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_Links" sheetId="1" state="visible" r:id="rId1"/>
    <sheet name="Borrowings" sheetId="2" state="visible" r:id="rId2"/>
    <sheet name="Currency-RBI" sheetId="3" state="visible" r:id="rId3"/>
    <sheet name="GL" sheetId="4" state="visible" r:id="rId4"/>
    <sheet name="MIS-Report" sheetId="5" state="visible" r:id="rId5"/>
    <sheet name="Part I" sheetId="6" state="visible" r:id="rId6"/>
    <sheet name="Part II" sheetId="7" state="visible" r:id="rId7"/>
    <sheet name="Part III" sheetId="8" state="visible" r:id="rId8"/>
    <sheet name="Securitie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2">
    <font>
      <name val="Calibri"/>
      <family val="2"/>
      <color theme="1"/>
      <sz val="11"/>
      <scheme val="minor"/>
    </font>
    <font>
      <name val="Calibri"/>
      <b val="1"/>
      <color rgb="FF000000"/>
      <sz val="11"/>
    </font>
    <font>
      <name val="Calibri"/>
      <color rgb="FF000000"/>
      <sz val="11"/>
    </font>
    <font>
      <name val="Calibri"/>
      <b val="1"/>
      <color rgb="FF000000"/>
      <sz val="12"/>
    </font>
    <font>
      <name val="Calibri"/>
      <color rgb="FF000000"/>
      <sz val="12"/>
    </font>
    <font>
      <name val="Calibri (Body)"/>
      <b val="1"/>
      <sz val="16"/>
    </font>
    <font>
      <name val="Calibri"/>
      <i val="1"/>
      <color rgb="FF000000"/>
      <sz val="10"/>
    </font>
    <font>
      <name val="Calibri"/>
      <color rgb="FF000000"/>
      <sz val="10"/>
    </font>
    <font>
      <name val="Calibri"/>
      <b val="1"/>
      <color rgb="FF000000"/>
      <sz val="16"/>
    </font>
    <font>
      <name val="Calibri (Body)"/>
      <sz val="10"/>
    </font>
    <font>
      <name val="Calibri"/>
      <b val="1"/>
      <color rgb="FF000000"/>
      <sz val="10"/>
    </font>
    <font>
      <name val="Calibri"/>
      <sz val="10"/>
    </font>
    <font>
      <name val="Calibri (Body)"/>
      <b val="1"/>
      <sz val="10"/>
    </font>
    <font>
      <name val="Calibri (Body)"/>
      <b val="1"/>
      <sz val="11"/>
    </font>
    <font>
      <name val="Calibri"/>
      <sz val="9"/>
    </font>
    <font>
      <name val="Calibri (Body)"/>
      <b val="1"/>
      <sz val="9"/>
    </font>
    <font>
      <name val="Calibri (Body)"/>
      <sz val="9"/>
    </font>
    <font>
      <name val="Calibri"/>
      <color rgb="00000000"/>
      <sz val="11"/>
    </font>
    <font>
      <name val="Calibri"/>
      <b val="1"/>
      <color rgb="00000000"/>
      <sz val="11"/>
    </font>
    <font>
      <name val="Calibri"/>
      <b val="1"/>
      <color rgb="00000000"/>
      <sz val="12"/>
    </font>
    <font>
      <name val="Calibri"/>
      <color rgb="00000000"/>
      <sz val="12"/>
    </font>
    <font>
      <name val="Calibri (Body)"/>
      <b val="1"/>
      <color rgb="00000000"/>
      <sz val="16"/>
    </font>
    <font>
      <name val="Calibri"/>
      <color rgb="00000000"/>
      <sz val="10"/>
    </font>
    <font>
      <name val="Calibri"/>
      <i val="1"/>
      <color rgb="00000000"/>
      <sz val="10"/>
    </font>
    <font>
      <name val="Calibri"/>
      <b val="1"/>
      <color rgb="00000000"/>
      <sz val="16"/>
    </font>
    <font>
      <name val="Calibri (Body)"/>
      <b val="1"/>
      <color rgb="00000000"/>
      <sz val="10"/>
    </font>
    <font>
      <name val="Calibri"/>
      <b val="1"/>
      <color rgb="00000000"/>
      <sz val="10"/>
    </font>
    <font>
      <name val="Calibri (Body)"/>
      <color rgb="00000000"/>
      <sz val="10"/>
    </font>
    <font>
      <name val="Calibri (Body)"/>
      <b val="1"/>
      <color rgb="00000000"/>
      <sz val="11"/>
    </font>
    <font>
      <name val="Calibri"/>
      <color rgb="00000000"/>
      <sz val="9"/>
    </font>
    <font>
      <name val="Calibri (Body)"/>
      <b val="1"/>
      <color rgb="00000000"/>
      <sz val="9"/>
    </font>
    <font>
      <name val="Calibri (Body)"/>
      <color rgb="00000000"/>
      <sz val="9"/>
    </font>
  </fonts>
  <fills count="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 style="thin"/>
      <top/>
      <bottom style="thin"/>
    </border>
  </borders>
  <cellStyleXfs count="1">
    <xf numFmtId="0" fontId="0" fillId="0" borderId="0"/>
  </cellStyleXfs>
  <cellXfs count="98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1" fontId="2" fillId="0" borderId="1" pivotButton="0" quotePrefix="0" xfId="0"/>
    <xf numFmtId="2" fontId="2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/>
    </xf>
    <xf numFmtId="2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1" fontId="2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2" fontId="7" fillId="0" borderId="1" applyAlignment="1" pivotButton="0" quotePrefix="0" xfId="0">
      <alignment vertical="center"/>
    </xf>
    <xf numFmtId="0" fontId="6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/>
    </xf>
    <xf numFmtId="0" fontId="8" fillId="0" borderId="0" applyAlignment="1" pivotButton="0" quotePrefix="0" xfId="0">
      <alignment vertical="center"/>
    </xf>
    <xf numFmtId="0" fontId="1" fillId="2" borderId="1" applyAlignment="1" pivotButton="0" quotePrefix="0" xfId="0">
      <alignment vertical="center" wrapText="1"/>
    </xf>
    <xf numFmtId="43" fontId="1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vertical="center" wrapText="1"/>
    </xf>
    <xf numFmtId="2" fontId="7" fillId="2" borderId="1" applyAlignment="1" pivotButton="0" quotePrefix="0" xfId="0">
      <alignment horizontal="right" vertical="center" wrapText="1"/>
    </xf>
    <xf numFmtId="0" fontId="10" fillId="2" borderId="1" applyAlignment="1" pivotButton="0" quotePrefix="0" xfId="0">
      <alignment vertical="center" wrapText="1"/>
    </xf>
    <xf numFmtId="0" fontId="7" fillId="2" borderId="1" applyAlignment="1" pivotButton="0" quotePrefix="0" xfId="0">
      <alignment horizontal="left" vertical="center" wrapText="1"/>
    </xf>
    <xf numFmtId="2" fontId="7" fillId="0" borderId="1" applyAlignment="1" pivotButton="0" quotePrefix="0" xfId="0">
      <alignment horizontal="right" vertical="center" wrapText="1"/>
    </xf>
    <xf numFmtId="0" fontId="9" fillId="2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center" wrapText="1"/>
    </xf>
    <xf numFmtId="2" fontId="7" fillId="3" borderId="1" applyAlignment="1" pivotButton="0" quotePrefix="0" xfId="0">
      <alignment horizontal="right" vertical="center" wrapText="1"/>
    </xf>
    <xf numFmtId="0" fontId="7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left" vertical="center" wrapText="1"/>
    </xf>
    <xf numFmtId="2" fontId="9" fillId="0" borderId="1" applyAlignment="1" pivotButton="0" quotePrefix="0" xfId="0">
      <alignment horizontal="right" vertical="center" wrapText="1"/>
    </xf>
    <xf numFmtId="0" fontId="12" fillId="2" borderId="2" applyAlignment="1" pivotButton="0" quotePrefix="0" xfId="0">
      <alignment vertical="center" wrapText="1"/>
    </xf>
    <xf numFmtId="2" fontId="7" fillId="2" borderId="2" applyAlignment="1" pivotButton="0" quotePrefix="0" xfId="0">
      <alignment horizontal="right" vertical="center" wrapText="1"/>
    </xf>
    <xf numFmtId="2" fontId="11" fillId="0" borderId="1" applyAlignment="1" pivotButton="0" quotePrefix="0" xfId="0">
      <alignment horizontal="right" vertical="center" wrapText="1"/>
    </xf>
    <xf numFmtId="0" fontId="7" fillId="0" borderId="1" applyAlignment="1" pivotButton="0" quotePrefix="0" xfId="0">
      <alignment horizontal="right" vertical="center" wrapText="1"/>
    </xf>
    <xf numFmtId="2" fontId="9" fillId="2" borderId="1" applyAlignment="1" pivotButton="0" quotePrefix="0" xfId="0">
      <alignment horizontal="right" vertical="center" wrapText="1"/>
    </xf>
    <xf numFmtId="0" fontId="13" fillId="2" borderId="1" applyAlignment="1" pivotButton="0" quotePrefix="0" xfId="0">
      <alignment vertical="center" wrapText="1"/>
    </xf>
    <xf numFmtId="0" fontId="11" fillId="0" borderId="1" applyAlignment="1" pivotButton="0" quotePrefix="0" xfId="0">
      <alignment vertical="center" wrapText="1"/>
    </xf>
    <xf numFmtId="2" fontId="14" fillId="0" borderId="1" applyAlignment="1" pivotButton="0" quotePrefix="0" xfId="0">
      <alignment horizontal="right" vertical="center" wrapText="1"/>
    </xf>
    <xf numFmtId="0" fontId="11" fillId="2" borderId="1" applyAlignment="1" pivotButton="0" quotePrefix="0" xfId="0">
      <alignment vertical="center" wrapText="1"/>
    </xf>
    <xf numFmtId="2" fontId="14" fillId="2" borderId="1" applyAlignment="1" pivotButton="0" quotePrefix="0" xfId="0">
      <alignment horizontal="right" vertical="center" wrapText="1"/>
    </xf>
    <xf numFmtId="2" fontId="14" fillId="2" borderId="1" applyAlignment="1" pivotButton="0" quotePrefix="0" xfId="0">
      <alignment horizontal="right" vertical="center"/>
    </xf>
    <xf numFmtId="0" fontId="15" fillId="2" borderId="1" applyAlignment="1" pivotButton="0" quotePrefix="0" xfId="0">
      <alignment vertical="center" wrapText="1"/>
    </xf>
    <xf numFmtId="2" fontId="9" fillId="2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/>
    </xf>
    <xf numFmtId="1" fontId="2" fillId="0" borderId="1" applyAlignment="1" pivotButton="0" quotePrefix="0" xfId="0">
      <alignment horizontal="center"/>
    </xf>
    <xf numFmtId="2" fontId="2" fillId="0" borderId="1" applyAlignment="1" pivotButton="0" quotePrefix="0" xfId="0">
      <alignment horizontal="right"/>
    </xf>
    <xf numFmtId="2" fontId="2" fillId="0" borderId="1" applyAlignment="1" pivotButton="0" quotePrefix="0" xfId="0">
      <alignment horizontal="center"/>
    </xf>
    <xf numFmtId="0" fontId="17" fillId="0" borderId="0" pivotButton="0" quotePrefix="0" xfId="0"/>
    <xf numFmtId="0" fontId="18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/>
    </xf>
    <xf numFmtId="0" fontId="17" fillId="0" borderId="1" applyAlignment="1" pivotButton="0" quotePrefix="0" xfId="0">
      <alignment horizontal="center"/>
    </xf>
    <xf numFmtId="1" fontId="17" fillId="0" borderId="1" pivotButton="0" quotePrefix="0" xfId="0"/>
    <xf numFmtId="2" fontId="17" fillId="0" borderId="1" pivotButton="0" quotePrefix="0" xfId="0"/>
    <xf numFmtId="0" fontId="19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/>
    </xf>
    <xf numFmtId="164" fontId="20" fillId="0" borderId="1" applyAlignment="1" pivotButton="0" quotePrefix="0" xfId="0">
      <alignment vertical="center"/>
    </xf>
    <xf numFmtId="43" fontId="18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/>
    </xf>
    <xf numFmtId="2" fontId="17" fillId="0" borderId="1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/>
    </xf>
    <xf numFmtId="1" fontId="17" fillId="0" borderId="1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2" fontId="22" fillId="0" borderId="1" applyAlignment="1" pivotButton="0" quotePrefix="0" xfId="0">
      <alignment vertical="center"/>
    </xf>
    <xf numFmtId="0" fontId="23" fillId="0" borderId="1" applyAlignment="1" pivotButton="0" quotePrefix="0" xfId="0">
      <alignment horizontal="left" vertical="center"/>
    </xf>
    <xf numFmtId="0" fontId="17" fillId="0" borderId="1" applyAlignment="1" pivotButton="0" quotePrefix="0" xfId="0">
      <alignment horizontal="left" vertical="center"/>
    </xf>
    <xf numFmtId="0" fontId="24" fillId="0" borderId="0" applyAlignment="1" pivotButton="0" quotePrefix="0" xfId="0">
      <alignment vertical="center"/>
    </xf>
    <xf numFmtId="0" fontId="18" fillId="2" borderId="1" applyAlignment="1" pivotButton="0" quotePrefix="0" xfId="0">
      <alignment vertical="center" wrapText="1"/>
    </xf>
    <xf numFmtId="43" fontId="18" fillId="2" borderId="1" applyAlignment="1" pivotButton="0" quotePrefix="0" xfId="0">
      <alignment horizontal="center" vertical="center" wrapText="1"/>
    </xf>
    <xf numFmtId="0" fontId="25" fillId="2" borderId="1" applyAlignment="1" pivotButton="0" quotePrefix="0" xfId="0">
      <alignment vertical="center" wrapText="1"/>
    </xf>
    <xf numFmtId="2" fontId="22" fillId="2" borderId="1" applyAlignment="1" pivotButton="0" quotePrefix="0" xfId="0">
      <alignment horizontal="right" vertical="center" wrapText="1"/>
    </xf>
    <xf numFmtId="0" fontId="26" fillId="2" borderId="1" applyAlignment="1" pivotButton="0" quotePrefix="0" xfId="0">
      <alignment vertical="center" wrapText="1"/>
    </xf>
    <xf numFmtId="0" fontId="22" fillId="2" borderId="1" applyAlignment="1" pivotButton="0" quotePrefix="0" xfId="0">
      <alignment horizontal="left" vertical="center" wrapText="1"/>
    </xf>
    <xf numFmtId="2" fontId="22" fillId="0" borderId="1" applyAlignment="1" pivotButton="0" quotePrefix="0" xfId="0">
      <alignment horizontal="right" vertical="center" wrapText="1"/>
    </xf>
    <xf numFmtId="0" fontId="27" fillId="2" borderId="1" applyAlignment="1" pivotButton="0" quotePrefix="0" xfId="0">
      <alignment horizontal="left" vertical="center" wrapText="1"/>
    </xf>
    <xf numFmtId="0" fontId="22" fillId="0" borderId="1" applyAlignment="1" pivotButton="0" quotePrefix="0" xfId="0">
      <alignment horizontal="left" vertical="center" wrapText="1"/>
    </xf>
    <xf numFmtId="2" fontId="22" fillId="3" borderId="1" applyAlignment="1" pivotButton="0" quotePrefix="0" xfId="0">
      <alignment horizontal="right" vertical="center" wrapText="1"/>
    </xf>
    <xf numFmtId="0" fontId="27" fillId="0" borderId="1" applyAlignment="1" pivotButton="0" quotePrefix="0" xfId="0">
      <alignment horizontal="left" vertical="center" wrapText="1"/>
    </xf>
    <xf numFmtId="2" fontId="27" fillId="0" borderId="1" applyAlignment="1" pivotButton="0" quotePrefix="0" xfId="0">
      <alignment horizontal="right" vertical="center" wrapText="1"/>
    </xf>
    <xf numFmtId="0" fontId="25" fillId="2" borderId="2" applyAlignment="1" pivotButton="0" quotePrefix="0" xfId="0">
      <alignment vertical="center" wrapText="1"/>
    </xf>
    <xf numFmtId="2" fontId="22" fillId="2" borderId="2" applyAlignment="1" pivotButton="0" quotePrefix="0" xfId="0">
      <alignment horizontal="right" vertical="center" wrapText="1"/>
    </xf>
    <xf numFmtId="0" fontId="22" fillId="0" borderId="1" applyAlignment="1" pivotButton="0" quotePrefix="0" xfId="0">
      <alignment horizontal="right" vertical="center" wrapText="1"/>
    </xf>
    <xf numFmtId="2" fontId="27" fillId="2" borderId="1" applyAlignment="1" pivotButton="0" quotePrefix="0" xfId="0">
      <alignment horizontal="right" vertical="center" wrapText="1"/>
    </xf>
    <xf numFmtId="0" fontId="28" fillId="2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9" fillId="0" borderId="1" applyAlignment="1" pivotButton="0" quotePrefix="0" xfId="0">
      <alignment horizontal="right" vertical="center" wrapText="1"/>
    </xf>
    <xf numFmtId="0" fontId="22" fillId="2" borderId="1" applyAlignment="1" pivotButton="0" quotePrefix="0" xfId="0">
      <alignment vertical="center" wrapText="1"/>
    </xf>
    <xf numFmtId="2" fontId="29" fillId="2" borderId="1" applyAlignment="1" pivotButton="0" quotePrefix="0" xfId="0">
      <alignment horizontal="right" vertical="center" wrapText="1"/>
    </xf>
    <xf numFmtId="2" fontId="29" fillId="2" borderId="1" applyAlignment="1" pivotButton="0" quotePrefix="0" xfId="0">
      <alignment horizontal="right" vertical="center"/>
    </xf>
    <xf numFmtId="0" fontId="30" fillId="2" borderId="1" applyAlignment="1" pivotButton="0" quotePrefix="0" xfId="0">
      <alignment vertical="center" wrapText="1"/>
    </xf>
    <xf numFmtId="2" fontId="27" fillId="2" borderId="1" applyAlignment="1" pivotButton="0" quotePrefix="0" xfId="0">
      <alignment horizontal="right" vertical="center"/>
    </xf>
    <xf numFmtId="0" fontId="31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left"/>
    </xf>
    <xf numFmtId="1" fontId="17" fillId="0" borderId="1" applyAlignment="1" pivotButton="0" quotePrefix="0" xfId="0">
      <alignment horizontal="center"/>
    </xf>
    <xf numFmtId="2" fontId="17" fillId="0" borderId="1" applyAlignment="1" pivotButton="0" quotePrefix="0" xfId="0">
      <alignment horizontal="right"/>
    </xf>
    <xf numFmtId="2" fontId="17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50" t="inlineStr">
        <is>
          <t>Workbook Index References</t>
        </is>
      </c>
    </row>
    <row r="2">
      <c r="A2" s="50" t="inlineStr">
        <is>
          <t>[1] = Deposits Data Lite.xlsx</t>
        </is>
      </c>
    </row>
    <row r="3">
      <c r="A3" s="50" t="inlineStr">
        <is>
          <t>[2] = Loans Data Lite.xlsx</t>
        </is>
      </c>
    </row>
    <row r="4">
      <c r="A4" s="50" t="inlineStr">
        <is>
          <t>[3] = Form X Report  Main Lite.xlsx</t>
        </is>
      </c>
    </row>
    <row r="5"/>
    <row r="6">
      <c r="A6" s="50" t="inlineStr">
        <is>
          <t>Note: These links help resolve formulas with [1], [2] references.</t>
        </is>
      </c>
    </row>
    <row r="7">
      <c r="A7" s="50" t="inlineStr">
        <is>
          <t>You may need to update links manually in Excel: Data &gt; Edit Links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1"/>
  <sheetViews>
    <sheetView workbookViewId="0">
      <selection activeCell="A1" sqref="A1"/>
    </sheetView>
  </sheetViews>
  <sheetFormatPr baseColWidth="8" defaultRowHeight="15"/>
  <sheetData>
    <row r="1">
      <c r="A1" s="51" t="inlineStr">
        <is>
          <t>Business Date</t>
        </is>
      </c>
      <c r="B1" s="51" t="inlineStr">
        <is>
          <t>Currency Code</t>
        </is>
      </c>
      <c r="C1" s="51" t="inlineStr">
        <is>
          <t>Account Number</t>
        </is>
      </c>
      <c r="D1" s="51" t="inlineStr">
        <is>
          <t>Branch Code</t>
        </is>
      </c>
      <c r="E1" s="51" t="inlineStr">
        <is>
          <t>Product Type</t>
        </is>
      </c>
      <c r="F1" s="51" t="inlineStr">
        <is>
          <t>CONCAT</t>
        </is>
      </c>
      <c r="G1" s="51" t="inlineStr">
        <is>
          <t>Balance Amount</t>
        </is>
      </c>
      <c r="H1" s="51" t="inlineStr">
        <is>
          <t>Customer Code</t>
        </is>
      </c>
      <c r="I1" s="51" t="inlineStr">
        <is>
          <t>Counterparty Code</t>
        </is>
      </c>
      <c r="J1" s="51" t="inlineStr">
        <is>
          <t>Counterparty Type</t>
        </is>
      </c>
      <c r="K1" s="52" t="inlineStr">
        <is>
          <t>Is_Domestic</t>
        </is>
      </c>
      <c r="L1" s="51" t="inlineStr">
        <is>
          <t>Balance Amount LCY</t>
        </is>
      </c>
    </row>
    <row r="2">
      <c r="A2" s="53" t="n">
        <v>20221231</v>
      </c>
      <c r="B2" s="53" t="inlineStr">
        <is>
          <t>USD</t>
        </is>
      </c>
      <c r="C2" s="54" t="n">
        <v>10002</v>
      </c>
      <c r="D2" s="53" t="inlineStr">
        <is>
          <t>MUM</t>
        </is>
      </c>
      <c r="E2" s="53" t="inlineStr">
        <is>
          <t>MSF</t>
        </is>
      </c>
      <c r="F2" s="53">
        <f>CONCATENATE(E2,"-",B2)</f>
        <v/>
      </c>
      <c r="G2" s="55" t="n">
        <v>462089.43</v>
      </c>
      <c r="H2" s="53" t="inlineStr">
        <is>
          <t>CUST-24014</t>
        </is>
      </c>
      <c r="I2" s="53" t="inlineStr">
        <is>
          <t>Saraswat</t>
        </is>
      </c>
      <c r="J2" s="53" t="inlineStr">
        <is>
          <t>Cooperative Bank</t>
        </is>
      </c>
      <c r="K2" s="53" t="inlineStr">
        <is>
          <t>O</t>
        </is>
      </c>
      <c r="L2" s="55">
        <f>G2*VLOOKUP(RIGHT(F2,3),'Currency-RBI'!$A$2:$B$28,2,0)</f>
        <v/>
      </c>
    </row>
    <row r="3">
      <c r="A3" s="53" t="n">
        <v>20221231</v>
      </c>
      <c r="B3" s="53" t="inlineStr">
        <is>
          <t>USD</t>
        </is>
      </c>
      <c r="C3" s="54" t="n">
        <v>10003</v>
      </c>
      <c r="D3" s="53" t="inlineStr">
        <is>
          <t>MUM</t>
        </is>
      </c>
      <c r="E3" s="53" t="inlineStr">
        <is>
          <t>Call Money</t>
        </is>
      </c>
      <c r="F3" s="53">
        <f>CONCATENATE(E3,"-",B3)</f>
        <v/>
      </c>
      <c r="G3" s="55" t="n">
        <v>405532.71</v>
      </c>
      <c r="H3" s="53" t="inlineStr">
        <is>
          <t>CUST-56148</t>
        </is>
      </c>
      <c r="I3" s="53" t="inlineStr">
        <is>
          <t>Saraswat</t>
        </is>
      </c>
      <c r="J3" s="53" t="inlineStr">
        <is>
          <t>Cooperative Bank</t>
        </is>
      </c>
      <c r="K3" s="53" t="inlineStr">
        <is>
          <t>D</t>
        </is>
      </c>
      <c r="L3" s="55">
        <f>G3*VLOOKUP(RIGHT(F3,3),'Currency-RBI'!$A$2:$B$28,2,0)</f>
        <v/>
      </c>
    </row>
    <row r="4">
      <c r="A4" s="53" t="n">
        <v>20221231</v>
      </c>
      <c r="B4" s="53" t="inlineStr">
        <is>
          <t>INR</t>
        </is>
      </c>
      <c r="C4" s="54" t="n">
        <v>10008</v>
      </c>
      <c r="D4" s="53" t="inlineStr">
        <is>
          <t>DEL</t>
        </is>
      </c>
      <c r="E4" s="53" t="inlineStr">
        <is>
          <t>Call Money</t>
        </is>
      </c>
      <c r="F4" s="53">
        <f>CONCATENATE(E4,"-",B4)</f>
        <v/>
      </c>
      <c r="G4" s="55" t="n">
        <v>886460.85</v>
      </c>
      <c r="H4" s="53" t="inlineStr">
        <is>
          <t>CUST-24383</t>
        </is>
      </c>
      <c r="I4" s="53" t="inlineStr">
        <is>
          <t>HDFC</t>
        </is>
      </c>
      <c r="J4" s="53" t="inlineStr">
        <is>
          <t>SCB-Private</t>
        </is>
      </c>
      <c r="K4" s="53" t="inlineStr">
        <is>
          <t>O</t>
        </is>
      </c>
      <c r="L4" s="55">
        <f>G4*VLOOKUP(RIGHT(F4,3),'Currency-RBI'!$A$2:$B$28,2,0)</f>
        <v/>
      </c>
    </row>
    <row r="5">
      <c r="A5" s="53" t="n">
        <v>20221231</v>
      </c>
      <c r="B5" s="53" t="inlineStr">
        <is>
          <t>INR</t>
        </is>
      </c>
      <c r="C5" s="54" t="n">
        <v>10009</v>
      </c>
      <c r="D5" s="53" t="inlineStr">
        <is>
          <t>DEL</t>
        </is>
      </c>
      <c r="E5" s="53" t="inlineStr">
        <is>
          <t>Term Loan</t>
        </is>
      </c>
      <c r="F5" s="53">
        <f>CONCATENATE(E5,"-",B5)</f>
        <v/>
      </c>
      <c r="G5" s="55" t="n">
        <v>382495.41</v>
      </c>
      <c r="H5" s="53" t="inlineStr">
        <is>
          <t>CUST-38383</t>
        </is>
      </c>
      <c r="I5" s="53" t="inlineStr">
        <is>
          <t>FIO</t>
        </is>
      </c>
      <c r="J5" s="53" t="inlineStr">
        <is>
          <t>Financial Institution</t>
        </is>
      </c>
      <c r="K5" s="53" t="inlineStr">
        <is>
          <t>D</t>
        </is>
      </c>
      <c r="L5" s="55">
        <f>G5*VLOOKUP(RIGHT(F5,3),'Currency-RBI'!$A$2:$B$28,2,0)</f>
        <v/>
      </c>
    </row>
    <row r="6">
      <c r="A6" s="53" t="n">
        <v>20221231</v>
      </c>
      <c r="B6" s="53" t="inlineStr">
        <is>
          <t>GBP</t>
        </is>
      </c>
      <c r="C6" s="54" t="n">
        <v>10012</v>
      </c>
      <c r="D6" s="53" t="inlineStr">
        <is>
          <t>DEL</t>
        </is>
      </c>
      <c r="E6" s="53" t="inlineStr">
        <is>
          <t>MSF</t>
        </is>
      </c>
      <c r="F6" s="53">
        <f>CONCATENATE(E6,"-",B6)</f>
        <v/>
      </c>
      <c r="G6" s="55" t="n">
        <v>64654.92</v>
      </c>
      <c r="H6" s="53" t="inlineStr">
        <is>
          <t>CUST-38281</t>
        </is>
      </c>
      <c r="I6" s="53" t="inlineStr">
        <is>
          <t>BOA</t>
        </is>
      </c>
      <c r="J6" s="53" t="inlineStr">
        <is>
          <t>Overseas Bank</t>
        </is>
      </c>
      <c r="K6" s="53" t="inlineStr">
        <is>
          <t>D</t>
        </is>
      </c>
      <c r="L6" s="55">
        <f>G6*VLOOKUP(RIGHT(F6,3),'Currency-RBI'!$A$2:$B$28,2,0)</f>
        <v/>
      </c>
    </row>
    <row r="7">
      <c r="A7" s="53" t="n">
        <v>20221231</v>
      </c>
      <c r="B7" s="53" t="inlineStr">
        <is>
          <t>INR</t>
        </is>
      </c>
      <c r="C7" s="54" t="n">
        <v>10013</v>
      </c>
      <c r="D7" s="53" t="inlineStr">
        <is>
          <t>DEL</t>
        </is>
      </c>
      <c r="E7" s="53" t="inlineStr">
        <is>
          <t>MSF</t>
        </is>
      </c>
      <c r="F7" s="53">
        <f>CONCATENATE(E7,"-",B7)</f>
        <v/>
      </c>
      <c r="G7" s="55" t="n">
        <v>834875.91</v>
      </c>
      <c r="H7" s="53" t="inlineStr">
        <is>
          <t>CUST-26773</t>
        </is>
      </c>
      <c r="I7" s="53" t="inlineStr">
        <is>
          <t>SIDBI</t>
        </is>
      </c>
      <c r="J7" s="53" t="inlineStr">
        <is>
          <t>Financial Institution</t>
        </is>
      </c>
      <c r="K7" s="53" t="inlineStr">
        <is>
          <t>O</t>
        </is>
      </c>
      <c r="L7" s="55">
        <f>G7*VLOOKUP(RIGHT(F7,3),'Currency-RBI'!$A$2:$B$28,2,0)</f>
        <v/>
      </c>
    </row>
    <row r="8">
      <c r="A8" s="53" t="n">
        <v>20221231</v>
      </c>
      <c r="B8" s="53" t="inlineStr">
        <is>
          <t>USD</t>
        </is>
      </c>
      <c r="C8" s="54" t="n">
        <v>10017</v>
      </c>
      <c r="D8" s="53" t="inlineStr">
        <is>
          <t>MUM</t>
        </is>
      </c>
      <c r="E8" s="53" t="inlineStr">
        <is>
          <t>Term Loan</t>
        </is>
      </c>
      <c r="F8" s="53">
        <f>CONCATENATE(E8,"-",B8)</f>
        <v/>
      </c>
      <c r="G8" s="55" t="n">
        <v>600815.16</v>
      </c>
      <c r="H8" s="53" t="inlineStr">
        <is>
          <t>CUST-78859</t>
        </is>
      </c>
      <c r="I8" s="53" t="inlineStr">
        <is>
          <t>HDFC</t>
        </is>
      </c>
      <c r="J8" s="53" t="inlineStr">
        <is>
          <t>SCB-Private</t>
        </is>
      </c>
      <c r="K8" s="53" t="inlineStr">
        <is>
          <t>O</t>
        </is>
      </c>
      <c r="L8" s="55">
        <f>G8*VLOOKUP(RIGHT(F8,3),'Currency-RBI'!$A$2:$B$28,2,0)</f>
        <v/>
      </c>
    </row>
    <row r="9">
      <c r="A9" s="53" t="n">
        <v>20221231</v>
      </c>
      <c r="B9" s="53" t="inlineStr">
        <is>
          <t>GBP</t>
        </is>
      </c>
      <c r="C9" s="54" t="n">
        <v>10018</v>
      </c>
      <c r="D9" s="53" t="inlineStr">
        <is>
          <t>MUM</t>
        </is>
      </c>
      <c r="E9" s="53" t="inlineStr">
        <is>
          <t>Term Loan</t>
        </is>
      </c>
      <c r="F9" s="53">
        <f>CONCATENATE(E9,"-",B9)</f>
        <v/>
      </c>
      <c r="G9" s="55" t="n">
        <v>808995.33</v>
      </c>
      <c r="H9" s="53" t="inlineStr">
        <is>
          <t>CUST-46564</t>
        </is>
      </c>
      <c r="I9" s="53" t="inlineStr">
        <is>
          <t>HDFC</t>
        </is>
      </c>
      <c r="J9" s="53" t="inlineStr">
        <is>
          <t>SCB-Private</t>
        </is>
      </c>
      <c r="K9" s="53" t="inlineStr">
        <is>
          <t>D</t>
        </is>
      </c>
      <c r="L9" s="55">
        <f>G9*VLOOKUP(RIGHT(F9,3),'Currency-RBI'!$A$2:$B$28,2,0)</f>
        <v/>
      </c>
    </row>
    <row r="10">
      <c r="A10" s="53" t="n">
        <v>20221231</v>
      </c>
      <c r="B10" s="53" t="inlineStr">
        <is>
          <t>USD</t>
        </is>
      </c>
      <c r="C10" s="54" t="n">
        <v>10021</v>
      </c>
      <c r="D10" s="53" t="inlineStr">
        <is>
          <t>DEL</t>
        </is>
      </c>
      <c r="E10" s="53" t="inlineStr">
        <is>
          <t>Term Loan</t>
        </is>
      </c>
      <c r="F10" s="53">
        <f>CONCATENATE(E10,"-",B10)</f>
        <v/>
      </c>
      <c r="G10" s="55" t="n">
        <v>504265.41</v>
      </c>
      <c r="H10" s="53" t="inlineStr">
        <is>
          <t>CUST-72838</t>
        </is>
      </c>
      <c r="I10" s="53" t="inlineStr">
        <is>
          <t>Saraswat</t>
        </is>
      </c>
      <c r="J10" s="53" t="inlineStr">
        <is>
          <t>Cooperative Bank</t>
        </is>
      </c>
      <c r="K10" s="53" t="inlineStr">
        <is>
          <t>O</t>
        </is>
      </c>
      <c r="L10" s="55">
        <f>G10*VLOOKUP(RIGHT(F10,3),'Currency-RBI'!$A$2:$B$28,2,0)</f>
        <v/>
      </c>
    </row>
    <row r="11">
      <c r="A11" s="53" t="n">
        <v>20221231</v>
      </c>
      <c r="B11" s="53" t="inlineStr">
        <is>
          <t>GBP</t>
        </is>
      </c>
      <c r="C11" s="54" t="n">
        <v>10022</v>
      </c>
      <c r="D11" s="53" t="inlineStr">
        <is>
          <t>MUM</t>
        </is>
      </c>
      <c r="E11" s="53" t="inlineStr">
        <is>
          <t>LAF</t>
        </is>
      </c>
      <c r="F11" s="53">
        <f>CONCATENATE(E11,"-",B11)</f>
        <v/>
      </c>
      <c r="G11" s="55" t="n">
        <v>94781.61</v>
      </c>
      <c r="H11" s="53" t="inlineStr">
        <is>
          <t>CUST-12646</t>
        </is>
      </c>
      <c r="I11" s="53" t="inlineStr">
        <is>
          <t>NABARD</t>
        </is>
      </c>
      <c r="J11" s="53" t="inlineStr">
        <is>
          <t>Financial Institution</t>
        </is>
      </c>
      <c r="K11" s="53" t="inlineStr">
        <is>
          <t>O</t>
        </is>
      </c>
      <c r="L11" s="55">
        <f>G11*VLOOKUP(RIGHT(F11,3),'Currency-RBI'!$A$2:$B$28,2,0)</f>
        <v/>
      </c>
    </row>
    <row r="12">
      <c r="A12" s="53" t="n">
        <v>20221231</v>
      </c>
      <c r="B12" s="53" t="inlineStr">
        <is>
          <t>GBP</t>
        </is>
      </c>
      <c r="C12" s="54" t="n">
        <v>10027</v>
      </c>
      <c r="D12" s="53" t="inlineStr">
        <is>
          <t>DEL</t>
        </is>
      </c>
      <c r="E12" s="53" t="inlineStr">
        <is>
          <t>Call Money</t>
        </is>
      </c>
      <c r="F12" s="53">
        <f>CONCATENATE(E12,"-",B12)</f>
        <v/>
      </c>
      <c r="G12" s="55" t="n">
        <v>224450.82</v>
      </c>
      <c r="H12" s="53" t="inlineStr">
        <is>
          <t>CUST-72487</t>
        </is>
      </c>
      <c r="I12" s="53" t="inlineStr">
        <is>
          <t>ICICI</t>
        </is>
      </c>
      <c r="J12" s="53" t="inlineStr">
        <is>
          <t>SCB-Private</t>
        </is>
      </c>
      <c r="K12" s="53" t="inlineStr">
        <is>
          <t>D</t>
        </is>
      </c>
      <c r="L12" s="55">
        <f>G12*VLOOKUP(RIGHT(F12,3),'Currency-RBI'!$A$2:$B$28,2,0)</f>
        <v/>
      </c>
    </row>
    <row r="13">
      <c r="A13" s="53" t="n">
        <v>20221231</v>
      </c>
      <c r="B13" s="53" t="inlineStr">
        <is>
          <t>USD</t>
        </is>
      </c>
      <c r="C13" s="54" t="n">
        <v>10029</v>
      </c>
      <c r="D13" s="53" t="inlineStr">
        <is>
          <t>MUM</t>
        </is>
      </c>
      <c r="E13" s="53" t="inlineStr">
        <is>
          <t>Term Loan</t>
        </is>
      </c>
      <c r="F13" s="53">
        <f>CONCATENATE(E13,"-",B13)</f>
        <v/>
      </c>
      <c r="G13" s="55" t="n">
        <v>471333.06</v>
      </c>
      <c r="H13" s="53" t="inlineStr">
        <is>
          <t>CUST-67251</t>
        </is>
      </c>
      <c r="I13" s="53" t="inlineStr">
        <is>
          <t>HDFC</t>
        </is>
      </c>
      <c r="J13" s="53" t="inlineStr">
        <is>
          <t>SCB-Private</t>
        </is>
      </c>
      <c r="K13" s="53" t="inlineStr">
        <is>
          <t>D</t>
        </is>
      </c>
      <c r="L13" s="55">
        <f>G13*VLOOKUP(RIGHT(F13,3),'Currency-RBI'!$A$2:$B$28,2,0)</f>
        <v/>
      </c>
    </row>
    <row r="14">
      <c r="A14" s="53" t="n">
        <v>20221231</v>
      </c>
      <c r="B14" s="53" t="inlineStr">
        <is>
          <t>INR</t>
        </is>
      </c>
      <c r="C14" s="54" t="n">
        <v>10031</v>
      </c>
      <c r="D14" s="53" t="inlineStr">
        <is>
          <t>DEL</t>
        </is>
      </c>
      <c r="E14" s="53" t="inlineStr">
        <is>
          <t>LAF</t>
        </is>
      </c>
      <c r="F14" s="53">
        <f>CONCATENATE(E14,"-",B14)</f>
        <v/>
      </c>
      <c r="G14" s="55" t="n">
        <v>977738.85</v>
      </c>
      <c r="H14" s="53" t="inlineStr">
        <is>
          <t>CUST-37470</t>
        </is>
      </c>
      <c r="I14" s="53" t="inlineStr">
        <is>
          <t>FIO</t>
        </is>
      </c>
      <c r="J14" s="53" t="inlineStr">
        <is>
          <t>Financial Institution</t>
        </is>
      </c>
      <c r="K14" s="53" t="inlineStr">
        <is>
          <t>D</t>
        </is>
      </c>
      <c r="L14" s="55">
        <f>G14*VLOOKUP(RIGHT(F14,3),'Currency-RBI'!$A$2:$B$28,2,0)</f>
        <v/>
      </c>
    </row>
    <row r="15">
      <c r="A15" s="53" t="n">
        <v>20221231</v>
      </c>
      <c r="B15" s="53" t="inlineStr">
        <is>
          <t>GBP</t>
        </is>
      </c>
      <c r="C15" s="54" t="n">
        <v>10035</v>
      </c>
      <c r="D15" s="53" t="inlineStr">
        <is>
          <t>MUM</t>
        </is>
      </c>
      <c r="E15" s="53" t="inlineStr">
        <is>
          <t>MSF</t>
        </is>
      </c>
      <c r="F15" s="53">
        <f>CONCATENATE(E15,"-",B15)</f>
        <v/>
      </c>
      <c r="G15" s="55" t="n">
        <v>823103.8199999999</v>
      </c>
      <c r="H15" s="53" t="inlineStr">
        <is>
          <t>CUST-66596</t>
        </is>
      </c>
      <c r="I15" s="53" t="inlineStr">
        <is>
          <t>SBI</t>
        </is>
      </c>
      <c r="J15" s="53" t="inlineStr">
        <is>
          <t>SBI</t>
        </is>
      </c>
      <c r="K15" s="53" t="inlineStr">
        <is>
          <t>O</t>
        </is>
      </c>
      <c r="L15" s="55">
        <f>G15*VLOOKUP(RIGHT(F15,3),'Currency-RBI'!$A$2:$B$28,2,0)</f>
        <v/>
      </c>
    </row>
    <row r="16">
      <c r="A16" s="53" t="n">
        <v>20221231</v>
      </c>
      <c r="B16" s="53" t="inlineStr">
        <is>
          <t>GBP</t>
        </is>
      </c>
      <c r="C16" s="54" t="n">
        <v>10037</v>
      </c>
      <c r="D16" s="53" t="inlineStr">
        <is>
          <t>MUM</t>
        </is>
      </c>
      <c r="E16" s="53" t="inlineStr">
        <is>
          <t>Call Money</t>
        </is>
      </c>
      <c r="F16" s="53">
        <f>CONCATENATE(E16,"-",B16)</f>
        <v/>
      </c>
      <c r="G16" s="55" t="n">
        <v>582897.15</v>
      </c>
      <c r="H16" s="53" t="inlineStr">
        <is>
          <t>CUST-58011</t>
        </is>
      </c>
      <c r="I16" s="53" t="inlineStr">
        <is>
          <t>RBI</t>
        </is>
      </c>
      <c r="J16" s="53" t="inlineStr">
        <is>
          <t>RBI</t>
        </is>
      </c>
      <c r="K16" s="53" t="inlineStr">
        <is>
          <t>O</t>
        </is>
      </c>
      <c r="L16" s="55">
        <f>G16*VLOOKUP(RIGHT(F16,3),'Currency-RBI'!$A$2:$B$28,2,0)</f>
        <v/>
      </c>
    </row>
    <row r="17">
      <c r="A17" s="53" t="n">
        <v>20221231</v>
      </c>
      <c r="B17" s="53" t="inlineStr">
        <is>
          <t>INR</t>
        </is>
      </c>
      <c r="C17" s="54" t="n">
        <v>10039</v>
      </c>
      <c r="D17" s="53" t="inlineStr">
        <is>
          <t>DEL</t>
        </is>
      </c>
      <c r="E17" s="53" t="inlineStr">
        <is>
          <t>MSF</t>
        </is>
      </c>
      <c r="F17" s="53">
        <f>CONCATENATE(E17,"-",B17)</f>
        <v/>
      </c>
      <c r="G17" s="55" t="n">
        <v>552201.21</v>
      </c>
      <c r="H17" s="53" t="inlineStr">
        <is>
          <t>CUST-31449</t>
        </is>
      </c>
      <c r="I17" s="53" t="inlineStr">
        <is>
          <t>EXIM</t>
        </is>
      </c>
      <c r="J17" s="53" t="inlineStr">
        <is>
          <t>Financial Institution</t>
        </is>
      </c>
      <c r="K17" s="53" t="inlineStr">
        <is>
          <t>O</t>
        </is>
      </c>
      <c r="L17" s="55">
        <f>G17*VLOOKUP(RIGHT(F17,3),'Currency-RBI'!$A$2:$B$28,2,0)</f>
        <v/>
      </c>
    </row>
    <row r="18">
      <c r="A18" s="53" t="n">
        <v>20221231</v>
      </c>
      <c r="B18" s="53" t="inlineStr">
        <is>
          <t>USD</t>
        </is>
      </c>
      <c r="C18" s="54" t="n">
        <v>10042</v>
      </c>
      <c r="D18" s="53" t="inlineStr">
        <is>
          <t>DEL</t>
        </is>
      </c>
      <c r="E18" s="53" t="inlineStr">
        <is>
          <t>LAF</t>
        </is>
      </c>
      <c r="F18" s="53">
        <f>CONCATENATE(E18,"-",B18)</f>
        <v/>
      </c>
      <c r="G18" s="55" t="n">
        <v>197015.94</v>
      </c>
      <c r="H18" s="53" t="inlineStr">
        <is>
          <t>CUST-29334</t>
        </is>
      </c>
      <c r="I18" s="53" t="inlineStr">
        <is>
          <t>EXIM</t>
        </is>
      </c>
      <c r="J18" s="53" t="inlineStr">
        <is>
          <t>Financial Institution</t>
        </is>
      </c>
      <c r="K18" s="53" t="inlineStr">
        <is>
          <t>D</t>
        </is>
      </c>
      <c r="L18" s="55">
        <f>G18*VLOOKUP(RIGHT(F18,3),'Currency-RBI'!$A$2:$B$28,2,0)</f>
        <v/>
      </c>
    </row>
    <row r="19">
      <c r="A19" s="53" t="n">
        <v>20221231</v>
      </c>
      <c r="B19" s="53" t="inlineStr">
        <is>
          <t>GBP</t>
        </is>
      </c>
      <c r="C19" s="54" t="n">
        <v>10043</v>
      </c>
      <c r="D19" s="53" t="inlineStr">
        <is>
          <t>MUM</t>
        </is>
      </c>
      <c r="E19" s="53" t="inlineStr">
        <is>
          <t>Term Loan</t>
        </is>
      </c>
      <c r="F19" s="53">
        <f>CONCATENATE(E19,"-",B19)</f>
        <v/>
      </c>
      <c r="G19" s="55" t="n">
        <v>483958.53</v>
      </c>
      <c r="H19" s="53" t="inlineStr">
        <is>
          <t>CUST-59686</t>
        </is>
      </c>
      <c r="I19" s="53" t="inlineStr">
        <is>
          <t>SIDBI</t>
        </is>
      </c>
      <c r="J19" s="53" t="inlineStr">
        <is>
          <t>Financial Institution</t>
        </is>
      </c>
      <c r="K19" s="53" t="inlineStr">
        <is>
          <t>O</t>
        </is>
      </c>
      <c r="L19" s="55">
        <f>G19*VLOOKUP(RIGHT(F19,3),'Currency-RBI'!$A$2:$B$28,2,0)</f>
        <v/>
      </c>
    </row>
    <row r="20">
      <c r="A20" s="53" t="n">
        <v>20221231</v>
      </c>
      <c r="B20" s="53" t="inlineStr">
        <is>
          <t>EUR</t>
        </is>
      </c>
      <c r="C20" s="54" t="n">
        <v>10046</v>
      </c>
      <c r="D20" s="53" t="inlineStr">
        <is>
          <t>DEL</t>
        </is>
      </c>
      <c r="E20" s="53" t="inlineStr">
        <is>
          <t>Term Loan</t>
        </is>
      </c>
      <c r="F20" s="53">
        <f>CONCATENATE(E20,"-",B20)</f>
        <v/>
      </c>
      <c r="G20" s="55" t="n">
        <v>488063.07</v>
      </c>
      <c r="H20" s="53" t="inlineStr">
        <is>
          <t>CUST-66320</t>
        </is>
      </c>
      <c r="I20" s="53" t="inlineStr">
        <is>
          <t>BOA</t>
        </is>
      </c>
      <c r="J20" s="53" t="inlineStr">
        <is>
          <t>Overseas Bank</t>
        </is>
      </c>
      <c r="K20" s="53" t="inlineStr">
        <is>
          <t>O</t>
        </is>
      </c>
      <c r="L20" s="55">
        <f>G20*VLOOKUP(RIGHT(F20,3),'Currency-RBI'!$A$2:$B$28,2,0)</f>
        <v/>
      </c>
    </row>
    <row r="21">
      <c r="A21" s="53" t="n">
        <v>20221231</v>
      </c>
      <c r="B21" s="53" t="inlineStr">
        <is>
          <t>EUR</t>
        </is>
      </c>
      <c r="C21" s="54" t="n">
        <v>10050</v>
      </c>
      <c r="D21" s="53" t="inlineStr">
        <is>
          <t>DEL</t>
        </is>
      </c>
      <c r="E21" s="53" t="inlineStr">
        <is>
          <t>Call Money</t>
        </is>
      </c>
      <c r="F21" s="53">
        <f>CONCATENATE(E21,"-",B21)</f>
        <v/>
      </c>
      <c r="G21" s="55" t="n">
        <v>514026.81</v>
      </c>
      <c r="H21" s="53" t="inlineStr">
        <is>
          <t>CUST-61549</t>
        </is>
      </c>
      <c r="I21" s="53" t="inlineStr">
        <is>
          <t>SBI</t>
        </is>
      </c>
      <c r="J21" s="53" t="inlineStr">
        <is>
          <t>SBI</t>
        </is>
      </c>
      <c r="K21" s="53" t="inlineStr">
        <is>
          <t>O</t>
        </is>
      </c>
      <c r="L21" s="55">
        <f>G21*VLOOKUP(RIGHT(F21,3),'Currency-RBI'!$A$2:$B$28,2,0)</f>
        <v/>
      </c>
    </row>
    <row r="22">
      <c r="A22" s="53" t="n">
        <v>20221231</v>
      </c>
      <c r="B22" s="53" t="inlineStr">
        <is>
          <t>INR</t>
        </is>
      </c>
      <c r="C22" s="54" t="n">
        <v>10051</v>
      </c>
      <c r="D22" s="53" t="inlineStr">
        <is>
          <t>MUM</t>
        </is>
      </c>
      <c r="E22" s="53" t="inlineStr">
        <is>
          <t>MSF</t>
        </is>
      </c>
      <c r="F22" s="53">
        <f>CONCATENATE(E22,"-",B22)</f>
        <v/>
      </c>
      <c r="G22" s="55" t="n">
        <v>683114.85</v>
      </c>
      <c r="H22" s="53" t="inlineStr">
        <is>
          <t>CUST-45737</t>
        </is>
      </c>
      <c r="I22" s="53" t="inlineStr">
        <is>
          <t>Saraswat</t>
        </is>
      </c>
      <c r="J22" s="53" t="inlineStr">
        <is>
          <t>Cooperative Bank</t>
        </is>
      </c>
      <c r="K22" s="53" t="inlineStr">
        <is>
          <t>D</t>
        </is>
      </c>
      <c r="L22" s="55">
        <f>G22*VLOOKUP(RIGHT(F22,3),'Currency-RBI'!$A$2:$B$28,2,0)</f>
        <v/>
      </c>
    </row>
    <row r="23">
      <c r="A23" s="53" t="n">
        <v>20221231</v>
      </c>
      <c r="B23" s="53" t="inlineStr">
        <is>
          <t>GBP</t>
        </is>
      </c>
      <c r="C23" s="54" t="n">
        <v>10052</v>
      </c>
      <c r="D23" s="53" t="inlineStr">
        <is>
          <t>DEL</t>
        </is>
      </c>
      <c r="E23" s="53" t="inlineStr">
        <is>
          <t>MSF</t>
        </is>
      </c>
      <c r="F23" s="53">
        <f>CONCATENATE(E23,"-",B23)</f>
        <v/>
      </c>
      <c r="G23" s="55" t="n">
        <v>949545.63</v>
      </c>
      <c r="H23" s="53" t="inlineStr">
        <is>
          <t>CUST-19089</t>
        </is>
      </c>
      <c r="I23" s="53" t="inlineStr">
        <is>
          <t>RBI</t>
        </is>
      </c>
      <c r="J23" s="53" t="inlineStr">
        <is>
          <t>RBI</t>
        </is>
      </c>
      <c r="K23" s="53" t="inlineStr">
        <is>
          <t>O</t>
        </is>
      </c>
      <c r="L23" s="55">
        <f>G23*VLOOKUP(RIGHT(F23,3),'Currency-RBI'!$A$2:$B$28,2,0)</f>
        <v/>
      </c>
    </row>
    <row r="24">
      <c r="A24" s="53" t="n">
        <v>20221231</v>
      </c>
      <c r="B24" s="53" t="inlineStr">
        <is>
          <t>INR</t>
        </is>
      </c>
      <c r="C24" s="54" t="n">
        <v>10053</v>
      </c>
      <c r="D24" s="53" t="inlineStr">
        <is>
          <t>MUM</t>
        </is>
      </c>
      <c r="E24" s="53" t="inlineStr">
        <is>
          <t>Term Loan</t>
        </is>
      </c>
      <c r="F24" s="53">
        <f>CONCATENATE(E24,"-",B24)</f>
        <v/>
      </c>
      <c r="G24" s="55" t="n">
        <v>520244.01</v>
      </c>
      <c r="H24" s="53" t="inlineStr">
        <is>
          <t>CUST-17981</t>
        </is>
      </c>
      <c r="I24" s="53" t="inlineStr">
        <is>
          <t>NABARD</t>
        </is>
      </c>
      <c r="J24" s="53" t="inlineStr">
        <is>
          <t>Financial Institution</t>
        </is>
      </c>
      <c r="K24" s="53" t="inlineStr">
        <is>
          <t>O</t>
        </is>
      </c>
      <c r="L24" s="55">
        <f>G24*VLOOKUP(RIGHT(F24,3),'Currency-RBI'!$A$2:$B$28,2,0)</f>
        <v/>
      </c>
    </row>
    <row r="25">
      <c r="A25" s="53" t="n">
        <v>20221231</v>
      </c>
      <c r="B25" s="53" t="inlineStr">
        <is>
          <t>EUR</t>
        </is>
      </c>
      <c r="C25" s="54" t="n">
        <v>10054</v>
      </c>
      <c r="D25" s="53" t="inlineStr">
        <is>
          <t>DEL</t>
        </is>
      </c>
      <c r="E25" s="53" t="inlineStr">
        <is>
          <t>Call Money</t>
        </is>
      </c>
      <c r="F25" s="53">
        <f>CONCATENATE(E25,"-",B25)</f>
        <v/>
      </c>
      <c r="G25" s="55" t="n">
        <v>967274.55</v>
      </c>
      <c r="H25" s="53" t="inlineStr">
        <is>
          <t>CUST-75721</t>
        </is>
      </c>
      <c r="I25" s="53" t="inlineStr">
        <is>
          <t>EXIM</t>
        </is>
      </c>
      <c r="J25" s="53" t="inlineStr">
        <is>
          <t>Financial Institution</t>
        </is>
      </c>
      <c r="K25" s="53" t="inlineStr">
        <is>
          <t>D</t>
        </is>
      </c>
      <c r="L25" s="55">
        <f>G25*VLOOKUP(RIGHT(F25,3),'Currency-RBI'!$A$2:$B$28,2,0)</f>
        <v/>
      </c>
    </row>
    <row r="26">
      <c r="A26" s="53" t="n">
        <v>20221231</v>
      </c>
      <c r="B26" s="53" t="inlineStr">
        <is>
          <t>EUR</t>
        </is>
      </c>
      <c r="C26" s="54" t="n">
        <v>10058</v>
      </c>
      <c r="D26" s="53" t="inlineStr">
        <is>
          <t>DEL</t>
        </is>
      </c>
      <c r="E26" s="53" t="inlineStr">
        <is>
          <t>LAF</t>
        </is>
      </c>
      <c r="F26" s="53">
        <f>CONCATENATE(E26,"-",B26)</f>
        <v/>
      </c>
      <c r="G26" s="55" t="n">
        <v>743242.5</v>
      </c>
      <c r="H26" s="53" t="inlineStr">
        <is>
          <t>CUST-62733</t>
        </is>
      </c>
      <c r="I26" s="53" t="inlineStr">
        <is>
          <t>HDFC</t>
        </is>
      </c>
      <c r="J26" s="53" t="inlineStr">
        <is>
          <t>SCB-Private</t>
        </is>
      </c>
      <c r="K26" s="53" t="inlineStr">
        <is>
          <t>O</t>
        </is>
      </c>
      <c r="L26" s="55">
        <f>G26*VLOOKUP(RIGHT(F26,3),'Currency-RBI'!$A$2:$B$28,2,0)</f>
        <v/>
      </c>
    </row>
    <row r="27">
      <c r="A27" s="53" t="n">
        <v>20221231</v>
      </c>
      <c r="B27" s="53" t="inlineStr">
        <is>
          <t>GBP</t>
        </is>
      </c>
      <c r="C27" s="54" t="n">
        <v>10060</v>
      </c>
      <c r="D27" s="53" t="inlineStr">
        <is>
          <t>MUM</t>
        </is>
      </c>
      <c r="E27" s="53" t="inlineStr">
        <is>
          <t>Call Money</t>
        </is>
      </c>
      <c r="F27" s="53">
        <f>CONCATENATE(E27,"-",B27)</f>
        <v/>
      </c>
      <c r="G27" s="55" t="n">
        <v>690374.52</v>
      </c>
      <c r="H27" s="53" t="inlineStr">
        <is>
          <t>CUST-46239</t>
        </is>
      </c>
      <c r="I27" s="53" t="inlineStr">
        <is>
          <t>ICICI</t>
        </is>
      </c>
      <c r="J27" s="53" t="inlineStr">
        <is>
          <t>SCB-Private</t>
        </is>
      </c>
      <c r="K27" s="53" t="inlineStr">
        <is>
          <t>D</t>
        </is>
      </c>
      <c r="L27" s="55">
        <f>G27*VLOOKUP(RIGHT(F27,3),'Currency-RBI'!$A$2:$B$28,2,0)</f>
        <v/>
      </c>
    </row>
    <row r="28">
      <c r="A28" s="53" t="n">
        <v>20221231</v>
      </c>
      <c r="B28" s="53" t="inlineStr">
        <is>
          <t>EUR</t>
        </is>
      </c>
      <c r="C28" s="54" t="n">
        <v>10067</v>
      </c>
      <c r="D28" s="53" t="inlineStr">
        <is>
          <t>MUM</t>
        </is>
      </c>
      <c r="E28" s="53" t="inlineStr">
        <is>
          <t>LAF</t>
        </is>
      </c>
      <c r="F28" s="53">
        <f>CONCATENATE(E28,"-",B28)</f>
        <v/>
      </c>
      <c r="G28" s="55" t="n">
        <v>69810.84</v>
      </c>
      <c r="H28" s="53" t="inlineStr">
        <is>
          <t>CUST-11365</t>
        </is>
      </c>
      <c r="I28" s="53" t="inlineStr">
        <is>
          <t>FIO</t>
        </is>
      </c>
      <c r="J28" s="53" t="inlineStr">
        <is>
          <t>Financial Institution</t>
        </is>
      </c>
      <c r="K28" s="53" t="inlineStr">
        <is>
          <t>D</t>
        </is>
      </c>
      <c r="L28" s="55">
        <f>G28*VLOOKUP(RIGHT(F28,3),'Currency-RBI'!$A$2:$B$28,2,0)</f>
        <v/>
      </c>
    </row>
    <row r="29">
      <c r="A29" s="53" t="n">
        <v>20221231</v>
      </c>
      <c r="B29" s="53" t="inlineStr">
        <is>
          <t>GBP</t>
        </is>
      </c>
      <c r="C29" s="54" t="n">
        <v>10070</v>
      </c>
      <c r="D29" s="53" t="inlineStr">
        <is>
          <t>DEL</t>
        </is>
      </c>
      <c r="E29" s="53" t="inlineStr">
        <is>
          <t>LAF</t>
        </is>
      </c>
      <c r="F29" s="53">
        <f>CONCATENATE(E29,"-",B29)</f>
        <v/>
      </c>
      <c r="G29" s="55" t="n">
        <v>212897.52</v>
      </c>
      <c r="H29" s="53" t="inlineStr">
        <is>
          <t>CUST-27998</t>
        </is>
      </c>
      <c r="I29" s="53" t="inlineStr">
        <is>
          <t>ICICI</t>
        </is>
      </c>
      <c r="J29" s="53" t="inlineStr">
        <is>
          <t>SCB-Private</t>
        </is>
      </c>
      <c r="K29" s="53" t="inlineStr">
        <is>
          <t>D</t>
        </is>
      </c>
      <c r="L29" s="55">
        <f>G29*VLOOKUP(RIGHT(F29,3),'Currency-RBI'!$A$2:$B$28,2,0)</f>
        <v/>
      </c>
    </row>
    <row r="30">
      <c r="A30" s="53" t="n">
        <v>20221231</v>
      </c>
      <c r="B30" s="53" t="inlineStr">
        <is>
          <t>INR</t>
        </is>
      </c>
      <c r="C30" s="54" t="n">
        <v>10071</v>
      </c>
      <c r="D30" s="53" t="inlineStr">
        <is>
          <t>MUM</t>
        </is>
      </c>
      <c r="E30" s="53" t="inlineStr">
        <is>
          <t>Call Money</t>
        </is>
      </c>
      <c r="F30" s="53">
        <f>CONCATENATE(E30,"-",B30)</f>
        <v/>
      </c>
      <c r="G30" s="55" t="n">
        <v>210992.76</v>
      </c>
      <c r="H30" s="53" t="inlineStr">
        <is>
          <t>CUST-63886</t>
        </is>
      </c>
      <c r="I30" s="53" t="inlineStr">
        <is>
          <t>Saraswat</t>
        </is>
      </c>
      <c r="J30" s="53" t="inlineStr">
        <is>
          <t>Cooperative Bank</t>
        </is>
      </c>
      <c r="K30" s="53" t="inlineStr">
        <is>
          <t>D</t>
        </is>
      </c>
      <c r="L30" s="55">
        <f>G30*VLOOKUP(RIGHT(F30,3),'Currency-RBI'!$A$2:$B$28,2,0)</f>
        <v/>
      </c>
    </row>
    <row r="31">
      <c r="A31" s="53" t="n">
        <v>20221231</v>
      </c>
      <c r="B31" s="53" t="inlineStr">
        <is>
          <t>INR</t>
        </is>
      </c>
      <c r="C31" s="54" t="n">
        <v>10073</v>
      </c>
      <c r="D31" s="53" t="inlineStr">
        <is>
          <t>DEL</t>
        </is>
      </c>
      <c r="E31" s="53" t="inlineStr">
        <is>
          <t>Term Loan</t>
        </is>
      </c>
      <c r="F31" s="53">
        <f>CONCATENATE(E31,"-",B31)</f>
        <v/>
      </c>
      <c r="G31" s="55" t="n">
        <v>609514.29</v>
      </c>
      <c r="H31" s="53" t="inlineStr">
        <is>
          <t>CUST-11341</t>
        </is>
      </c>
      <c r="I31" s="53" t="inlineStr">
        <is>
          <t>NABARD</t>
        </is>
      </c>
      <c r="J31" s="53" t="inlineStr">
        <is>
          <t>Financial Institution</t>
        </is>
      </c>
      <c r="K31" s="53" t="inlineStr">
        <is>
          <t>D</t>
        </is>
      </c>
      <c r="L31" s="55">
        <f>G31*VLOOKUP(RIGHT(F31,3),'Currency-RBI'!$A$2:$B$28,2,0)</f>
        <v/>
      </c>
    </row>
    <row r="32">
      <c r="A32" s="53" t="n">
        <v>20221231</v>
      </c>
      <c r="B32" s="53" t="inlineStr">
        <is>
          <t>INR</t>
        </is>
      </c>
      <c r="C32" s="54" t="n">
        <v>10074</v>
      </c>
      <c r="D32" s="53" t="inlineStr">
        <is>
          <t>MUM</t>
        </is>
      </c>
      <c r="E32" s="53" t="inlineStr">
        <is>
          <t>MSF</t>
        </is>
      </c>
      <c r="F32" s="53">
        <f>CONCATENATE(E32,"-",B32)</f>
        <v/>
      </c>
      <c r="G32" s="55" t="n">
        <v>755477.91</v>
      </c>
      <c r="H32" s="53" t="inlineStr">
        <is>
          <t>CUST-66907</t>
        </is>
      </c>
      <c r="I32" s="53" t="inlineStr">
        <is>
          <t>SBI</t>
        </is>
      </c>
      <c r="J32" s="53" t="inlineStr">
        <is>
          <t>SBI</t>
        </is>
      </c>
      <c r="K32" s="53" t="inlineStr">
        <is>
          <t>O</t>
        </is>
      </c>
      <c r="L32" s="55">
        <f>G32*VLOOKUP(RIGHT(F32,3),'Currency-RBI'!$A$2:$B$28,2,0)</f>
        <v/>
      </c>
    </row>
    <row r="33">
      <c r="A33" s="53" t="n">
        <v>20221231</v>
      </c>
      <c r="B33" s="53" t="inlineStr">
        <is>
          <t>INR</t>
        </is>
      </c>
      <c r="C33" s="54" t="n">
        <v>10077</v>
      </c>
      <c r="D33" s="53" t="inlineStr">
        <is>
          <t>DEL</t>
        </is>
      </c>
      <c r="E33" s="53" t="inlineStr">
        <is>
          <t>Call Money</t>
        </is>
      </c>
      <c r="F33" s="53">
        <f>CONCATENATE(E33,"-",B33)</f>
        <v/>
      </c>
      <c r="G33" s="55" t="n">
        <v>689115.24</v>
      </c>
      <c r="H33" s="53" t="inlineStr">
        <is>
          <t>CUST-74368</t>
        </is>
      </c>
      <c r="I33" s="53" t="inlineStr">
        <is>
          <t>NABARD</t>
        </is>
      </c>
      <c r="J33" s="53" t="inlineStr">
        <is>
          <t>Financial Institution</t>
        </is>
      </c>
      <c r="K33" s="53" t="inlineStr">
        <is>
          <t>D</t>
        </is>
      </c>
      <c r="L33" s="55">
        <f>G33*VLOOKUP(RIGHT(F33,3),'Currency-RBI'!$A$2:$B$28,2,0)</f>
        <v/>
      </c>
    </row>
    <row r="34">
      <c r="A34" s="53" t="n">
        <v>20221231</v>
      </c>
      <c r="B34" s="53" t="inlineStr">
        <is>
          <t>GBP</t>
        </is>
      </c>
      <c r="C34" s="54" t="n">
        <v>10078</v>
      </c>
      <c r="D34" s="53" t="inlineStr">
        <is>
          <t>MUM</t>
        </is>
      </c>
      <c r="E34" s="53" t="inlineStr">
        <is>
          <t>Term Loan</t>
        </is>
      </c>
      <c r="F34" s="53">
        <f>CONCATENATE(E34,"-",B34)</f>
        <v/>
      </c>
      <c r="G34" s="55" t="n">
        <v>42942.24</v>
      </c>
      <c r="H34" s="53" t="inlineStr">
        <is>
          <t>CUST-45431</t>
        </is>
      </c>
      <c r="I34" s="53" t="inlineStr">
        <is>
          <t>SBI</t>
        </is>
      </c>
      <c r="J34" s="53" t="inlineStr">
        <is>
          <t>SBI</t>
        </is>
      </c>
      <c r="K34" s="53" t="inlineStr">
        <is>
          <t>O</t>
        </is>
      </c>
      <c r="L34" s="55">
        <f>G34*VLOOKUP(RIGHT(F34,3),'Currency-RBI'!$A$2:$B$28,2,0)</f>
        <v/>
      </c>
    </row>
    <row r="35">
      <c r="A35" s="53" t="n">
        <v>20221231</v>
      </c>
      <c r="B35" s="53" t="inlineStr">
        <is>
          <t>EUR</t>
        </is>
      </c>
      <c r="C35" s="54" t="n">
        <v>10079</v>
      </c>
      <c r="D35" s="53" t="inlineStr">
        <is>
          <t>DEL</t>
        </is>
      </c>
      <c r="E35" s="53" t="inlineStr">
        <is>
          <t>LAF</t>
        </is>
      </c>
      <c r="F35" s="53">
        <f>CONCATENATE(E35,"-",B35)</f>
        <v/>
      </c>
      <c r="G35" s="55" t="n">
        <v>501453.81</v>
      </c>
      <c r="H35" s="53" t="inlineStr">
        <is>
          <t>CUST-73169</t>
        </is>
      </c>
      <c r="I35" s="53" t="inlineStr">
        <is>
          <t>RBI</t>
        </is>
      </c>
      <c r="J35" s="53" t="inlineStr">
        <is>
          <t>RBI</t>
        </is>
      </c>
      <c r="K35" s="53" t="inlineStr">
        <is>
          <t>O</t>
        </is>
      </c>
      <c r="L35" s="55">
        <f>G35*VLOOKUP(RIGHT(F35,3),'Currency-RBI'!$A$2:$B$28,2,0)</f>
        <v/>
      </c>
    </row>
    <row r="36">
      <c r="A36" s="53" t="n">
        <v>20221231</v>
      </c>
      <c r="B36" s="53" t="inlineStr">
        <is>
          <t>USD</t>
        </is>
      </c>
      <c r="C36" s="54" t="n">
        <v>10080</v>
      </c>
      <c r="D36" s="53" t="inlineStr">
        <is>
          <t>DEL</t>
        </is>
      </c>
      <c r="E36" s="53" t="inlineStr">
        <is>
          <t>Call Money</t>
        </is>
      </c>
      <c r="F36" s="53">
        <f>CONCATENATE(E36,"-",B36)</f>
        <v/>
      </c>
      <c r="G36" s="55" t="n">
        <v>398353.23</v>
      </c>
      <c r="H36" s="53" t="inlineStr">
        <is>
          <t>CUST-16197</t>
        </is>
      </c>
      <c r="I36" s="53" t="inlineStr">
        <is>
          <t>SBI</t>
        </is>
      </c>
      <c r="J36" s="53" t="inlineStr">
        <is>
          <t>SBI</t>
        </is>
      </c>
      <c r="K36" s="53" t="inlineStr">
        <is>
          <t>D</t>
        </is>
      </c>
      <c r="L36" s="55">
        <f>G36*VLOOKUP(RIGHT(F36,3),'Currency-RBI'!$A$2:$B$28,2,0)</f>
        <v/>
      </c>
    </row>
    <row r="37">
      <c r="A37" s="53" t="n">
        <v>20221231</v>
      </c>
      <c r="B37" s="53" t="inlineStr">
        <is>
          <t>EUR</t>
        </is>
      </c>
      <c r="C37" s="54" t="n">
        <v>10081</v>
      </c>
      <c r="D37" s="53" t="inlineStr">
        <is>
          <t>MUM</t>
        </is>
      </c>
      <c r="E37" s="53" t="inlineStr">
        <is>
          <t>Call Money</t>
        </is>
      </c>
      <c r="F37" s="53">
        <f>CONCATENATE(E37,"-",B37)</f>
        <v/>
      </c>
      <c r="G37" s="55" t="n">
        <v>578204.55</v>
      </c>
      <c r="H37" s="53" t="inlineStr">
        <is>
          <t>CUST-31205</t>
        </is>
      </c>
      <c r="I37" s="53" t="inlineStr">
        <is>
          <t>NABARD</t>
        </is>
      </c>
      <c r="J37" s="53" t="inlineStr">
        <is>
          <t>Financial Institution</t>
        </is>
      </c>
      <c r="K37" s="53" t="inlineStr">
        <is>
          <t>D</t>
        </is>
      </c>
      <c r="L37" s="55">
        <f>G37*VLOOKUP(RIGHT(F37,3),'Currency-RBI'!$A$2:$B$28,2,0)</f>
        <v/>
      </c>
    </row>
    <row r="38">
      <c r="A38" s="53" t="n">
        <v>20221231</v>
      </c>
      <c r="B38" s="53" t="inlineStr">
        <is>
          <t>EUR</t>
        </is>
      </c>
      <c r="C38" s="54" t="n">
        <v>10083</v>
      </c>
      <c r="D38" s="53" t="inlineStr">
        <is>
          <t>MUM</t>
        </is>
      </c>
      <c r="E38" s="53" t="inlineStr">
        <is>
          <t>Call Money</t>
        </is>
      </c>
      <c r="F38" s="53">
        <f>CONCATENATE(E38,"-",B38)</f>
        <v/>
      </c>
      <c r="G38" s="55" t="n">
        <v>122856.03</v>
      </c>
      <c r="H38" s="53" t="inlineStr">
        <is>
          <t>CUST-61629</t>
        </is>
      </c>
      <c r="I38" s="53" t="inlineStr">
        <is>
          <t>NABARD</t>
        </is>
      </c>
      <c r="J38" s="53" t="inlineStr">
        <is>
          <t>Financial Institution</t>
        </is>
      </c>
      <c r="K38" s="53" t="inlineStr">
        <is>
          <t>D</t>
        </is>
      </c>
      <c r="L38" s="55">
        <f>G38*VLOOKUP(RIGHT(F38,3),'Currency-RBI'!$A$2:$B$28,2,0)</f>
        <v/>
      </c>
    </row>
    <row r="39">
      <c r="A39" s="53" t="n">
        <v>20221231</v>
      </c>
      <c r="B39" s="53" t="inlineStr">
        <is>
          <t>INR</t>
        </is>
      </c>
      <c r="C39" s="54" t="n">
        <v>10088</v>
      </c>
      <c r="D39" s="53" t="inlineStr">
        <is>
          <t>MUM</t>
        </is>
      </c>
      <c r="E39" s="53" t="inlineStr">
        <is>
          <t>LAF</t>
        </is>
      </c>
      <c r="F39" s="53">
        <f>CONCATENATE(E39,"-",B39)</f>
        <v/>
      </c>
      <c r="G39" s="55" t="n">
        <v>160955.19</v>
      </c>
      <c r="H39" s="53" t="inlineStr">
        <is>
          <t>CUST-76200</t>
        </is>
      </c>
      <c r="I39" s="53" t="inlineStr">
        <is>
          <t>ICICI</t>
        </is>
      </c>
      <c r="J39" s="53" t="inlineStr">
        <is>
          <t>SCB-Private</t>
        </is>
      </c>
      <c r="K39" s="53" t="inlineStr">
        <is>
          <t>D</t>
        </is>
      </c>
      <c r="L39" s="55">
        <f>G39*VLOOKUP(RIGHT(F39,3),'Currency-RBI'!$A$2:$B$28,2,0)</f>
        <v/>
      </c>
    </row>
    <row r="40">
      <c r="A40" s="53" t="n">
        <v>20221231</v>
      </c>
      <c r="B40" s="53" t="inlineStr">
        <is>
          <t>INR</t>
        </is>
      </c>
      <c r="C40" s="54" t="n">
        <v>10089</v>
      </c>
      <c r="D40" s="53" t="inlineStr">
        <is>
          <t>MUM</t>
        </is>
      </c>
      <c r="E40" s="53" t="inlineStr">
        <is>
          <t>LAF</t>
        </is>
      </c>
      <c r="F40" s="53">
        <f>CONCATENATE(E40,"-",B40)</f>
        <v/>
      </c>
      <c r="G40" s="55" t="n">
        <v>836658.9</v>
      </c>
      <c r="H40" s="53" t="inlineStr">
        <is>
          <t>CUST-63942</t>
        </is>
      </c>
      <c r="I40" s="53" t="inlineStr">
        <is>
          <t>NABARD</t>
        </is>
      </c>
      <c r="J40" s="53" t="inlineStr">
        <is>
          <t>Financial Institution</t>
        </is>
      </c>
      <c r="K40" s="53" t="inlineStr">
        <is>
          <t>D</t>
        </is>
      </c>
      <c r="L40" s="55">
        <f>G40*VLOOKUP(RIGHT(F40,3),'Currency-RBI'!$A$2:$B$28,2,0)</f>
        <v/>
      </c>
    </row>
    <row r="41">
      <c r="A41" s="53" t="n">
        <v>20221231</v>
      </c>
      <c r="B41" s="53" t="inlineStr">
        <is>
          <t>USD</t>
        </is>
      </c>
      <c r="C41" s="54" t="n">
        <v>10091</v>
      </c>
      <c r="D41" s="53" t="inlineStr">
        <is>
          <t>MUM</t>
        </is>
      </c>
      <c r="E41" s="53" t="inlineStr">
        <is>
          <t>Term Loan</t>
        </is>
      </c>
      <c r="F41" s="53">
        <f>CONCATENATE(E41,"-",B41)</f>
        <v/>
      </c>
      <c r="G41" s="55" t="n">
        <v>727077.78</v>
      </c>
      <c r="H41" s="53" t="inlineStr">
        <is>
          <t>CUST-26915</t>
        </is>
      </c>
      <c r="I41" s="53" t="inlineStr">
        <is>
          <t>SIDBI</t>
        </is>
      </c>
      <c r="J41" s="53" t="inlineStr">
        <is>
          <t>Financial Institution</t>
        </is>
      </c>
      <c r="K41" s="53" t="inlineStr">
        <is>
          <t>O</t>
        </is>
      </c>
      <c r="L41" s="55">
        <f>G41*VLOOKUP(RIGHT(F41,3),'Currency-RBI'!$A$2:$B$28,2,0)</f>
        <v/>
      </c>
    </row>
    <row r="42">
      <c r="A42" s="53" t="n">
        <v>20221231</v>
      </c>
      <c r="B42" s="53" t="inlineStr">
        <is>
          <t>GBP</t>
        </is>
      </c>
      <c r="C42" s="54" t="n">
        <v>10096</v>
      </c>
      <c r="D42" s="53" t="inlineStr">
        <is>
          <t>DEL</t>
        </is>
      </c>
      <c r="E42" s="53" t="inlineStr">
        <is>
          <t>Call Money</t>
        </is>
      </c>
      <c r="F42" s="53">
        <f>CONCATENATE(E42,"-",B42)</f>
        <v/>
      </c>
      <c r="G42" s="55" t="n">
        <v>970374.24</v>
      </c>
      <c r="H42" s="53" t="inlineStr">
        <is>
          <t>CUST-23292</t>
        </is>
      </c>
      <c r="I42" s="53" t="inlineStr">
        <is>
          <t>SIDBI</t>
        </is>
      </c>
      <c r="J42" s="53" t="inlineStr">
        <is>
          <t>Financial Institution</t>
        </is>
      </c>
      <c r="K42" s="53" t="inlineStr">
        <is>
          <t>D</t>
        </is>
      </c>
      <c r="L42" s="55">
        <f>G42*VLOOKUP(RIGHT(F42,3),'Currency-RBI'!$A$2:$B$28,2,0)</f>
        <v/>
      </c>
    </row>
    <row r="43">
      <c r="A43" s="53" t="n">
        <v>20221231</v>
      </c>
      <c r="B43" s="53" t="inlineStr">
        <is>
          <t>GBP</t>
        </is>
      </c>
      <c r="C43" s="54" t="n">
        <v>10101</v>
      </c>
      <c r="D43" s="53" t="inlineStr">
        <is>
          <t>MUM</t>
        </is>
      </c>
      <c r="E43" s="53" t="inlineStr">
        <is>
          <t>Call Money</t>
        </is>
      </c>
      <c r="F43" s="53">
        <f>CONCATENATE(E43,"-",B43)</f>
        <v/>
      </c>
      <c r="G43" s="55" t="n">
        <v>882656.28</v>
      </c>
      <c r="H43" s="53" t="inlineStr">
        <is>
          <t>CUST-78257</t>
        </is>
      </c>
      <c r="I43" s="53" t="inlineStr">
        <is>
          <t>ICICI</t>
        </is>
      </c>
      <c r="J43" s="53" t="inlineStr">
        <is>
          <t>SCB-Private</t>
        </is>
      </c>
      <c r="K43" s="53" t="inlineStr">
        <is>
          <t>O</t>
        </is>
      </c>
      <c r="L43" s="55">
        <f>G43*VLOOKUP(RIGHT(F43,3),'Currency-RBI'!$A$2:$B$28,2,0)</f>
        <v/>
      </c>
    </row>
    <row r="44">
      <c r="A44" s="53" t="n">
        <v>20221231</v>
      </c>
      <c r="B44" s="53" t="inlineStr">
        <is>
          <t>INR</t>
        </is>
      </c>
      <c r="C44" s="54" t="n">
        <v>10102</v>
      </c>
      <c r="D44" s="53" t="inlineStr">
        <is>
          <t>DEL</t>
        </is>
      </c>
      <c r="E44" s="53" t="inlineStr">
        <is>
          <t>Call Money</t>
        </is>
      </c>
      <c r="F44" s="53">
        <f>CONCATENATE(E44,"-",B44)</f>
        <v/>
      </c>
      <c r="G44" s="55" t="n">
        <v>586276.02</v>
      </c>
      <c r="H44" s="53" t="inlineStr">
        <is>
          <t>CUST-31152</t>
        </is>
      </c>
      <c r="I44" s="53" t="inlineStr">
        <is>
          <t>HDFC</t>
        </is>
      </c>
      <c r="J44" s="53" t="inlineStr">
        <is>
          <t>SCB-Private</t>
        </is>
      </c>
      <c r="K44" s="53" t="inlineStr">
        <is>
          <t>D</t>
        </is>
      </c>
      <c r="L44" s="55">
        <f>G44*VLOOKUP(RIGHT(F44,3),'Currency-RBI'!$A$2:$B$28,2,0)</f>
        <v/>
      </c>
    </row>
    <row r="45">
      <c r="A45" s="53" t="n">
        <v>20221231</v>
      </c>
      <c r="B45" s="53" t="inlineStr">
        <is>
          <t>INR</t>
        </is>
      </c>
      <c r="C45" s="54" t="n">
        <v>10103</v>
      </c>
      <c r="D45" s="53" t="inlineStr">
        <is>
          <t>MUM</t>
        </is>
      </c>
      <c r="E45" s="53" t="inlineStr">
        <is>
          <t>Term Loan</t>
        </is>
      </c>
      <c r="F45" s="53">
        <f>CONCATENATE(E45,"-",B45)</f>
        <v/>
      </c>
      <c r="G45" s="55" t="n">
        <v>605475.09</v>
      </c>
      <c r="H45" s="53" t="inlineStr">
        <is>
          <t>CUST-35876</t>
        </is>
      </c>
      <c r="I45" s="53" t="inlineStr">
        <is>
          <t>ICICI</t>
        </is>
      </c>
      <c r="J45" s="53" t="inlineStr">
        <is>
          <t>SCB-Private</t>
        </is>
      </c>
      <c r="K45" s="53" t="inlineStr">
        <is>
          <t>D</t>
        </is>
      </c>
      <c r="L45" s="55">
        <f>G45*VLOOKUP(RIGHT(F45,3),'Currency-RBI'!$A$2:$B$28,2,0)</f>
        <v/>
      </c>
    </row>
    <row r="46">
      <c r="A46" s="53" t="n">
        <v>20221231</v>
      </c>
      <c r="B46" s="53" t="inlineStr">
        <is>
          <t>EUR</t>
        </is>
      </c>
      <c r="C46" s="54" t="n">
        <v>10104</v>
      </c>
      <c r="D46" s="53" t="inlineStr">
        <is>
          <t>DEL</t>
        </is>
      </c>
      <c r="E46" s="53" t="inlineStr">
        <is>
          <t>Call Money</t>
        </is>
      </c>
      <c r="F46" s="53">
        <f>CONCATENATE(E46,"-",B46)</f>
        <v/>
      </c>
      <c r="G46" s="55" t="n">
        <v>56357.73</v>
      </c>
      <c r="H46" s="53" t="inlineStr">
        <is>
          <t>CUST-56300</t>
        </is>
      </c>
      <c r="I46" s="53" t="inlineStr">
        <is>
          <t>NABARD</t>
        </is>
      </c>
      <c r="J46" s="53" t="inlineStr">
        <is>
          <t>Financial Institution</t>
        </is>
      </c>
      <c r="K46" s="53" t="inlineStr">
        <is>
          <t>O</t>
        </is>
      </c>
      <c r="L46" s="55">
        <f>G46*VLOOKUP(RIGHT(F46,3),'Currency-RBI'!$A$2:$B$28,2,0)</f>
        <v/>
      </c>
    </row>
    <row r="47">
      <c r="A47" s="53" t="n">
        <v>20221231</v>
      </c>
      <c r="B47" s="53" t="inlineStr">
        <is>
          <t>INR</t>
        </is>
      </c>
      <c r="C47" s="54" t="n">
        <v>10105</v>
      </c>
      <c r="D47" s="53" t="inlineStr">
        <is>
          <t>MUM</t>
        </is>
      </c>
      <c r="E47" s="53" t="inlineStr">
        <is>
          <t>Call Money</t>
        </is>
      </c>
      <c r="F47" s="53">
        <f>CONCATENATE(E47,"-",B47)</f>
        <v/>
      </c>
      <c r="G47" s="55" t="n">
        <v>706290.75</v>
      </c>
      <c r="H47" s="53" t="inlineStr">
        <is>
          <t>CUST-50891</t>
        </is>
      </c>
      <c r="I47" s="53" t="inlineStr">
        <is>
          <t>HDFC</t>
        </is>
      </c>
      <c r="J47" s="53" t="inlineStr">
        <is>
          <t>SCB-Private</t>
        </is>
      </c>
      <c r="K47" s="53" t="inlineStr">
        <is>
          <t>D</t>
        </is>
      </c>
      <c r="L47" s="55">
        <f>G47*VLOOKUP(RIGHT(F47,3),'Currency-RBI'!$A$2:$B$28,2,0)</f>
        <v/>
      </c>
    </row>
    <row r="48">
      <c r="A48" s="53" t="n">
        <v>20221231</v>
      </c>
      <c r="B48" s="53" t="inlineStr">
        <is>
          <t>INR</t>
        </is>
      </c>
      <c r="C48" s="54" t="n">
        <v>10106</v>
      </c>
      <c r="D48" s="53" t="inlineStr">
        <is>
          <t>MUM</t>
        </is>
      </c>
      <c r="E48" s="53" t="inlineStr">
        <is>
          <t>LAF</t>
        </is>
      </c>
      <c r="F48" s="53">
        <f>CONCATENATE(E48,"-",B48)</f>
        <v/>
      </c>
      <c r="G48" s="55" t="n">
        <v>454360.5</v>
      </c>
      <c r="H48" s="53" t="inlineStr">
        <is>
          <t>CUST-33479</t>
        </is>
      </c>
      <c r="I48" s="53" t="inlineStr">
        <is>
          <t>EXIM</t>
        </is>
      </c>
      <c r="J48" s="53" t="inlineStr">
        <is>
          <t>Financial Institution</t>
        </is>
      </c>
      <c r="K48" s="53" t="inlineStr">
        <is>
          <t>D</t>
        </is>
      </c>
      <c r="L48" s="55">
        <f>G48*VLOOKUP(RIGHT(F48,3),'Currency-RBI'!$A$2:$B$28,2,0)</f>
        <v/>
      </c>
    </row>
    <row r="49">
      <c r="A49" s="53" t="n">
        <v>20221231</v>
      </c>
      <c r="B49" s="53" t="inlineStr">
        <is>
          <t>INR</t>
        </is>
      </c>
      <c r="C49" s="54" t="n">
        <v>10108</v>
      </c>
      <c r="D49" s="53" t="inlineStr">
        <is>
          <t>MUM</t>
        </is>
      </c>
      <c r="E49" s="53" t="inlineStr">
        <is>
          <t>MSF</t>
        </is>
      </c>
      <c r="F49" s="53">
        <f>CONCATENATE(E49,"-",B49)</f>
        <v/>
      </c>
      <c r="G49" s="55" t="n">
        <v>857867.67</v>
      </c>
      <c r="H49" s="53" t="inlineStr">
        <is>
          <t>CUST-65281</t>
        </is>
      </c>
      <c r="I49" s="53" t="inlineStr">
        <is>
          <t>BOA</t>
        </is>
      </c>
      <c r="J49" s="53" t="inlineStr">
        <is>
          <t>Overseas Bank</t>
        </is>
      </c>
      <c r="K49" s="53" t="inlineStr">
        <is>
          <t>O</t>
        </is>
      </c>
      <c r="L49" s="55">
        <f>G49*VLOOKUP(RIGHT(F49,3),'Currency-RBI'!$A$2:$B$28,2,0)</f>
        <v/>
      </c>
    </row>
    <row r="50">
      <c r="A50" s="53" t="n">
        <v>20221231</v>
      </c>
      <c r="B50" s="53" t="inlineStr">
        <is>
          <t>USD</t>
        </is>
      </c>
      <c r="C50" s="54" t="n">
        <v>10109</v>
      </c>
      <c r="D50" s="53" t="inlineStr">
        <is>
          <t>DEL</t>
        </is>
      </c>
      <c r="E50" s="53" t="inlineStr">
        <is>
          <t>LAF</t>
        </is>
      </c>
      <c r="F50" s="53">
        <f>CONCATENATE(E50,"-",B50)</f>
        <v/>
      </c>
      <c r="G50" s="55" t="n">
        <v>393113.16</v>
      </c>
      <c r="H50" s="53" t="inlineStr">
        <is>
          <t>CUST-45925</t>
        </is>
      </c>
      <c r="I50" s="53" t="inlineStr">
        <is>
          <t>FIO</t>
        </is>
      </c>
      <c r="J50" s="53" t="inlineStr">
        <is>
          <t>Financial Institution</t>
        </is>
      </c>
      <c r="K50" s="53" t="inlineStr">
        <is>
          <t>D</t>
        </is>
      </c>
      <c r="L50" s="55">
        <f>G50*VLOOKUP(RIGHT(F50,3),'Currency-RBI'!$A$2:$B$28,2,0)</f>
        <v/>
      </c>
    </row>
    <row r="51">
      <c r="A51" s="53" t="n">
        <v>20221231</v>
      </c>
      <c r="B51" s="53" t="inlineStr">
        <is>
          <t>INR</t>
        </is>
      </c>
      <c r="C51" s="54" t="n">
        <v>10110</v>
      </c>
      <c r="D51" s="53" t="inlineStr">
        <is>
          <t>DEL</t>
        </is>
      </c>
      <c r="E51" s="53" t="inlineStr">
        <is>
          <t>LAF</t>
        </is>
      </c>
      <c r="F51" s="53">
        <f>CONCATENATE(E51,"-",B51)</f>
        <v/>
      </c>
      <c r="G51" s="55" t="n">
        <v>200979.9</v>
      </c>
      <c r="H51" s="53" t="inlineStr">
        <is>
          <t>CUST-60590</t>
        </is>
      </c>
      <c r="I51" s="53" t="inlineStr">
        <is>
          <t>BOA</t>
        </is>
      </c>
      <c r="J51" s="53" t="inlineStr">
        <is>
          <t>Overseas Bank</t>
        </is>
      </c>
      <c r="K51" s="53" t="inlineStr">
        <is>
          <t>D</t>
        </is>
      </c>
      <c r="L51" s="55">
        <f>G51*VLOOKUP(RIGHT(F51,3),'Currency-RBI'!$A$2:$B$28,2,0)</f>
        <v/>
      </c>
    </row>
    <row r="52">
      <c r="A52" s="53" t="n">
        <v>20221231</v>
      </c>
      <c r="B52" s="53" t="inlineStr">
        <is>
          <t>USD</t>
        </is>
      </c>
      <c r="C52" s="54" t="n">
        <v>10111</v>
      </c>
      <c r="D52" s="53" t="inlineStr">
        <is>
          <t>MUM</t>
        </is>
      </c>
      <c r="E52" s="53" t="inlineStr">
        <is>
          <t>MSF</t>
        </is>
      </c>
      <c r="F52" s="53">
        <f>CONCATENATE(E52,"-",B52)</f>
        <v/>
      </c>
      <c r="G52" s="55" t="n">
        <v>675993.78</v>
      </c>
      <c r="H52" s="53" t="inlineStr">
        <is>
          <t>CUST-51558</t>
        </is>
      </c>
      <c r="I52" s="53" t="inlineStr">
        <is>
          <t>SIDBI</t>
        </is>
      </c>
      <c r="J52" s="53" t="inlineStr">
        <is>
          <t>Financial Institution</t>
        </is>
      </c>
      <c r="K52" s="53" t="inlineStr">
        <is>
          <t>O</t>
        </is>
      </c>
      <c r="L52" s="55">
        <f>G52*VLOOKUP(RIGHT(F52,3),'Currency-RBI'!$A$2:$B$28,2,0)</f>
        <v/>
      </c>
    </row>
    <row r="53">
      <c r="A53" s="53" t="n">
        <v>20221231</v>
      </c>
      <c r="B53" s="53" t="inlineStr">
        <is>
          <t>EUR</t>
        </is>
      </c>
      <c r="C53" s="54" t="n">
        <v>10112</v>
      </c>
      <c r="D53" s="53" t="inlineStr">
        <is>
          <t>DEL</t>
        </is>
      </c>
      <c r="E53" s="53" t="inlineStr">
        <is>
          <t>MSF</t>
        </is>
      </c>
      <c r="F53" s="53">
        <f>CONCATENATE(E53,"-",B53)</f>
        <v/>
      </c>
      <c r="G53" s="55" t="n">
        <v>34820.28</v>
      </c>
      <c r="H53" s="53" t="inlineStr">
        <is>
          <t>CUST-56441</t>
        </is>
      </c>
      <c r="I53" s="53" t="inlineStr">
        <is>
          <t>ICICI</t>
        </is>
      </c>
      <c r="J53" s="53" t="inlineStr">
        <is>
          <t>SCB-Private</t>
        </is>
      </c>
      <c r="K53" s="53" t="inlineStr">
        <is>
          <t>D</t>
        </is>
      </c>
      <c r="L53" s="55">
        <f>G53*VLOOKUP(RIGHT(F53,3),'Currency-RBI'!$A$2:$B$28,2,0)</f>
        <v/>
      </c>
    </row>
    <row r="54">
      <c r="A54" s="53" t="n">
        <v>20221231</v>
      </c>
      <c r="B54" s="53" t="inlineStr">
        <is>
          <t>INR</t>
        </is>
      </c>
      <c r="C54" s="54" t="n">
        <v>10113</v>
      </c>
      <c r="D54" s="53" t="inlineStr">
        <is>
          <t>MUM</t>
        </is>
      </c>
      <c r="E54" s="53" t="inlineStr">
        <is>
          <t>Call Money</t>
        </is>
      </c>
      <c r="F54" s="53">
        <f>CONCATENATE(E54,"-",B54)</f>
        <v/>
      </c>
      <c r="G54" s="55" t="n">
        <v>742156.47</v>
      </c>
      <c r="H54" s="53" t="inlineStr">
        <is>
          <t>CUST-49187</t>
        </is>
      </c>
      <c r="I54" s="53" t="inlineStr">
        <is>
          <t>SBBJ</t>
        </is>
      </c>
      <c r="J54" s="53" t="inlineStr">
        <is>
          <t>SBI-SUB</t>
        </is>
      </c>
      <c r="K54" s="53" t="inlineStr">
        <is>
          <t>D</t>
        </is>
      </c>
      <c r="L54" s="55">
        <f>G54*VLOOKUP(RIGHT(F54,3),'Currency-RBI'!$A$2:$B$28,2,0)</f>
        <v/>
      </c>
    </row>
    <row r="55">
      <c r="A55" s="53" t="n">
        <v>20221231</v>
      </c>
      <c r="B55" s="53" t="inlineStr">
        <is>
          <t>GBP</t>
        </is>
      </c>
      <c r="C55" s="54" t="n">
        <v>10114</v>
      </c>
      <c r="D55" s="53" t="inlineStr">
        <is>
          <t>DEL</t>
        </is>
      </c>
      <c r="E55" s="53" t="inlineStr">
        <is>
          <t>MSF</t>
        </is>
      </c>
      <c r="F55" s="53">
        <f>CONCATENATE(E55,"-",B55)</f>
        <v/>
      </c>
      <c r="G55" s="55" t="n">
        <v>603979.2</v>
      </c>
      <c r="H55" s="53" t="inlineStr">
        <is>
          <t>CUST-56336</t>
        </is>
      </c>
      <c r="I55" s="53" t="inlineStr">
        <is>
          <t>BOA</t>
        </is>
      </c>
      <c r="J55" s="53" t="inlineStr">
        <is>
          <t>Overseas Bank</t>
        </is>
      </c>
      <c r="K55" s="53" t="inlineStr">
        <is>
          <t>D</t>
        </is>
      </c>
      <c r="L55" s="55">
        <f>G55*VLOOKUP(RIGHT(F55,3),'Currency-RBI'!$A$2:$B$28,2,0)</f>
        <v/>
      </c>
    </row>
    <row r="56">
      <c r="A56" s="53" t="n">
        <v>20221231</v>
      </c>
      <c r="B56" s="53" t="inlineStr">
        <is>
          <t>EUR</t>
        </is>
      </c>
      <c r="C56" s="54" t="n">
        <v>10115</v>
      </c>
      <c r="D56" s="53" t="inlineStr">
        <is>
          <t>DEL</t>
        </is>
      </c>
      <c r="E56" s="53" t="inlineStr">
        <is>
          <t>MSF</t>
        </is>
      </c>
      <c r="F56" s="53">
        <f>CONCATENATE(E56,"-",B56)</f>
        <v/>
      </c>
      <c r="G56" s="55" t="n">
        <v>638323.29</v>
      </c>
      <c r="H56" s="53" t="inlineStr">
        <is>
          <t>CUST-77465</t>
        </is>
      </c>
      <c r="I56" s="53" t="inlineStr">
        <is>
          <t>EXIM</t>
        </is>
      </c>
      <c r="J56" s="53" t="inlineStr">
        <is>
          <t>Financial Institution</t>
        </is>
      </c>
      <c r="K56" s="53" t="inlineStr">
        <is>
          <t>O</t>
        </is>
      </c>
      <c r="L56" s="55">
        <f>G56*VLOOKUP(RIGHT(F56,3),'Currency-RBI'!$A$2:$B$28,2,0)</f>
        <v/>
      </c>
    </row>
    <row r="57">
      <c r="A57" s="53" t="n">
        <v>20221231</v>
      </c>
      <c r="B57" s="53" t="inlineStr">
        <is>
          <t>GBP</t>
        </is>
      </c>
      <c r="C57" s="54" t="n">
        <v>10117</v>
      </c>
      <c r="D57" s="53" t="inlineStr">
        <is>
          <t>MUM</t>
        </is>
      </c>
      <c r="E57" s="53" t="inlineStr">
        <is>
          <t>Call Money</t>
        </is>
      </c>
      <c r="F57" s="53">
        <f>CONCATENATE(E57,"-",B57)</f>
        <v/>
      </c>
      <c r="G57" s="55" t="n">
        <v>930690.09</v>
      </c>
      <c r="H57" s="53" t="inlineStr">
        <is>
          <t>CUST-36758</t>
        </is>
      </c>
      <c r="I57" s="53" t="inlineStr">
        <is>
          <t>SBI</t>
        </is>
      </c>
      <c r="J57" s="53" t="inlineStr">
        <is>
          <t>SBI</t>
        </is>
      </c>
      <c r="K57" s="53" t="inlineStr">
        <is>
          <t>D</t>
        </is>
      </c>
      <c r="L57" s="55">
        <f>G57*VLOOKUP(RIGHT(F57,3),'Currency-RBI'!$A$2:$B$28,2,0)</f>
        <v/>
      </c>
    </row>
    <row r="58">
      <c r="A58" s="53" t="n">
        <v>20221231</v>
      </c>
      <c r="B58" s="53" t="inlineStr">
        <is>
          <t>EUR</t>
        </is>
      </c>
      <c r="C58" s="54" t="n">
        <v>10122</v>
      </c>
      <c r="D58" s="53" t="inlineStr">
        <is>
          <t>DEL</t>
        </is>
      </c>
      <c r="E58" s="53" t="inlineStr">
        <is>
          <t>Term Loan</t>
        </is>
      </c>
      <c r="F58" s="53">
        <f>CONCATENATE(E58,"-",B58)</f>
        <v/>
      </c>
      <c r="G58" s="55" t="n">
        <v>870232.77</v>
      </c>
      <c r="H58" s="53" t="inlineStr">
        <is>
          <t>CUST-30141</t>
        </is>
      </c>
      <c r="I58" s="53" t="inlineStr">
        <is>
          <t>RBI</t>
        </is>
      </c>
      <c r="J58" s="53" t="inlineStr">
        <is>
          <t>RBI</t>
        </is>
      </c>
      <c r="K58" s="53" t="inlineStr">
        <is>
          <t>D</t>
        </is>
      </c>
      <c r="L58" s="55">
        <f>G58*VLOOKUP(RIGHT(F58,3),'Currency-RBI'!$A$2:$B$28,2,0)</f>
        <v/>
      </c>
    </row>
    <row r="59">
      <c r="A59" s="53" t="n">
        <v>20221231</v>
      </c>
      <c r="B59" s="53" t="inlineStr">
        <is>
          <t>EUR</t>
        </is>
      </c>
      <c r="C59" s="54" t="n">
        <v>10124</v>
      </c>
      <c r="D59" s="53" t="inlineStr">
        <is>
          <t>MUM</t>
        </is>
      </c>
      <c r="E59" s="53" t="inlineStr">
        <is>
          <t>LAF</t>
        </is>
      </c>
      <c r="F59" s="53">
        <f>CONCATENATE(E59,"-",B59)</f>
        <v/>
      </c>
      <c r="G59" s="55" t="n">
        <v>846557.91</v>
      </c>
      <c r="H59" s="53" t="inlineStr">
        <is>
          <t>CUST-30670</t>
        </is>
      </c>
      <c r="I59" s="53" t="inlineStr">
        <is>
          <t>HDFC</t>
        </is>
      </c>
      <c r="J59" s="53" t="inlineStr">
        <is>
          <t>SCB-Private</t>
        </is>
      </c>
      <c r="K59" s="53" t="inlineStr">
        <is>
          <t>O</t>
        </is>
      </c>
      <c r="L59" s="55">
        <f>G59*VLOOKUP(RIGHT(F59,3),'Currency-RBI'!$A$2:$B$28,2,0)</f>
        <v/>
      </c>
    </row>
    <row r="60">
      <c r="A60" s="53" t="n">
        <v>20221231</v>
      </c>
      <c r="B60" s="53" t="inlineStr">
        <is>
          <t>USD</t>
        </is>
      </c>
      <c r="C60" s="54" t="n">
        <v>10125</v>
      </c>
      <c r="D60" s="53" t="inlineStr">
        <is>
          <t>MUM</t>
        </is>
      </c>
      <c r="E60" s="53" t="inlineStr">
        <is>
          <t>MSF</t>
        </is>
      </c>
      <c r="F60" s="53">
        <f>CONCATENATE(E60,"-",B60)</f>
        <v/>
      </c>
      <c r="G60" s="55" t="n">
        <v>318974.04</v>
      </c>
      <c r="H60" s="53" t="inlineStr">
        <is>
          <t>CUST-53629</t>
        </is>
      </c>
      <c r="I60" s="53" t="inlineStr">
        <is>
          <t>NABARD</t>
        </is>
      </c>
      <c r="J60" s="53" t="inlineStr">
        <is>
          <t>Financial Institution</t>
        </is>
      </c>
      <c r="K60" s="53" t="inlineStr">
        <is>
          <t>D</t>
        </is>
      </c>
      <c r="L60" s="55">
        <f>G60*VLOOKUP(RIGHT(F60,3),'Currency-RBI'!$A$2:$B$28,2,0)</f>
        <v/>
      </c>
    </row>
    <row r="61">
      <c r="A61" s="53" t="n">
        <v>20221231</v>
      </c>
      <c r="B61" s="53" t="inlineStr">
        <is>
          <t>EUR</t>
        </is>
      </c>
      <c r="C61" s="54" t="n">
        <v>10126</v>
      </c>
      <c r="D61" s="53" t="inlineStr">
        <is>
          <t>MUM</t>
        </is>
      </c>
      <c r="E61" s="53" t="inlineStr">
        <is>
          <t>LAF</t>
        </is>
      </c>
      <c r="F61" s="53">
        <f>CONCATENATE(E61,"-",B61)</f>
        <v/>
      </c>
      <c r="G61" s="55" t="n">
        <v>498151.17</v>
      </c>
      <c r="H61" s="53" t="inlineStr">
        <is>
          <t>CUST-27720</t>
        </is>
      </c>
      <c r="I61" s="53" t="inlineStr">
        <is>
          <t>EXIM</t>
        </is>
      </c>
      <c r="J61" s="53" t="inlineStr">
        <is>
          <t>Financial Institution</t>
        </is>
      </c>
      <c r="K61" s="53" t="inlineStr">
        <is>
          <t>O</t>
        </is>
      </c>
      <c r="L61" s="55">
        <f>G61*VLOOKUP(RIGHT(F61,3),'Currency-RBI'!$A$2:$B$28,2,0)</f>
        <v/>
      </c>
    </row>
    <row r="62">
      <c r="A62" s="53" t="n">
        <v>20221231</v>
      </c>
      <c r="B62" s="53" t="inlineStr">
        <is>
          <t>INR</t>
        </is>
      </c>
      <c r="C62" s="54" t="n">
        <v>10127</v>
      </c>
      <c r="D62" s="53" t="inlineStr">
        <is>
          <t>DEL</t>
        </is>
      </c>
      <c r="E62" s="53" t="inlineStr">
        <is>
          <t>Term Loan</t>
        </is>
      </c>
      <c r="F62" s="53">
        <f>CONCATENATE(E62,"-",B62)</f>
        <v/>
      </c>
      <c r="G62" s="55" t="n">
        <v>799564.59</v>
      </c>
      <c r="H62" s="53" t="inlineStr">
        <is>
          <t>CUST-70561</t>
        </is>
      </c>
      <c r="I62" s="53" t="inlineStr">
        <is>
          <t>EXIM</t>
        </is>
      </c>
      <c r="J62" s="53" t="inlineStr">
        <is>
          <t>Financial Institution</t>
        </is>
      </c>
      <c r="K62" s="53" t="inlineStr">
        <is>
          <t>D</t>
        </is>
      </c>
      <c r="L62" s="55">
        <f>G62*VLOOKUP(RIGHT(F62,3),'Currency-RBI'!$A$2:$B$28,2,0)</f>
        <v/>
      </c>
    </row>
    <row r="63">
      <c r="A63" s="53" t="n">
        <v>20221231</v>
      </c>
      <c r="B63" s="53" t="inlineStr">
        <is>
          <t>INR</t>
        </is>
      </c>
      <c r="C63" s="54" t="n">
        <v>10128</v>
      </c>
      <c r="D63" s="53" t="inlineStr">
        <is>
          <t>MUM</t>
        </is>
      </c>
      <c r="E63" s="53" t="inlineStr">
        <is>
          <t>MSF</t>
        </is>
      </c>
      <c r="F63" s="53">
        <f>CONCATENATE(E63,"-",B63)</f>
        <v/>
      </c>
      <c r="G63" s="55" t="n">
        <v>104843.97</v>
      </c>
      <c r="H63" s="53" t="inlineStr">
        <is>
          <t>CUST-42108</t>
        </is>
      </c>
      <c r="I63" s="53" t="inlineStr">
        <is>
          <t>BOA</t>
        </is>
      </c>
      <c r="J63" s="53" t="inlineStr">
        <is>
          <t>Overseas Bank</t>
        </is>
      </c>
      <c r="K63" s="53" t="inlineStr">
        <is>
          <t>O</t>
        </is>
      </c>
      <c r="L63" s="55">
        <f>G63*VLOOKUP(RIGHT(F63,3),'Currency-RBI'!$A$2:$B$28,2,0)</f>
        <v/>
      </c>
    </row>
    <row r="64">
      <c r="A64" s="53" t="n">
        <v>20221231</v>
      </c>
      <c r="B64" s="53" t="inlineStr">
        <is>
          <t>EUR</t>
        </is>
      </c>
      <c r="C64" s="54" t="n">
        <v>10129</v>
      </c>
      <c r="D64" s="53" t="inlineStr">
        <is>
          <t>MUM</t>
        </is>
      </c>
      <c r="E64" s="53" t="inlineStr">
        <is>
          <t>Call Money</t>
        </is>
      </c>
      <c r="F64" s="53">
        <f>CONCATENATE(E64,"-",B64)</f>
        <v/>
      </c>
      <c r="G64" s="55" t="n">
        <v>483825.87</v>
      </c>
      <c r="H64" s="53" t="inlineStr">
        <is>
          <t>CUST-63508</t>
        </is>
      </c>
      <c r="I64" s="53" t="inlineStr">
        <is>
          <t>EXIM</t>
        </is>
      </c>
      <c r="J64" s="53" t="inlineStr">
        <is>
          <t>Financial Institution</t>
        </is>
      </c>
      <c r="K64" s="53" t="inlineStr">
        <is>
          <t>O</t>
        </is>
      </c>
      <c r="L64" s="55">
        <f>G64*VLOOKUP(RIGHT(F64,3),'Currency-RBI'!$A$2:$B$28,2,0)</f>
        <v/>
      </c>
    </row>
    <row r="65">
      <c r="A65" s="53" t="n">
        <v>20221231</v>
      </c>
      <c r="B65" s="53" t="inlineStr">
        <is>
          <t>INR</t>
        </is>
      </c>
      <c r="C65" s="54" t="n">
        <v>10130</v>
      </c>
      <c r="D65" s="53" t="inlineStr">
        <is>
          <t>DEL</t>
        </is>
      </c>
      <c r="E65" s="53" t="inlineStr">
        <is>
          <t>Call Money</t>
        </is>
      </c>
      <c r="F65" s="53">
        <f>CONCATENATE(E65,"-",B65)</f>
        <v/>
      </c>
      <c r="G65" s="55" t="n">
        <v>816478.74</v>
      </c>
      <c r="H65" s="53" t="inlineStr">
        <is>
          <t>CUST-67272</t>
        </is>
      </c>
      <c r="I65" s="53" t="inlineStr">
        <is>
          <t>FIO</t>
        </is>
      </c>
      <c r="J65" s="53" t="inlineStr">
        <is>
          <t>Financial Institution</t>
        </is>
      </c>
      <c r="K65" s="53" t="inlineStr">
        <is>
          <t>D</t>
        </is>
      </c>
      <c r="L65" s="55">
        <f>G65*VLOOKUP(RIGHT(F65,3),'Currency-RBI'!$A$2:$B$28,2,0)</f>
        <v/>
      </c>
    </row>
    <row r="66">
      <c r="A66" s="53" t="n">
        <v>20221231</v>
      </c>
      <c r="B66" s="53" t="inlineStr">
        <is>
          <t>USD</t>
        </is>
      </c>
      <c r="C66" s="54" t="n">
        <v>10135</v>
      </c>
      <c r="D66" s="53" t="inlineStr">
        <is>
          <t>DEL</t>
        </is>
      </c>
      <c r="E66" s="53" t="inlineStr">
        <is>
          <t>Term Loan</t>
        </is>
      </c>
      <c r="F66" s="53">
        <f>CONCATENATE(E66,"-",B66)</f>
        <v/>
      </c>
      <c r="G66" s="55" t="n">
        <v>45201.42</v>
      </c>
      <c r="H66" s="53" t="inlineStr">
        <is>
          <t>CUST-59610</t>
        </is>
      </c>
      <c r="I66" s="53" t="inlineStr">
        <is>
          <t>FIO</t>
        </is>
      </c>
      <c r="J66" s="53" t="inlineStr">
        <is>
          <t>Financial Institution</t>
        </is>
      </c>
      <c r="K66" s="53" t="inlineStr">
        <is>
          <t>D</t>
        </is>
      </c>
      <c r="L66" s="55">
        <f>G66*VLOOKUP(RIGHT(F66,3),'Currency-RBI'!$A$2:$B$28,2,0)</f>
        <v/>
      </c>
    </row>
    <row r="67">
      <c r="A67" s="53" t="n">
        <v>20221231</v>
      </c>
      <c r="B67" s="53" t="inlineStr">
        <is>
          <t>USD</t>
        </is>
      </c>
      <c r="C67" s="54" t="n">
        <v>10136</v>
      </c>
      <c r="D67" s="53" t="inlineStr">
        <is>
          <t>DEL</t>
        </is>
      </c>
      <c r="E67" s="53" t="inlineStr">
        <is>
          <t>MSF</t>
        </is>
      </c>
      <c r="F67" s="53">
        <f>CONCATENATE(E67,"-",B67)</f>
        <v/>
      </c>
      <c r="G67" s="55" t="n">
        <v>910447.5599999999</v>
      </c>
      <c r="H67" s="53" t="inlineStr">
        <is>
          <t>CUST-15237</t>
        </is>
      </c>
      <c r="I67" s="53" t="inlineStr">
        <is>
          <t>SIDBI</t>
        </is>
      </c>
      <c r="J67" s="53" t="inlineStr">
        <is>
          <t>Financial Institution</t>
        </is>
      </c>
      <c r="K67" s="53" t="inlineStr">
        <is>
          <t>O</t>
        </is>
      </c>
      <c r="L67" s="55">
        <f>G67*VLOOKUP(RIGHT(F67,3),'Currency-RBI'!$A$2:$B$28,2,0)</f>
        <v/>
      </c>
    </row>
    <row r="68">
      <c r="A68" s="53" t="n">
        <v>20221231</v>
      </c>
      <c r="B68" s="53" t="inlineStr">
        <is>
          <t>EUR</t>
        </is>
      </c>
      <c r="C68" s="54" t="n">
        <v>10139</v>
      </c>
      <c r="D68" s="53" t="inlineStr">
        <is>
          <t>DEL</t>
        </is>
      </c>
      <c r="E68" s="53" t="inlineStr">
        <is>
          <t>Call Money</t>
        </is>
      </c>
      <c r="F68" s="53">
        <f>CONCATENATE(E68,"-",B68)</f>
        <v/>
      </c>
      <c r="G68" s="55" t="n">
        <v>21404.79</v>
      </c>
      <c r="H68" s="53" t="inlineStr">
        <is>
          <t>CUST-26978</t>
        </is>
      </c>
      <c r="I68" s="53" t="inlineStr">
        <is>
          <t>EXIM</t>
        </is>
      </c>
      <c r="J68" s="53" t="inlineStr">
        <is>
          <t>Financial Institution</t>
        </is>
      </c>
      <c r="K68" s="53" t="inlineStr">
        <is>
          <t>D</t>
        </is>
      </c>
      <c r="L68" s="55">
        <f>G68*VLOOKUP(RIGHT(F68,3),'Currency-RBI'!$A$2:$B$28,2,0)</f>
        <v/>
      </c>
    </row>
    <row r="69">
      <c r="A69" s="53" t="n">
        <v>20221231</v>
      </c>
      <c r="B69" s="53" t="inlineStr">
        <is>
          <t>GBP</t>
        </is>
      </c>
      <c r="C69" s="54" t="n">
        <v>10140</v>
      </c>
      <c r="D69" s="53" t="inlineStr">
        <is>
          <t>DEL</t>
        </is>
      </c>
      <c r="E69" s="53" t="inlineStr">
        <is>
          <t>Term Loan</t>
        </is>
      </c>
      <c r="F69" s="53">
        <f>CONCATENATE(E69,"-",B69)</f>
        <v/>
      </c>
      <c r="G69" s="55" t="n">
        <v>353313.18</v>
      </c>
      <c r="H69" s="53" t="inlineStr">
        <is>
          <t>CUST-65714</t>
        </is>
      </c>
      <c r="I69" s="53" t="inlineStr">
        <is>
          <t>Saraswat</t>
        </is>
      </c>
      <c r="J69" s="53" t="inlineStr">
        <is>
          <t>Cooperative Bank</t>
        </is>
      </c>
      <c r="K69" s="53" t="inlineStr">
        <is>
          <t>O</t>
        </is>
      </c>
      <c r="L69" s="55">
        <f>G69*VLOOKUP(RIGHT(F69,3),'Currency-RBI'!$A$2:$B$28,2,0)</f>
        <v/>
      </c>
    </row>
    <row r="70">
      <c r="A70" s="53" t="n">
        <v>20221231</v>
      </c>
      <c r="B70" s="53" t="inlineStr">
        <is>
          <t>INR</t>
        </is>
      </c>
      <c r="C70" s="54" t="n">
        <v>10142</v>
      </c>
      <c r="D70" s="53" t="inlineStr">
        <is>
          <t>DEL</t>
        </is>
      </c>
      <c r="E70" s="53" t="inlineStr">
        <is>
          <t>Call Money</t>
        </is>
      </c>
      <c r="F70" s="53">
        <f>CONCATENATE(E70,"-",B70)</f>
        <v/>
      </c>
      <c r="G70" s="55" t="n">
        <v>339162.12</v>
      </c>
      <c r="H70" s="53" t="inlineStr">
        <is>
          <t>CUST-48438</t>
        </is>
      </c>
      <c r="I70" s="53" t="inlineStr">
        <is>
          <t>BOA</t>
        </is>
      </c>
      <c r="J70" s="53" t="inlineStr">
        <is>
          <t>Overseas Bank</t>
        </is>
      </c>
      <c r="K70" s="53" t="inlineStr">
        <is>
          <t>D</t>
        </is>
      </c>
      <c r="L70" s="55">
        <f>G70*VLOOKUP(RIGHT(F70,3),'Currency-RBI'!$A$2:$B$28,2,0)</f>
        <v/>
      </c>
    </row>
    <row r="71">
      <c r="A71" s="53" t="n">
        <v>20221231</v>
      </c>
      <c r="B71" s="53" t="inlineStr">
        <is>
          <t>INR</t>
        </is>
      </c>
      <c r="C71" s="54" t="n">
        <v>10144</v>
      </c>
      <c r="D71" s="53" t="inlineStr">
        <is>
          <t>MUM</t>
        </is>
      </c>
      <c r="E71" s="53" t="inlineStr">
        <is>
          <t>Term Loan</t>
        </is>
      </c>
      <c r="F71" s="53">
        <f>CONCATENATE(E71,"-",B71)</f>
        <v/>
      </c>
      <c r="G71" s="55" t="n">
        <v>339611.58</v>
      </c>
      <c r="H71" s="53" t="inlineStr">
        <is>
          <t>CUST-38216</t>
        </is>
      </c>
      <c r="I71" s="53" t="inlineStr">
        <is>
          <t>HDFC</t>
        </is>
      </c>
      <c r="J71" s="53" t="inlineStr">
        <is>
          <t>SCB-Private</t>
        </is>
      </c>
      <c r="K71" s="53" t="inlineStr">
        <is>
          <t>D</t>
        </is>
      </c>
      <c r="L71" s="55">
        <f>G71*VLOOKUP(RIGHT(F71,3),'Currency-RBI'!$A$2:$B$28,2,0)</f>
        <v/>
      </c>
    </row>
    <row r="72">
      <c r="A72" s="53" t="n">
        <v>20221231</v>
      </c>
      <c r="B72" s="53" t="inlineStr">
        <is>
          <t>GBP</t>
        </is>
      </c>
      <c r="C72" s="54" t="n">
        <v>10147</v>
      </c>
      <c r="D72" s="53" t="inlineStr">
        <is>
          <t>MUM</t>
        </is>
      </c>
      <c r="E72" s="53" t="inlineStr">
        <is>
          <t>Term Loan</t>
        </is>
      </c>
      <c r="F72" s="53">
        <f>CONCATENATE(E72,"-",B72)</f>
        <v/>
      </c>
      <c r="G72" s="55" t="n">
        <v>552861.54</v>
      </c>
      <c r="H72" s="53" t="inlineStr">
        <is>
          <t>CUST-70741</t>
        </is>
      </c>
      <c r="I72" s="53" t="inlineStr">
        <is>
          <t>SIDBI</t>
        </is>
      </c>
      <c r="J72" s="53" t="inlineStr">
        <is>
          <t>Financial Institution</t>
        </is>
      </c>
      <c r="K72" s="53" t="inlineStr">
        <is>
          <t>O</t>
        </is>
      </c>
      <c r="L72" s="55">
        <f>G72*VLOOKUP(RIGHT(F72,3),'Currency-RBI'!$A$2:$B$28,2,0)</f>
        <v/>
      </c>
    </row>
    <row r="73">
      <c r="A73" s="53" t="n">
        <v>20221231</v>
      </c>
      <c r="B73" s="53" t="inlineStr">
        <is>
          <t>EUR</t>
        </is>
      </c>
      <c r="C73" s="54" t="n">
        <v>10148</v>
      </c>
      <c r="D73" s="53" t="inlineStr">
        <is>
          <t>MUM</t>
        </is>
      </c>
      <c r="E73" s="53" t="inlineStr">
        <is>
          <t>Call Money</t>
        </is>
      </c>
      <c r="F73" s="53">
        <f>CONCATENATE(E73,"-",B73)</f>
        <v/>
      </c>
      <c r="G73" s="55" t="n">
        <v>501470.64</v>
      </c>
      <c r="H73" s="53" t="inlineStr">
        <is>
          <t>CUST-34121</t>
        </is>
      </c>
      <c r="I73" s="53" t="inlineStr">
        <is>
          <t>ICICI</t>
        </is>
      </c>
      <c r="J73" s="53" t="inlineStr">
        <is>
          <t>SCB-Private</t>
        </is>
      </c>
      <c r="K73" s="53" t="inlineStr">
        <is>
          <t>D</t>
        </is>
      </c>
      <c r="L73" s="55">
        <f>G73*VLOOKUP(RIGHT(F73,3),'Currency-RBI'!$A$2:$B$28,2,0)</f>
        <v/>
      </c>
    </row>
    <row r="74">
      <c r="A74" s="53" t="n">
        <v>20221231</v>
      </c>
      <c r="B74" s="53" t="inlineStr">
        <is>
          <t>EUR</t>
        </is>
      </c>
      <c r="C74" s="54" t="n">
        <v>10149</v>
      </c>
      <c r="D74" s="53" t="inlineStr">
        <is>
          <t>DEL</t>
        </is>
      </c>
      <c r="E74" s="53" t="inlineStr">
        <is>
          <t>Term Loan</t>
        </is>
      </c>
      <c r="F74" s="53">
        <f>CONCATENATE(E74,"-",B74)</f>
        <v/>
      </c>
      <c r="G74" s="55" t="n">
        <v>366440.58</v>
      </c>
      <c r="H74" s="53" t="inlineStr">
        <is>
          <t>CUST-17324</t>
        </is>
      </c>
      <c r="I74" s="53" t="inlineStr">
        <is>
          <t>HDFC</t>
        </is>
      </c>
      <c r="J74" s="53" t="inlineStr">
        <is>
          <t>SCB-Private</t>
        </is>
      </c>
      <c r="K74" s="53" t="inlineStr">
        <is>
          <t>D</t>
        </is>
      </c>
      <c r="L74" s="55">
        <f>G74*VLOOKUP(RIGHT(F74,3),'Currency-RBI'!$A$2:$B$28,2,0)</f>
        <v/>
      </c>
    </row>
    <row r="75">
      <c r="A75" s="53" t="n">
        <v>20221231</v>
      </c>
      <c r="B75" s="53" t="inlineStr">
        <is>
          <t>EUR</t>
        </is>
      </c>
      <c r="C75" s="54" t="n">
        <v>10151</v>
      </c>
      <c r="D75" s="53" t="inlineStr">
        <is>
          <t>MUM</t>
        </is>
      </c>
      <c r="E75" s="53" t="inlineStr">
        <is>
          <t>MSF</t>
        </is>
      </c>
      <c r="F75" s="53">
        <f>CONCATENATE(E75,"-",B75)</f>
        <v/>
      </c>
      <c r="G75" s="55" t="n">
        <v>382695.39</v>
      </c>
      <c r="H75" s="53" t="inlineStr">
        <is>
          <t>CUST-72227</t>
        </is>
      </c>
      <c r="I75" s="53" t="inlineStr">
        <is>
          <t>HDFC</t>
        </is>
      </c>
      <c r="J75" s="53" t="inlineStr">
        <is>
          <t>SCB-Private</t>
        </is>
      </c>
      <c r="K75" s="53" t="inlineStr">
        <is>
          <t>D</t>
        </is>
      </c>
      <c r="L75" s="55">
        <f>G75*VLOOKUP(RIGHT(F75,3),'Currency-RBI'!$A$2:$B$28,2,0)</f>
        <v/>
      </c>
    </row>
    <row r="76">
      <c r="A76" s="53" t="n">
        <v>20221231</v>
      </c>
      <c r="B76" s="53" t="inlineStr">
        <is>
          <t>USD</t>
        </is>
      </c>
      <c r="C76" s="54" t="n">
        <v>10156</v>
      </c>
      <c r="D76" s="53" t="inlineStr">
        <is>
          <t>MUM</t>
        </is>
      </c>
      <c r="E76" s="53" t="inlineStr">
        <is>
          <t>MSF</t>
        </is>
      </c>
      <c r="F76" s="53">
        <f>CONCATENATE(E76,"-",B76)</f>
        <v/>
      </c>
      <c r="G76" s="55" t="n">
        <v>813964.14</v>
      </c>
      <c r="H76" s="53" t="inlineStr">
        <is>
          <t>CUST-64997</t>
        </is>
      </c>
      <c r="I76" s="53" t="inlineStr">
        <is>
          <t>FIO</t>
        </is>
      </c>
      <c r="J76" s="53" t="inlineStr">
        <is>
          <t>Financial Institution</t>
        </is>
      </c>
      <c r="K76" s="53" t="inlineStr">
        <is>
          <t>O</t>
        </is>
      </c>
      <c r="L76" s="55">
        <f>G76*VLOOKUP(RIGHT(F76,3),'Currency-RBI'!$A$2:$B$28,2,0)</f>
        <v/>
      </c>
    </row>
    <row r="77">
      <c r="A77" s="53" t="n">
        <v>20221231</v>
      </c>
      <c r="B77" s="53" t="inlineStr">
        <is>
          <t>INR</t>
        </is>
      </c>
      <c r="C77" s="54" t="n">
        <v>10157</v>
      </c>
      <c r="D77" s="53" t="inlineStr">
        <is>
          <t>DEL</t>
        </is>
      </c>
      <c r="E77" s="53" t="inlineStr">
        <is>
          <t>LAF</t>
        </is>
      </c>
      <c r="F77" s="53">
        <f>CONCATENATE(E77,"-",B77)</f>
        <v/>
      </c>
      <c r="G77" s="55" t="n">
        <v>521478.54</v>
      </c>
      <c r="H77" s="53" t="inlineStr">
        <is>
          <t>CUST-32636</t>
        </is>
      </c>
      <c r="I77" s="53" t="inlineStr">
        <is>
          <t>SBI</t>
        </is>
      </c>
      <c r="J77" s="53" t="inlineStr">
        <is>
          <t>SBI</t>
        </is>
      </c>
      <c r="K77" s="53" t="inlineStr">
        <is>
          <t>D</t>
        </is>
      </c>
      <c r="L77" s="55">
        <f>G77*VLOOKUP(RIGHT(F77,3),'Currency-RBI'!$A$2:$B$28,2,0)</f>
        <v/>
      </c>
    </row>
    <row r="78">
      <c r="A78" s="53" t="n">
        <v>20221231</v>
      </c>
      <c r="B78" s="53" t="inlineStr">
        <is>
          <t>USD</t>
        </is>
      </c>
      <c r="C78" s="54" t="n">
        <v>10158</v>
      </c>
      <c r="D78" s="53" t="inlineStr">
        <is>
          <t>DEL</t>
        </is>
      </c>
      <c r="E78" s="53" t="inlineStr">
        <is>
          <t>LAF</t>
        </is>
      </c>
      <c r="F78" s="53">
        <f>CONCATENATE(E78,"-",B78)</f>
        <v/>
      </c>
      <c r="G78" s="55" t="n">
        <v>931098.96</v>
      </c>
      <c r="H78" s="53" t="inlineStr">
        <is>
          <t>CUST-27535</t>
        </is>
      </c>
      <c r="I78" s="53" t="inlineStr">
        <is>
          <t>EXIM</t>
        </is>
      </c>
      <c r="J78" s="53" t="inlineStr">
        <is>
          <t>Financial Institution</t>
        </is>
      </c>
      <c r="K78" s="53" t="inlineStr">
        <is>
          <t>O</t>
        </is>
      </c>
      <c r="L78" s="55">
        <f>G78*VLOOKUP(RIGHT(F78,3),'Currency-RBI'!$A$2:$B$28,2,0)</f>
        <v/>
      </c>
    </row>
    <row r="79">
      <c r="A79" s="53" t="n">
        <v>20221231</v>
      </c>
      <c r="B79" s="53" t="inlineStr">
        <is>
          <t>EUR</t>
        </is>
      </c>
      <c r="C79" s="54" t="n">
        <v>10159</v>
      </c>
      <c r="D79" s="53" t="inlineStr">
        <is>
          <t>MUM</t>
        </is>
      </c>
      <c r="E79" s="53" t="inlineStr">
        <is>
          <t>Call Money</t>
        </is>
      </c>
      <c r="F79" s="53">
        <f>CONCATENATE(E79,"-",B79)</f>
        <v/>
      </c>
      <c r="G79" s="55" t="n">
        <v>508129.38</v>
      </c>
      <c r="H79" s="53" t="inlineStr">
        <is>
          <t>CUST-54724</t>
        </is>
      </c>
      <c r="I79" s="53" t="inlineStr">
        <is>
          <t>SBBJ</t>
        </is>
      </c>
      <c r="J79" s="53" t="inlineStr">
        <is>
          <t>SBI-SUB</t>
        </is>
      </c>
      <c r="K79" s="53" t="inlineStr">
        <is>
          <t>D</t>
        </is>
      </c>
      <c r="L79" s="55">
        <f>G79*VLOOKUP(RIGHT(F79,3),'Currency-RBI'!$A$2:$B$28,2,0)</f>
        <v/>
      </c>
    </row>
    <row r="80">
      <c r="A80" s="53" t="n">
        <v>20221231</v>
      </c>
      <c r="B80" s="53" t="inlineStr">
        <is>
          <t>EUR</t>
        </is>
      </c>
      <c r="C80" s="54" t="n">
        <v>10161</v>
      </c>
      <c r="D80" s="53" t="inlineStr">
        <is>
          <t>DEL</t>
        </is>
      </c>
      <c r="E80" s="53" t="inlineStr">
        <is>
          <t>LAF</t>
        </is>
      </c>
      <c r="F80" s="53">
        <f>CONCATENATE(E80,"-",B80)</f>
        <v/>
      </c>
      <c r="G80" s="55" t="n">
        <v>328670.1</v>
      </c>
      <c r="H80" s="53" t="inlineStr">
        <is>
          <t>CUST-56872</t>
        </is>
      </c>
      <c r="I80" s="53" t="inlineStr">
        <is>
          <t>HDFC</t>
        </is>
      </c>
      <c r="J80" s="53" t="inlineStr">
        <is>
          <t>SCB-Private</t>
        </is>
      </c>
      <c r="K80" s="53" t="inlineStr">
        <is>
          <t>O</t>
        </is>
      </c>
      <c r="L80" s="55">
        <f>G80*VLOOKUP(RIGHT(F80,3),'Currency-RBI'!$A$2:$B$28,2,0)</f>
        <v/>
      </c>
    </row>
    <row r="81">
      <c r="A81" s="53" t="n">
        <v>20221231</v>
      </c>
      <c r="B81" s="53" t="inlineStr">
        <is>
          <t>USD</t>
        </is>
      </c>
      <c r="C81" s="54" t="n">
        <v>10163</v>
      </c>
      <c r="D81" s="53" t="inlineStr">
        <is>
          <t>MUM</t>
        </is>
      </c>
      <c r="E81" s="53" t="inlineStr">
        <is>
          <t>MSF</t>
        </is>
      </c>
      <c r="F81" s="53">
        <f>CONCATENATE(E81,"-",B81)</f>
        <v/>
      </c>
      <c r="G81" s="55" t="n">
        <v>799060.6799999999</v>
      </c>
      <c r="H81" s="53" t="inlineStr">
        <is>
          <t>CUST-16240</t>
        </is>
      </c>
      <c r="I81" s="53" t="inlineStr">
        <is>
          <t>BOA</t>
        </is>
      </c>
      <c r="J81" s="53" t="inlineStr">
        <is>
          <t>Overseas Bank</t>
        </is>
      </c>
      <c r="K81" s="53" t="inlineStr">
        <is>
          <t>D</t>
        </is>
      </c>
      <c r="L81" s="55">
        <f>G81*VLOOKUP(RIGHT(F81,3),'Currency-RBI'!$A$2:$B$28,2,0)</f>
        <v/>
      </c>
    </row>
    <row r="82">
      <c r="A82" s="53" t="n">
        <v>20221231</v>
      </c>
      <c r="B82" s="53" t="inlineStr">
        <is>
          <t>USD</t>
        </is>
      </c>
      <c r="C82" s="54" t="n">
        <v>10166</v>
      </c>
      <c r="D82" s="53" t="inlineStr">
        <is>
          <t>DEL</t>
        </is>
      </c>
      <c r="E82" s="53" t="inlineStr">
        <is>
          <t>LAF</t>
        </is>
      </c>
      <c r="F82" s="53">
        <f>CONCATENATE(E82,"-",B82)</f>
        <v/>
      </c>
      <c r="G82" s="55" t="n">
        <v>747636.12</v>
      </c>
      <c r="H82" s="53" t="inlineStr">
        <is>
          <t>CUST-72949</t>
        </is>
      </c>
      <c r="I82" s="53" t="inlineStr">
        <is>
          <t>SIDBI</t>
        </is>
      </c>
      <c r="J82" s="53" t="inlineStr">
        <is>
          <t>Financial Institution</t>
        </is>
      </c>
      <c r="K82" s="53" t="inlineStr">
        <is>
          <t>O</t>
        </is>
      </c>
      <c r="L82" s="55">
        <f>G82*VLOOKUP(RIGHT(F82,3),'Currency-RBI'!$A$2:$B$28,2,0)</f>
        <v/>
      </c>
    </row>
    <row r="83">
      <c r="A83" s="53" t="n">
        <v>20221231</v>
      </c>
      <c r="B83" s="53" t="inlineStr">
        <is>
          <t>GBP</t>
        </is>
      </c>
      <c r="C83" s="54" t="n">
        <v>10172</v>
      </c>
      <c r="D83" s="53" t="inlineStr">
        <is>
          <t>DEL</t>
        </is>
      </c>
      <c r="E83" s="53" t="inlineStr">
        <is>
          <t>Term Loan</t>
        </is>
      </c>
      <c r="F83" s="53">
        <f>CONCATENATE(E83,"-",B83)</f>
        <v/>
      </c>
      <c r="G83" s="55" t="n">
        <v>276565.41</v>
      </c>
      <c r="H83" s="53" t="inlineStr">
        <is>
          <t>CUST-75692</t>
        </is>
      </c>
      <c r="I83" s="53" t="inlineStr">
        <is>
          <t>Saraswat</t>
        </is>
      </c>
      <c r="J83" s="53" t="inlineStr">
        <is>
          <t>Cooperative Bank</t>
        </is>
      </c>
      <c r="K83" s="53" t="inlineStr">
        <is>
          <t>D</t>
        </is>
      </c>
      <c r="L83" s="55">
        <f>G83*VLOOKUP(RIGHT(F83,3),'Currency-RBI'!$A$2:$B$28,2,0)</f>
        <v/>
      </c>
    </row>
    <row r="84">
      <c r="A84" s="53" t="n">
        <v>20221231</v>
      </c>
      <c r="B84" s="53" t="inlineStr">
        <is>
          <t>USD</t>
        </is>
      </c>
      <c r="C84" s="54" t="n">
        <v>10173</v>
      </c>
      <c r="D84" s="53" t="inlineStr">
        <is>
          <t>MUM</t>
        </is>
      </c>
      <c r="E84" s="53" t="inlineStr">
        <is>
          <t>LAF</t>
        </is>
      </c>
      <c r="F84" s="53">
        <f>CONCATENATE(E84,"-",B84)</f>
        <v/>
      </c>
      <c r="G84" s="55" t="n">
        <v>365212.98</v>
      </c>
      <c r="H84" s="53" t="inlineStr">
        <is>
          <t>CUST-16446</t>
        </is>
      </c>
      <c r="I84" s="53" t="inlineStr">
        <is>
          <t>SBI</t>
        </is>
      </c>
      <c r="J84" s="53" t="inlineStr">
        <is>
          <t>SBI</t>
        </is>
      </c>
      <c r="K84" s="53" t="inlineStr">
        <is>
          <t>D</t>
        </is>
      </c>
      <c r="L84" s="55">
        <f>G84*VLOOKUP(RIGHT(F84,3),'Currency-RBI'!$A$2:$B$28,2,0)</f>
        <v/>
      </c>
    </row>
    <row r="85">
      <c r="A85" s="53" t="n">
        <v>20221231</v>
      </c>
      <c r="B85" s="53" t="inlineStr">
        <is>
          <t>GBP</t>
        </is>
      </c>
      <c r="C85" s="54" t="n">
        <v>10174</v>
      </c>
      <c r="D85" s="53" t="inlineStr">
        <is>
          <t>DEL</t>
        </is>
      </c>
      <c r="E85" s="53" t="inlineStr">
        <is>
          <t>MSF</t>
        </is>
      </c>
      <c r="F85" s="53">
        <f>CONCATENATE(E85,"-",B85)</f>
        <v/>
      </c>
      <c r="G85" s="55" t="n">
        <v>842735.52</v>
      </c>
      <c r="H85" s="53" t="inlineStr">
        <is>
          <t>CUST-56842</t>
        </is>
      </c>
      <c r="I85" s="53" t="inlineStr">
        <is>
          <t>EXIM</t>
        </is>
      </c>
      <c r="J85" s="53" t="inlineStr">
        <is>
          <t>Financial Institution</t>
        </is>
      </c>
      <c r="K85" s="53" t="inlineStr">
        <is>
          <t>O</t>
        </is>
      </c>
      <c r="L85" s="55">
        <f>G85*VLOOKUP(RIGHT(F85,3),'Currency-RBI'!$A$2:$B$28,2,0)</f>
        <v/>
      </c>
    </row>
    <row r="86">
      <c r="A86" s="53" t="n">
        <v>20221231</v>
      </c>
      <c r="B86" s="53" t="inlineStr">
        <is>
          <t>USD</t>
        </is>
      </c>
      <c r="C86" s="54" t="n">
        <v>10178</v>
      </c>
      <c r="D86" s="53" t="inlineStr">
        <is>
          <t>MUM</t>
        </is>
      </c>
      <c r="E86" s="53" t="inlineStr">
        <is>
          <t>Call Money</t>
        </is>
      </c>
      <c r="F86" s="53">
        <f>CONCATENATE(E86,"-",B86)</f>
        <v/>
      </c>
      <c r="G86" s="55" t="n">
        <v>132668.91</v>
      </c>
      <c r="H86" s="53" t="inlineStr">
        <is>
          <t>CUST-38215</t>
        </is>
      </c>
      <c r="I86" s="53" t="inlineStr">
        <is>
          <t>SBBJ</t>
        </is>
      </c>
      <c r="J86" s="53" t="inlineStr">
        <is>
          <t>SBI-SUB</t>
        </is>
      </c>
      <c r="K86" s="53" t="inlineStr">
        <is>
          <t>O</t>
        </is>
      </c>
      <c r="L86" s="55">
        <f>G86*VLOOKUP(RIGHT(F86,3),'Currency-RBI'!$A$2:$B$28,2,0)</f>
        <v/>
      </c>
    </row>
    <row r="87">
      <c r="A87" s="53" t="n">
        <v>20221231</v>
      </c>
      <c r="B87" s="53" t="inlineStr">
        <is>
          <t>GBP</t>
        </is>
      </c>
      <c r="C87" s="54" t="n">
        <v>10179</v>
      </c>
      <c r="D87" s="53" t="inlineStr">
        <is>
          <t>DEL</t>
        </is>
      </c>
      <c r="E87" s="53" t="inlineStr">
        <is>
          <t>Term Loan</t>
        </is>
      </c>
      <c r="F87" s="53">
        <f>CONCATENATE(E87,"-",B87)</f>
        <v/>
      </c>
      <c r="G87" s="55" t="n">
        <v>943787.79</v>
      </c>
      <c r="H87" s="53" t="inlineStr">
        <is>
          <t>CUST-36735</t>
        </is>
      </c>
      <c r="I87" s="53" t="inlineStr">
        <is>
          <t>RBI</t>
        </is>
      </c>
      <c r="J87" s="53" t="inlineStr">
        <is>
          <t>RBI</t>
        </is>
      </c>
      <c r="K87" s="53" t="inlineStr">
        <is>
          <t>D</t>
        </is>
      </c>
      <c r="L87" s="55">
        <f>G87*VLOOKUP(RIGHT(F87,3),'Currency-RBI'!$A$2:$B$28,2,0)</f>
        <v/>
      </c>
    </row>
    <row r="88">
      <c r="A88" s="53" t="n">
        <v>20221231</v>
      </c>
      <c r="B88" s="53" t="inlineStr">
        <is>
          <t>EUR</t>
        </is>
      </c>
      <c r="C88" s="54" t="n">
        <v>10185</v>
      </c>
      <c r="D88" s="53" t="inlineStr">
        <is>
          <t>MUM</t>
        </is>
      </c>
      <c r="E88" s="53" t="inlineStr">
        <is>
          <t>MSF</t>
        </is>
      </c>
      <c r="F88" s="53">
        <f>CONCATENATE(E88,"-",B88)</f>
        <v/>
      </c>
      <c r="G88" s="55" t="n">
        <v>803781.99</v>
      </c>
      <c r="H88" s="53" t="inlineStr">
        <is>
          <t>CUST-29698</t>
        </is>
      </c>
      <c r="I88" s="53" t="inlineStr">
        <is>
          <t>Saraswat</t>
        </is>
      </c>
      <c r="J88" s="53" t="inlineStr">
        <is>
          <t>Cooperative Bank</t>
        </is>
      </c>
      <c r="K88" s="53" t="inlineStr">
        <is>
          <t>O</t>
        </is>
      </c>
      <c r="L88" s="55">
        <f>G88*VLOOKUP(RIGHT(F88,3),'Currency-RBI'!$A$2:$B$28,2,0)</f>
        <v/>
      </c>
    </row>
    <row r="89">
      <c r="A89" s="53" t="n">
        <v>20221231</v>
      </c>
      <c r="B89" s="53" t="inlineStr">
        <is>
          <t>GBP</t>
        </is>
      </c>
      <c r="C89" s="54" t="n">
        <v>10186</v>
      </c>
      <c r="D89" s="53" t="inlineStr">
        <is>
          <t>MUM</t>
        </is>
      </c>
      <c r="E89" s="53" t="inlineStr">
        <is>
          <t>LAF</t>
        </is>
      </c>
      <c r="F89" s="53">
        <f>CONCATENATE(E89,"-",B89)</f>
        <v/>
      </c>
      <c r="G89" s="55" t="n">
        <v>343037.97</v>
      </c>
      <c r="H89" s="53" t="inlineStr">
        <is>
          <t>CUST-20909</t>
        </is>
      </c>
      <c r="I89" s="53" t="inlineStr">
        <is>
          <t>NABARD</t>
        </is>
      </c>
      <c r="J89" s="53" t="inlineStr">
        <is>
          <t>Financial Institution</t>
        </is>
      </c>
      <c r="K89" s="53" t="inlineStr">
        <is>
          <t>D</t>
        </is>
      </c>
      <c r="L89" s="55">
        <f>G89*VLOOKUP(RIGHT(F89,3),'Currency-RBI'!$A$2:$B$28,2,0)</f>
        <v/>
      </c>
    </row>
    <row r="90">
      <c r="A90" s="53" t="n">
        <v>20221231</v>
      </c>
      <c r="B90" s="53" t="inlineStr">
        <is>
          <t>EUR</t>
        </is>
      </c>
      <c r="C90" s="54" t="n">
        <v>10187</v>
      </c>
      <c r="D90" s="53" t="inlineStr">
        <is>
          <t>MUM</t>
        </is>
      </c>
      <c r="E90" s="53" t="inlineStr">
        <is>
          <t>MSF</t>
        </is>
      </c>
      <c r="F90" s="53">
        <f>CONCATENATE(E90,"-",B90)</f>
        <v/>
      </c>
      <c r="G90" s="55" t="n">
        <v>54739.08</v>
      </c>
      <c r="H90" s="53" t="inlineStr">
        <is>
          <t>CUST-64279</t>
        </is>
      </c>
      <c r="I90" s="53" t="inlineStr">
        <is>
          <t>FIO</t>
        </is>
      </c>
      <c r="J90" s="53" t="inlineStr">
        <is>
          <t>Financial Institution</t>
        </is>
      </c>
      <c r="K90" s="53" t="inlineStr">
        <is>
          <t>O</t>
        </is>
      </c>
      <c r="L90" s="55">
        <f>G90*VLOOKUP(RIGHT(F90,3),'Currency-RBI'!$A$2:$B$28,2,0)</f>
        <v/>
      </c>
    </row>
    <row r="91">
      <c r="A91" s="53" t="n">
        <v>20221231</v>
      </c>
      <c r="B91" s="53" t="inlineStr">
        <is>
          <t>INR</t>
        </is>
      </c>
      <c r="C91" s="54" t="n">
        <v>10189</v>
      </c>
      <c r="D91" s="53" t="inlineStr">
        <is>
          <t>DEL</t>
        </is>
      </c>
      <c r="E91" s="53" t="inlineStr">
        <is>
          <t>LAF</t>
        </is>
      </c>
      <c r="F91" s="53">
        <f>CONCATENATE(E91,"-",B91)</f>
        <v/>
      </c>
      <c r="G91" s="55" t="n">
        <v>316314.9</v>
      </c>
      <c r="H91" s="53" t="inlineStr">
        <is>
          <t>CUST-33144</t>
        </is>
      </c>
      <c r="I91" s="53" t="inlineStr">
        <is>
          <t>SBI</t>
        </is>
      </c>
      <c r="J91" s="53" t="inlineStr">
        <is>
          <t>SBI</t>
        </is>
      </c>
      <c r="K91" s="53" t="inlineStr">
        <is>
          <t>O</t>
        </is>
      </c>
      <c r="L91" s="55">
        <f>G91*VLOOKUP(RIGHT(F91,3),'Currency-RBI'!$A$2:$B$28,2,0)</f>
        <v/>
      </c>
    </row>
    <row r="92">
      <c r="A92" s="53" t="n">
        <v>20221231</v>
      </c>
      <c r="B92" s="53" t="inlineStr">
        <is>
          <t>INR</t>
        </is>
      </c>
      <c r="C92" s="54" t="n">
        <v>10190</v>
      </c>
      <c r="D92" s="53" t="inlineStr">
        <is>
          <t>DEL</t>
        </is>
      </c>
      <c r="E92" s="53" t="inlineStr">
        <is>
          <t>MSF</t>
        </is>
      </c>
      <c r="F92" s="53">
        <f>CONCATENATE(E92,"-",B92)</f>
        <v/>
      </c>
      <c r="G92" s="55" t="n">
        <v>413043.84</v>
      </c>
      <c r="H92" s="53" t="inlineStr">
        <is>
          <t>CUST-66011</t>
        </is>
      </c>
      <c r="I92" s="53" t="inlineStr">
        <is>
          <t>HDFC</t>
        </is>
      </c>
      <c r="J92" s="53" t="inlineStr">
        <is>
          <t>SCB-Private</t>
        </is>
      </c>
      <c r="K92" s="53" t="inlineStr">
        <is>
          <t>O</t>
        </is>
      </c>
      <c r="L92" s="55">
        <f>G92*VLOOKUP(RIGHT(F92,3),'Currency-RBI'!$A$2:$B$28,2,0)</f>
        <v/>
      </c>
    </row>
    <row r="93">
      <c r="A93" s="53" t="n">
        <v>20221231</v>
      </c>
      <c r="B93" s="53" t="inlineStr">
        <is>
          <t>INR</t>
        </is>
      </c>
      <c r="C93" s="54" t="n">
        <v>10192</v>
      </c>
      <c r="D93" s="53" t="inlineStr">
        <is>
          <t>MUM</t>
        </is>
      </c>
      <c r="E93" s="53" t="inlineStr">
        <is>
          <t>Call Money</t>
        </is>
      </c>
      <c r="F93" s="53">
        <f>CONCATENATE(E93,"-",B93)</f>
        <v/>
      </c>
      <c r="G93" s="55" t="n">
        <v>144577.62</v>
      </c>
      <c r="H93" s="53" t="inlineStr">
        <is>
          <t>CUST-37826</t>
        </is>
      </c>
      <c r="I93" s="53" t="inlineStr">
        <is>
          <t>HDFC</t>
        </is>
      </c>
      <c r="J93" s="53" t="inlineStr">
        <is>
          <t>SCB-Private</t>
        </is>
      </c>
      <c r="K93" s="53" t="inlineStr">
        <is>
          <t>D</t>
        </is>
      </c>
      <c r="L93" s="55">
        <f>G93*VLOOKUP(RIGHT(F93,3),'Currency-RBI'!$A$2:$B$28,2,0)</f>
        <v/>
      </c>
    </row>
    <row r="94">
      <c r="A94" s="53" t="n">
        <v>20221231</v>
      </c>
      <c r="B94" s="53" t="inlineStr">
        <is>
          <t>EUR</t>
        </is>
      </c>
      <c r="C94" s="54" t="n">
        <v>10193</v>
      </c>
      <c r="D94" s="53" t="inlineStr">
        <is>
          <t>MUM</t>
        </is>
      </c>
      <c r="E94" s="53" t="inlineStr">
        <is>
          <t>Term Loan</t>
        </is>
      </c>
      <c r="F94" s="53">
        <f>CONCATENATE(E94,"-",B94)</f>
        <v/>
      </c>
      <c r="G94" s="55" t="n">
        <v>917373.6</v>
      </c>
      <c r="H94" s="53" t="inlineStr">
        <is>
          <t>CUST-24711</t>
        </is>
      </c>
      <c r="I94" s="53" t="inlineStr">
        <is>
          <t>BOA</t>
        </is>
      </c>
      <c r="J94" s="53" t="inlineStr">
        <is>
          <t>Overseas Bank</t>
        </is>
      </c>
      <c r="K94" s="53" t="inlineStr">
        <is>
          <t>D</t>
        </is>
      </c>
      <c r="L94" s="55">
        <f>G94*VLOOKUP(RIGHT(F94,3),'Currency-RBI'!$A$2:$B$28,2,0)</f>
        <v/>
      </c>
    </row>
    <row r="95">
      <c r="A95" s="53" t="n">
        <v>20221231</v>
      </c>
      <c r="B95" s="53" t="inlineStr">
        <is>
          <t>USD</t>
        </is>
      </c>
      <c r="C95" s="54" t="n">
        <v>10194</v>
      </c>
      <c r="D95" s="53" t="inlineStr">
        <is>
          <t>MUM</t>
        </is>
      </c>
      <c r="E95" s="53" t="inlineStr">
        <is>
          <t>Term Loan</t>
        </is>
      </c>
      <c r="F95" s="53">
        <f>CONCATENATE(E95,"-",B95)</f>
        <v/>
      </c>
      <c r="G95" s="55" t="n">
        <v>836170.83</v>
      </c>
      <c r="H95" s="53" t="inlineStr">
        <is>
          <t>CUST-24858</t>
        </is>
      </c>
      <c r="I95" s="53" t="inlineStr">
        <is>
          <t>SBBJ</t>
        </is>
      </c>
      <c r="J95" s="53" t="inlineStr">
        <is>
          <t>SBI-SUB</t>
        </is>
      </c>
      <c r="K95" s="53" t="inlineStr">
        <is>
          <t>O</t>
        </is>
      </c>
      <c r="L95" s="55">
        <f>G95*VLOOKUP(RIGHT(F95,3),'Currency-RBI'!$A$2:$B$28,2,0)</f>
        <v/>
      </c>
    </row>
    <row r="96">
      <c r="A96" s="53" t="n">
        <v>20221231</v>
      </c>
      <c r="B96" s="53" t="inlineStr">
        <is>
          <t>GBP</t>
        </is>
      </c>
      <c r="C96" s="54" t="n">
        <v>10197</v>
      </c>
      <c r="D96" s="53" t="inlineStr">
        <is>
          <t>MUM</t>
        </is>
      </c>
      <c r="E96" s="53" t="inlineStr">
        <is>
          <t>Call Money</t>
        </is>
      </c>
      <c r="F96" s="53">
        <f>CONCATENATE(E96,"-",B96)</f>
        <v/>
      </c>
      <c r="G96" s="55" t="n">
        <v>287375.22</v>
      </c>
      <c r="H96" s="53" t="inlineStr">
        <is>
          <t>CUST-56958</t>
        </is>
      </c>
      <c r="I96" s="53" t="inlineStr">
        <is>
          <t>BOA</t>
        </is>
      </c>
      <c r="J96" s="53" t="inlineStr">
        <is>
          <t>Overseas Bank</t>
        </is>
      </c>
      <c r="K96" s="53" t="inlineStr">
        <is>
          <t>D</t>
        </is>
      </c>
      <c r="L96" s="55">
        <f>G96*VLOOKUP(RIGHT(F96,3),'Currency-RBI'!$A$2:$B$28,2,0)</f>
        <v/>
      </c>
    </row>
    <row r="97">
      <c r="A97" s="53" t="n">
        <v>20221231</v>
      </c>
      <c r="B97" s="53" t="inlineStr">
        <is>
          <t>INR</t>
        </is>
      </c>
      <c r="C97" s="54" t="n">
        <v>10198</v>
      </c>
      <c r="D97" s="53" t="inlineStr">
        <is>
          <t>MUM</t>
        </is>
      </c>
      <c r="E97" s="53" t="inlineStr">
        <is>
          <t>MSF</t>
        </is>
      </c>
      <c r="F97" s="53">
        <f>CONCATENATE(E97,"-",B97)</f>
        <v/>
      </c>
      <c r="G97" s="55" t="n">
        <v>282110.4</v>
      </c>
      <c r="H97" s="53" t="inlineStr">
        <is>
          <t>CUST-24802</t>
        </is>
      </c>
      <c r="I97" s="53" t="inlineStr">
        <is>
          <t>RBI</t>
        </is>
      </c>
      <c r="J97" s="53" t="inlineStr">
        <is>
          <t>RBI</t>
        </is>
      </c>
      <c r="K97" s="53" t="inlineStr">
        <is>
          <t>D</t>
        </is>
      </c>
      <c r="L97" s="55">
        <f>G97*VLOOKUP(RIGHT(F97,3),'Currency-RBI'!$A$2:$B$28,2,0)</f>
        <v/>
      </c>
    </row>
    <row r="98">
      <c r="A98" s="53" t="n">
        <v>20221231</v>
      </c>
      <c r="B98" s="53" t="inlineStr">
        <is>
          <t>USD</t>
        </is>
      </c>
      <c r="C98" s="54" t="n">
        <v>10199</v>
      </c>
      <c r="D98" s="53" t="inlineStr">
        <is>
          <t>DEL</t>
        </is>
      </c>
      <c r="E98" s="53" t="inlineStr">
        <is>
          <t>Call Money</t>
        </is>
      </c>
      <c r="F98" s="53">
        <f>CONCATENATE(E98,"-",B98)</f>
        <v/>
      </c>
      <c r="G98" s="55" t="n">
        <v>710668.53</v>
      </c>
      <c r="H98" s="53" t="inlineStr">
        <is>
          <t>CUST-34042</t>
        </is>
      </c>
      <c r="I98" s="53" t="inlineStr">
        <is>
          <t>Saraswat</t>
        </is>
      </c>
      <c r="J98" s="53" t="inlineStr">
        <is>
          <t>Cooperative Bank</t>
        </is>
      </c>
      <c r="K98" s="53" t="inlineStr">
        <is>
          <t>O</t>
        </is>
      </c>
      <c r="L98" s="55">
        <f>G98*VLOOKUP(RIGHT(F98,3),'Currency-RBI'!$A$2:$B$28,2,0)</f>
        <v/>
      </c>
    </row>
    <row r="99">
      <c r="A99" s="53" t="n">
        <v>20221231</v>
      </c>
      <c r="B99" s="53" t="inlineStr">
        <is>
          <t>EUR</t>
        </is>
      </c>
      <c r="C99" s="54" t="n">
        <v>10200</v>
      </c>
      <c r="D99" s="53" t="inlineStr">
        <is>
          <t>DEL</t>
        </is>
      </c>
      <c r="E99" s="53" t="inlineStr">
        <is>
          <t>MSF</t>
        </is>
      </c>
      <c r="F99" s="53">
        <f>CONCATENATE(E99,"-",B99)</f>
        <v/>
      </c>
      <c r="G99" s="55" t="n">
        <v>808219.17</v>
      </c>
      <c r="H99" s="53" t="inlineStr">
        <is>
          <t>CUST-30967</t>
        </is>
      </c>
      <c r="I99" s="53" t="inlineStr">
        <is>
          <t>SBBJ</t>
        </is>
      </c>
      <c r="J99" s="53" t="inlineStr">
        <is>
          <t>SBI-SUB</t>
        </is>
      </c>
      <c r="K99" s="53" t="inlineStr">
        <is>
          <t>O</t>
        </is>
      </c>
      <c r="L99" s="55">
        <f>G99*VLOOKUP(RIGHT(F99,3),'Currency-RBI'!$A$2:$B$28,2,0)</f>
        <v/>
      </c>
    </row>
    <row r="100">
      <c r="A100" s="53" t="n">
        <v>20221231</v>
      </c>
      <c r="B100" s="53" t="inlineStr">
        <is>
          <t>EUR</t>
        </is>
      </c>
      <c r="C100" s="54" t="n">
        <v>10201</v>
      </c>
      <c r="D100" s="53" t="inlineStr">
        <is>
          <t>DEL</t>
        </is>
      </c>
      <c r="E100" s="53" t="inlineStr">
        <is>
          <t>Call Money</t>
        </is>
      </c>
      <c r="F100" s="53">
        <f>CONCATENATE(E100,"-",B100)</f>
        <v/>
      </c>
      <c r="G100" s="55" t="n">
        <v>162188.73</v>
      </c>
      <c r="H100" s="53" t="inlineStr">
        <is>
          <t>CUST-62122</t>
        </is>
      </c>
      <c r="I100" s="53" t="inlineStr">
        <is>
          <t>BOA</t>
        </is>
      </c>
      <c r="J100" s="53" t="inlineStr">
        <is>
          <t>Overseas Bank</t>
        </is>
      </c>
      <c r="K100" s="53" t="inlineStr">
        <is>
          <t>D</t>
        </is>
      </c>
      <c r="L100" s="55">
        <f>G100*VLOOKUP(RIGHT(F100,3),'Currency-RBI'!$A$2:$B$28,2,0)</f>
        <v/>
      </c>
    </row>
    <row r="101">
      <c r="A101" s="53" t="n">
        <v>20221231</v>
      </c>
      <c r="B101" s="53" t="inlineStr">
        <is>
          <t>EUR</t>
        </is>
      </c>
      <c r="C101" s="54" t="n">
        <v>10204</v>
      </c>
      <c r="D101" s="53" t="inlineStr">
        <is>
          <t>DEL</t>
        </is>
      </c>
      <c r="E101" s="53" t="inlineStr">
        <is>
          <t>Call Money</t>
        </is>
      </c>
      <c r="F101" s="53">
        <f>CONCATENATE(E101,"-",B101)</f>
        <v/>
      </c>
      <c r="G101" s="55" t="n">
        <v>87850.62</v>
      </c>
      <c r="H101" s="53" t="inlineStr">
        <is>
          <t>CUST-29336</t>
        </is>
      </c>
      <c r="I101" s="53" t="inlineStr">
        <is>
          <t>HDFC</t>
        </is>
      </c>
      <c r="J101" s="53" t="inlineStr">
        <is>
          <t>SCB-Private</t>
        </is>
      </c>
      <c r="K101" s="53" t="inlineStr">
        <is>
          <t>O</t>
        </is>
      </c>
      <c r="L101" s="55">
        <f>G101*VLOOKUP(RIGHT(F101,3),'Currency-RBI'!$A$2:$B$28,2,0)</f>
        <v/>
      </c>
    </row>
    <row r="102">
      <c r="A102" s="53" t="n">
        <v>20221231</v>
      </c>
      <c r="B102" s="53" t="inlineStr">
        <is>
          <t>USD</t>
        </is>
      </c>
      <c r="C102" s="54" t="n">
        <v>10207</v>
      </c>
      <c r="D102" s="53" t="inlineStr">
        <is>
          <t>DEL</t>
        </is>
      </c>
      <c r="E102" s="53" t="inlineStr">
        <is>
          <t>LAF</t>
        </is>
      </c>
      <c r="F102" s="53">
        <f>CONCATENATE(E102,"-",B102)</f>
        <v/>
      </c>
      <c r="G102" s="55" t="n">
        <v>37175.49</v>
      </c>
      <c r="H102" s="53" t="inlineStr">
        <is>
          <t>CUST-56339</t>
        </is>
      </c>
      <c r="I102" s="53" t="inlineStr">
        <is>
          <t>HDFC</t>
        </is>
      </c>
      <c r="J102" s="53" t="inlineStr">
        <is>
          <t>SCB-Private</t>
        </is>
      </c>
      <c r="K102" s="53" t="inlineStr">
        <is>
          <t>D</t>
        </is>
      </c>
      <c r="L102" s="55">
        <f>G102*VLOOKUP(RIGHT(F102,3),'Currency-RBI'!$A$2:$B$28,2,0)</f>
        <v/>
      </c>
    </row>
    <row r="103">
      <c r="A103" s="53" t="n">
        <v>20221231</v>
      </c>
      <c r="B103" s="53" t="inlineStr">
        <is>
          <t>USD</t>
        </is>
      </c>
      <c r="C103" s="54" t="n">
        <v>10208</v>
      </c>
      <c r="D103" s="53" t="inlineStr">
        <is>
          <t>DEL</t>
        </is>
      </c>
      <c r="E103" s="53" t="inlineStr">
        <is>
          <t>LAF</t>
        </is>
      </c>
      <c r="F103" s="53">
        <f>CONCATENATE(E103,"-",B103)</f>
        <v/>
      </c>
      <c r="G103" s="55" t="n">
        <v>108311.94</v>
      </c>
      <c r="H103" s="53" t="inlineStr">
        <is>
          <t>CUST-36794</t>
        </is>
      </c>
      <c r="I103" s="53" t="inlineStr">
        <is>
          <t>SBI</t>
        </is>
      </c>
      <c r="J103" s="53" t="inlineStr">
        <is>
          <t>SBI</t>
        </is>
      </c>
      <c r="K103" s="53" t="inlineStr">
        <is>
          <t>D</t>
        </is>
      </c>
      <c r="L103" s="55">
        <f>G103*VLOOKUP(RIGHT(F103,3),'Currency-RBI'!$A$2:$B$28,2,0)</f>
        <v/>
      </c>
    </row>
    <row r="104">
      <c r="A104" s="53" t="n">
        <v>20221231</v>
      </c>
      <c r="B104" s="53" t="inlineStr">
        <is>
          <t>EUR</t>
        </is>
      </c>
      <c r="C104" s="54" t="n">
        <v>10210</v>
      </c>
      <c r="D104" s="53" t="inlineStr">
        <is>
          <t>DEL</t>
        </is>
      </c>
      <c r="E104" s="53" t="inlineStr">
        <is>
          <t>Term Loan</t>
        </is>
      </c>
      <c r="F104" s="53">
        <f>CONCATENATE(E104,"-",B104)</f>
        <v/>
      </c>
      <c r="G104" s="55" t="n">
        <v>903715.5599999999</v>
      </c>
      <c r="H104" s="53" t="inlineStr">
        <is>
          <t>CUST-60884</t>
        </is>
      </c>
      <c r="I104" s="53" t="inlineStr">
        <is>
          <t>SBBJ</t>
        </is>
      </c>
      <c r="J104" s="53" t="inlineStr">
        <is>
          <t>SBI-SUB</t>
        </is>
      </c>
      <c r="K104" s="53" t="inlineStr">
        <is>
          <t>D</t>
        </is>
      </c>
      <c r="L104" s="55">
        <f>G104*VLOOKUP(RIGHT(F104,3),'Currency-RBI'!$A$2:$B$28,2,0)</f>
        <v/>
      </c>
    </row>
    <row r="105">
      <c r="A105" s="53" t="n">
        <v>20221231</v>
      </c>
      <c r="B105" s="53" t="inlineStr">
        <is>
          <t>INR</t>
        </is>
      </c>
      <c r="C105" s="54" t="n">
        <v>10212</v>
      </c>
      <c r="D105" s="53" t="inlineStr">
        <is>
          <t>MUM</t>
        </is>
      </c>
      <c r="E105" s="53" t="inlineStr">
        <is>
          <t>Call Money</t>
        </is>
      </c>
      <c r="F105" s="53">
        <f>CONCATENATE(E105,"-",B105)</f>
        <v/>
      </c>
      <c r="G105" s="55" t="n">
        <v>438173.01</v>
      </c>
      <c r="H105" s="53" t="inlineStr">
        <is>
          <t>CUST-78857</t>
        </is>
      </c>
      <c r="I105" s="53" t="inlineStr">
        <is>
          <t>NABARD</t>
        </is>
      </c>
      <c r="J105" s="53" t="inlineStr">
        <is>
          <t>Financial Institution</t>
        </is>
      </c>
      <c r="K105" s="53" t="inlineStr">
        <is>
          <t>O</t>
        </is>
      </c>
      <c r="L105" s="55">
        <f>G105*VLOOKUP(RIGHT(F105,3),'Currency-RBI'!$A$2:$B$28,2,0)</f>
        <v/>
      </c>
    </row>
    <row r="106">
      <c r="A106" s="53" t="n">
        <v>20221231</v>
      </c>
      <c r="B106" s="53" t="inlineStr">
        <is>
          <t>EUR</t>
        </is>
      </c>
      <c r="C106" s="54" t="n">
        <v>10213</v>
      </c>
      <c r="D106" s="53" t="inlineStr">
        <is>
          <t>DEL</t>
        </is>
      </c>
      <c r="E106" s="53" t="inlineStr">
        <is>
          <t>MSF</t>
        </is>
      </c>
      <c r="F106" s="53">
        <f>CONCATENATE(E106,"-",B106)</f>
        <v/>
      </c>
      <c r="G106" s="55" t="n">
        <v>403192.35</v>
      </c>
      <c r="H106" s="53" t="inlineStr">
        <is>
          <t>CUST-13537</t>
        </is>
      </c>
      <c r="I106" s="53" t="inlineStr">
        <is>
          <t>RBI</t>
        </is>
      </c>
      <c r="J106" s="53" t="inlineStr">
        <is>
          <t>RBI</t>
        </is>
      </c>
      <c r="K106" s="53" t="inlineStr">
        <is>
          <t>D</t>
        </is>
      </c>
      <c r="L106" s="55">
        <f>G106*VLOOKUP(RIGHT(F106,3),'Currency-RBI'!$A$2:$B$28,2,0)</f>
        <v/>
      </c>
    </row>
    <row r="107">
      <c r="A107" s="53" t="n">
        <v>20221231</v>
      </c>
      <c r="B107" s="53" t="inlineStr">
        <is>
          <t>USD</t>
        </is>
      </c>
      <c r="C107" s="54" t="n">
        <v>10214</v>
      </c>
      <c r="D107" s="53" t="inlineStr">
        <is>
          <t>DEL</t>
        </is>
      </c>
      <c r="E107" s="53" t="inlineStr">
        <is>
          <t>Term Loan</t>
        </is>
      </c>
      <c r="F107" s="53">
        <f>CONCATENATE(E107,"-",B107)</f>
        <v/>
      </c>
      <c r="G107" s="55" t="n">
        <v>131173.02</v>
      </c>
      <c r="H107" s="53" t="inlineStr">
        <is>
          <t>CUST-43426</t>
        </is>
      </c>
      <c r="I107" s="53" t="inlineStr">
        <is>
          <t>EXIM</t>
        </is>
      </c>
      <c r="J107" s="53" t="inlineStr">
        <is>
          <t>Financial Institution</t>
        </is>
      </c>
      <c r="K107" s="53" t="inlineStr">
        <is>
          <t>O</t>
        </is>
      </c>
      <c r="L107" s="55">
        <f>G107*VLOOKUP(RIGHT(F107,3),'Currency-RBI'!$A$2:$B$28,2,0)</f>
        <v/>
      </c>
    </row>
    <row r="108">
      <c r="A108" s="53" t="n">
        <v>20221231</v>
      </c>
      <c r="B108" s="53" t="inlineStr">
        <is>
          <t>INR</t>
        </is>
      </c>
      <c r="C108" s="54" t="n">
        <v>10216</v>
      </c>
      <c r="D108" s="53" t="inlineStr">
        <is>
          <t>DEL</t>
        </is>
      </c>
      <c r="E108" s="53" t="inlineStr">
        <is>
          <t>LAF</t>
        </is>
      </c>
      <c r="F108" s="53">
        <f>CONCATENATE(E108,"-",B108)</f>
        <v/>
      </c>
      <c r="G108" s="55" t="n">
        <v>911498.9399999999</v>
      </c>
      <c r="H108" s="53" t="inlineStr">
        <is>
          <t>CUST-69491</t>
        </is>
      </c>
      <c r="I108" s="53" t="inlineStr">
        <is>
          <t>EXIM</t>
        </is>
      </c>
      <c r="J108" s="53" t="inlineStr">
        <is>
          <t>Financial Institution</t>
        </is>
      </c>
      <c r="K108" s="53" t="inlineStr">
        <is>
          <t>D</t>
        </is>
      </c>
      <c r="L108" s="55">
        <f>G108*VLOOKUP(RIGHT(F108,3),'Currency-RBI'!$A$2:$B$28,2,0)</f>
        <v/>
      </c>
    </row>
    <row r="109">
      <c r="A109" s="53" t="n">
        <v>20221231</v>
      </c>
      <c r="B109" s="53" t="inlineStr">
        <is>
          <t>GBP</t>
        </is>
      </c>
      <c r="C109" s="54" t="n">
        <v>10218</v>
      </c>
      <c r="D109" s="53" t="inlineStr">
        <is>
          <t>DEL</t>
        </is>
      </c>
      <c r="E109" s="53" t="inlineStr">
        <is>
          <t>LAF</t>
        </is>
      </c>
      <c r="F109" s="53">
        <f>CONCATENATE(E109,"-",B109)</f>
        <v/>
      </c>
      <c r="G109" s="55" t="n">
        <v>612249.66</v>
      </c>
      <c r="H109" s="53" t="inlineStr">
        <is>
          <t>CUST-37295</t>
        </is>
      </c>
      <c r="I109" s="53" t="inlineStr">
        <is>
          <t>HDFC</t>
        </is>
      </c>
      <c r="J109" s="53" t="inlineStr">
        <is>
          <t>SCB-Private</t>
        </is>
      </c>
      <c r="K109" s="53" t="inlineStr">
        <is>
          <t>D</t>
        </is>
      </c>
      <c r="L109" s="55">
        <f>G109*VLOOKUP(RIGHT(F109,3),'Currency-RBI'!$A$2:$B$28,2,0)</f>
        <v/>
      </c>
    </row>
    <row r="110">
      <c r="A110" s="53" t="n">
        <v>20221231</v>
      </c>
      <c r="B110" s="53" t="inlineStr">
        <is>
          <t>GBP</t>
        </is>
      </c>
      <c r="C110" s="54" t="n">
        <v>10219</v>
      </c>
      <c r="D110" s="53" t="inlineStr">
        <is>
          <t>MUM</t>
        </is>
      </c>
      <c r="E110" s="53" t="inlineStr">
        <is>
          <t>Call Money</t>
        </is>
      </c>
      <c r="F110" s="53">
        <f>CONCATENATE(E110,"-",B110)</f>
        <v/>
      </c>
      <c r="G110" s="55" t="n">
        <v>382949.82</v>
      </c>
      <c r="H110" s="53" t="inlineStr">
        <is>
          <t>CUST-56971</t>
        </is>
      </c>
      <c r="I110" s="53" t="inlineStr">
        <is>
          <t>RBI</t>
        </is>
      </c>
      <c r="J110" s="53" t="inlineStr">
        <is>
          <t>RBI</t>
        </is>
      </c>
      <c r="K110" s="53" t="inlineStr">
        <is>
          <t>O</t>
        </is>
      </c>
      <c r="L110" s="55">
        <f>G110*VLOOKUP(RIGHT(F110,3),'Currency-RBI'!$A$2:$B$28,2,0)</f>
        <v/>
      </c>
    </row>
    <row r="111">
      <c r="A111" s="53" t="n">
        <v>20221231</v>
      </c>
      <c r="B111" s="53" t="inlineStr">
        <is>
          <t>EUR</t>
        </is>
      </c>
      <c r="C111" s="54" t="n">
        <v>10221</v>
      </c>
      <c r="D111" s="53" t="inlineStr">
        <is>
          <t>MUM</t>
        </is>
      </c>
      <c r="E111" s="53" t="inlineStr">
        <is>
          <t>LAF</t>
        </is>
      </c>
      <c r="F111" s="53">
        <f>CONCATENATE(E111,"-",B111)</f>
        <v/>
      </c>
      <c r="G111" s="55" t="n">
        <v>53736.21</v>
      </c>
      <c r="H111" s="53" t="inlineStr">
        <is>
          <t>CUST-69709</t>
        </is>
      </c>
      <c r="I111" s="53" t="inlineStr">
        <is>
          <t>HDFC</t>
        </is>
      </c>
      <c r="J111" s="53" t="inlineStr">
        <is>
          <t>SCB-Private</t>
        </is>
      </c>
      <c r="K111" s="53" t="inlineStr">
        <is>
          <t>O</t>
        </is>
      </c>
      <c r="L111" s="55">
        <f>G111*VLOOKUP(RIGHT(F111,3),'Currency-RBI'!$A$2:$B$28,2,0)</f>
        <v/>
      </c>
    </row>
    <row r="112">
      <c r="A112" s="53" t="n">
        <v>20221231</v>
      </c>
      <c r="B112" s="53" t="inlineStr">
        <is>
          <t>GBP</t>
        </is>
      </c>
      <c r="C112" s="54" t="n">
        <v>10224</v>
      </c>
      <c r="D112" s="53" t="inlineStr">
        <is>
          <t>MUM</t>
        </is>
      </c>
      <c r="E112" s="53" t="inlineStr">
        <is>
          <t>Call Money</t>
        </is>
      </c>
      <c r="F112" s="53">
        <f>CONCATENATE(E112,"-",B112)</f>
        <v/>
      </c>
      <c r="G112" s="55" t="n">
        <v>139728.6</v>
      </c>
      <c r="H112" s="53" t="inlineStr">
        <is>
          <t>CUST-39144</t>
        </is>
      </c>
      <c r="I112" s="53" t="inlineStr">
        <is>
          <t>SBBJ</t>
        </is>
      </c>
      <c r="J112" s="53" t="inlineStr">
        <is>
          <t>SBI-SUB</t>
        </is>
      </c>
      <c r="K112" s="53" t="inlineStr">
        <is>
          <t>D</t>
        </is>
      </c>
      <c r="L112" s="55">
        <f>G112*VLOOKUP(RIGHT(F112,3),'Currency-RBI'!$A$2:$B$28,2,0)</f>
        <v/>
      </c>
    </row>
    <row r="113">
      <c r="A113" s="53" t="n">
        <v>20221231</v>
      </c>
      <c r="B113" s="53" t="inlineStr">
        <is>
          <t>INR</t>
        </is>
      </c>
      <c r="C113" s="54" t="n">
        <v>10227</v>
      </c>
      <c r="D113" s="53" t="inlineStr">
        <is>
          <t>DEL</t>
        </is>
      </c>
      <c r="E113" s="53" t="inlineStr">
        <is>
          <t>Term Loan</t>
        </is>
      </c>
      <c r="F113" s="53">
        <f>CONCATENATE(E113,"-",B113)</f>
        <v/>
      </c>
      <c r="G113" s="55" t="n">
        <v>249434.46</v>
      </c>
      <c r="H113" s="53" t="inlineStr">
        <is>
          <t>CUST-11684</t>
        </is>
      </c>
      <c r="I113" s="53" t="inlineStr">
        <is>
          <t>SBI</t>
        </is>
      </c>
      <c r="J113" s="53" t="inlineStr">
        <is>
          <t>SBI</t>
        </is>
      </c>
      <c r="K113" s="53" t="inlineStr">
        <is>
          <t>D</t>
        </is>
      </c>
      <c r="L113" s="55">
        <f>G113*VLOOKUP(RIGHT(F113,3),'Currency-RBI'!$A$2:$B$28,2,0)</f>
        <v/>
      </c>
    </row>
    <row r="114">
      <c r="A114" s="53" t="n">
        <v>20221231</v>
      </c>
      <c r="B114" s="53" t="inlineStr">
        <is>
          <t>USD</t>
        </is>
      </c>
      <c r="C114" s="54" t="n">
        <v>10228</v>
      </c>
      <c r="D114" s="53" t="inlineStr">
        <is>
          <t>MUM</t>
        </is>
      </c>
      <c r="E114" s="53" t="inlineStr">
        <is>
          <t>Term Loan</t>
        </is>
      </c>
      <c r="F114" s="53">
        <f>CONCATENATE(E114,"-",B114)</f>
        <v/>
      </c>
      <c r="G114" s="55" t="n">
        <v>318417.66</v>
      </c>
      <c r="H114" s="53" t="inlineStr">
        <is>
          <t>CUST-47659</t>
        </is>
      </c>
      <c r="I114" s="53" t="inlineStr">
        <is>
          <t>BOA</t>
        </is>
      </c>
      <c r="J114" s="53" t="inlineStr">
        <is>
          <t>Overseas Bank</t>
        </is>
      </c>
      <c r="K114" s="53" t="inlineStr">
        <is>
          <t>O</t>
        </is>
      </c>
      <c r="L114" s="55">
        <f>G114*VLOOKUP(RIGHT(F114,3),'Currency-RBI'!$A$2:$B$28,2,0)</f>
        <v/>
      </c>
    </row>
    <row r="115">
      <c r="A115" s="53" t="n">
        <v>20221231</v>
      </c>
      <c r="B115" s="53" t="inlineStr">
        <is>
          <t>INR</t>
        </is>
      </c>
      <c r="C115" s="54" t="n">
        <v>10229</v>
      </c>
      <c r="D115" s="53" t="inlineStr">
        <is>
          <t>DEL</t>
        </is>
      </c>
      <c r="E115" s="53" t="inlineStr">
        <is>
          <t>Term Loan</t>
        </is>
      </c>
      <c r="F115" s="53">
        <f>CONCATENATE(E115,"-",B115)</f>
        <v/>
      </c>
      <c r="G115" s="55" t="n">
        <v>34768.8</v>
      </c>
      <c r="H115" s="53" t="inlineStr">
        <is>
          <t>CUST-28214</t>
        </is>
      </c>
      <c r="I115" s="53" t="inlineStr">
        <is>
          <t>SBBJ</t>
        </is>
      </c>
      <c r="J115" s="53" t="inlineStr">
        <is>
          <t>SBI-SUB</t>
        </is>
      </c>
      <c r="K115" s="53" t="inlineStr">
        <is>
          <t>O</t>
        </is>
      </c>
      <c r="L115" s="55">
        <f>G115*VLOOKUP(RIGHT(F115,3),'Currency-RBI'!$A$2:$B$28,2,0)</f>
        <v/>
      </c>
    </row>
    <row r="116">
      <c r="A116" s="53" t="n">
        <v>20221231</v>
      </c>
      <c r="B116" s="53" t="inlineStr">
        <is>
          <t>GBP</t>
        </is>
      </c>
      <c r="C116" s="54" t="n">
        <v>10235</v>
      </c>
      <c r="D116" s="53" t="inlineStr">
        <is>
          <t>MUM</t>
        </is>
      </c>
      <c r="E116" s="53" t="inlineStr">
        <is>
          <t>MSF</t>
        </is>
      </c>
      <c r="F116" s="53">
        <f>CONCATENATE(E116,"-",B116)</f>
        <v/>
      </c>
      <c r="G116" s="55" t="n">
        <v>667378.8</v>
      </c>
      <c r="H116" s="53" t="inlineStr">
        <is>
          <t>CUST-13963</t>
        </is>
      </c>
      <c r="I116" s="53" t="inlineStr">
        <is>
          <t>SBI</t>
        </is>
      </c>
      <c r="J116" s="53" t="inlineStr">
        <is>
          <t>SBI</t>
        </is>
      </c>
      <c r="K116" s="53" t="inlineStr">
        <is>
          <t>O</t>
        </is>
      </c>
      <c r="L116" s="55">
        <f>G116*VLOOKUP(RIGHT(F116,3),'Currency-RBI'!$A$2:$B$28,2,0)</f>
        <v/>
      </c>
    </row>
    <row r="117">
      <c r="A117" s="53" t="n">
        <v>20221231</v>
      </c>
      <c r="B117" s="53" t="inlineStr">
        <is>
          <t>INR</t>
        </is>
      </c>
      <c r="C117" s="54" t="n">
        <v>10237</v>
      </c>
      <c r="D117" s="53" t="inlineStr">
        <is>
          <t>DEL</t>
        </is>
      </c>
      <c r="E117" s="53" t="inlineStr">
        <is>
          <t>MSF</t>
        </is>
      </c>
      <c r="F117" s="53">
        <f>CONCATENATE(E117,"-",B117)</f>
        <v/>
      </c>
      <c r="G117" s="55" t="n">
        <v>481278.6</v>
      </c>
      <c r="H117" s="53" t="inlineStr">
        <is>
          <t>CUST-41421</t>
        </is>
      </c>
      <c r="I117" s="53" t="inlineStr">
        <is>
          <t>NABARD</t>
        </is>
      </c>
      <c r="J117" s="53" t="inlineStr">
        <is>
          <t>Financial Institution</t>
        </is>
      </c>
      <c r="K117" s="53" t="inlineStr">
        <is>
          <t>O</t>
        </is>
      </c>
      <c r="L117" s="55">
        <f>G117*VLOOKUP(RIGHT(F117,3),'Currency-RBI'!$A$2:$B$28,2,0)</f>
        <v/>
      </c>
    </row>
    <row r="118">
      <c r="A118" s="53" t="n">
        <v>20221231</v>
      </c>
      <c r="B118" s="53" t="inlineStr">
        <is>
          <t>GBP</t>
        </is>
      </c>
      <c r="C118" s="54" t="n">
        <v>10238</v>
      </c>
      <c r="D118" s="53" t="inlineStr">
        <is>
          <t>DEL</t>
        </is>
      </c>
      <c r="E118" s="53" t="inlineStr">
        <is>
          <t>MSF</t>
        </is>
      </c>
      <c r="F118" s="53">
        <f>CONCATENATE(E118,"-",B118)</f>
        <v/>
      </c>
      <c r="G118" s="55" t="n">
        <v>612089.28</v>
      </c>
      <c r="H118" s="53" t="inlineStr">
        <is>
          <t>CUST-33861</t>
        </is>
      </c>
      <c r="I118" s="53" t="inlineStr">
        <is>
          <t>ICICI</t>
        </is>
      </c>
      <c r="J118" s="53" t="inlineStr">
        <is>
          <t>SCB-Private</t>
        </is>
      </c>
      <c r="K118" s="53" t="inlineStr">
        <is>
          <t>D</t>
        </is>
      </c>
      <c r="L118" s="55">
        <f>G118*VLOOKUP(RIGHT(F118,3),'Currency-RBI'!$A$2:$B$28,2,0)</f>
        <v/>
      </c>
    </row>
    <row r="119">
      <c r="A119" s="53" t="n">
        <v>20221231</v>
      </c>
      <c r="B119" s="53" t="inlineStr">
        <is>
          <t>INR</t>
        </is>
      </c>
      <c r="C119" s="54" t="n">
        <v>10240</v>
      </c>
      <c r="D119" s="53" t="inlineStr">
        <is>
          <t>DEL</t>
        </is>
      </c>
      <c r="E119" s="53" t="inlineStr">
        <is>
          <t>Call Money</t>
        </is>
      </c>
      <c r="F119" s="53">
        <f>CONCATENATE(E119,"-",B119)</f>
        <v/>
      </c>
      <c r="G119" s="55" t="n">
        <v>92941.2</v>
      </c>
      <c r="H119" s="53" t="inlineStr">
        <is>
          <t>CUST-16875</t>
        </is>
      </c>
      <c r="I119" s="53" t="inlineStr">
        <is>
          <t>SBBJ</t>
        </is>
      </c>
      <c r="J119" s="53" t="inlineStr">
        <is>
          <t>SBI-SUB</t>
        </is>
      </c>
      <c r="K119" s="53" t="inlineStr">
        <is>
          <t>D</t>
        </is>
      </c>
      <c r="L119" s="55">
        <f>G119*VLOOKUP(RIGHT(F119,3),'Currency-RBI'!$A$2:$B$28,2,0)</f>
        <v/>
      </c>
    </row>
    <row r="120">
      <c r="A120" s="53" t="n">
        <v>20221231</v>
      </c>
      <c r="B120" s="53" t="inlineStr">
        <is>
          <t>INR</t>
        </is>
      </c>
      <c r="C120" s="54" t="n">
        <v>10241</v>
      </c>
      <c r="D120" s="53" t="inlineStr">
        <is>
          <t>MUM</t>
        </is>
      </c>
      <c r="E120" s="53" t="inlineStr">
        <is>
          <t>Call Money</t>
        </is>
      </c>
      <c r="F120" s="53">
        <f>CONCATENATE(E120,"-",B120)</f>
        <v/>
      </c>
      <c r="G120" s="55" t="n">
        <v>389408.58</v>
      </c>
      <c r="H120" s="53" t="inlineStr">
        <is>
          <t>CUST-55612</t>
        </is>
      </c>
      <c r="I120" s="53" t="inlineStr">
        <is>
          <t>RBI</t>
        </is>
      </c>
      <c r="J120" s="53" t="inlineStr">
        <is>
          <t>RBI</t>
        </is>
      </c>
      <c r="K120" s="53" t="inlineStr">
        <is>
          <t>O</t>
        </is>
      </c>
      <c r="L120" s="55">
        <f>G120*VLOOKUP(RIGHT(F120,3),'Currency-RBI'!$A$2:$B$28,2,0)</f>
        <v/>
      </c>
    </row>
    <row r="121">
      <c r="A121" s="53" t="n">
        <v>20221231</v>
      </c>
      <c r="B121" s="53" t="inlineStr">
        <is>
          <t>GBP</t>
        </is>
      </c>
      <c r="C121" s="54" t="n">
        <v>10242</v>
      </c>
      <c r="D121" s="53" t="inlineStr">
        <is>
          <t>DEL</t>
        </is>
      </c>
      <c r="E121" s="53" t="inlineStr">
        <is>
          <t>Call Money</t>
        </is>
      </c>
      <c r="F121" s="53">
        <f>CONCATENATE(E121,"-",B121)</f>
        <v/>
      </c>
      <c r="G121" s="55" t="n">
        <v>140721.57</v>
      </c>
      <c r="H121" s="53" t="inlineStr">
        <is>
          <t>CUST-36802</t>
        </is>
      </c>
      <c r="I121" s="53" t="inlineStr">
        <is>
          <t>EXIM</t>
        </is>
      </c>
      <c r="J121" s="53" t="inlineStr">
        <is>
          <t>Financial Institution</t>
        </is>
      </c>
      <c r="K121" s="53" t="inlineStr">
        <is>
          <t>O</t>
        </is>
      </c>
      <c r="L121" s="55">
        <f>G121*VLOOKUP(RIGHT(F121,3),'Currency-RBI'!$A$2:$B$28,2,0)</f>
        <v/>
      </c>
    </row>
    <row r="122">
      <c r="A122" s="53" t="n">
        <v>20221231</v>
      </c>
      <c r="B122" s="53" t="inlineStr">
        <is>
          <t>EUR</t>
        </is>
      </c>
      <c r="C122" s="54" t="n">
        <v>10243</v>
      </c>
      <c r="D122" s="53" t="inlineStr">
        <is>
          <t>DEL</t>
        </is>
      </c>
      <c r="E122" s="53" t="inlineStr">
        <is>
          <t>MSF</t>
        </is>
      </c>
      <c r="F122" s="53">
        <f>CONCATENATE(E122,"-",B122)</f>
        <v/>
      </c>
      <c r="G122" s="55" t="n">
        <v>203318.28</v>
      </c>
      <c r="H122" s="53" t="inlineStr">
        <is>
          <t>CUST-13347</t>
        </is>
      </c>
      <c r="I122" s="53" t="inlineStr">
        <is>
          <t>NABARD</t>
        </is>
      </c>
      <c r="J122" s="53" t="inlineStr">
        <is>
          <t>Financial Institution</t>
        </is>
      </c>
      <c r="K122" s="53" t="inlineStr">
        <is>
          <t>D</t>
        </is>
      </c>
      <c r="L122" s="55">
        <f>G122*VLOOKUP(RIGHT(F122,3),'Currency-RBI'!$A$2:$B$28,2,0)</f>
        <v/>
      </c>
    </row>
    <row r="123">
      <c r="A123" s="53" t="n">
        <v>20221231</v>
      </c>
      <c r="B123" s="53" t="inlineStr">
        <is>
          <t>GBP</t>
        </is>
      </c>
      <c r="C123" s="54" t="n">
        <v>10244</v>
      </c>
      <c r="D123" s="53" t="inlineStr">
        <is>
          <t>MUM</t>
        </is>
      </c>
      <c r="E123" s="53" t="inlineStr">
        <is>
          <t>MSF</t>
        </is>
      </c>
      <c r="F123" s="53">
        <f>CONCATENATE(E123,"-",B123)</f>
        <v/>
      </c>
      <c r="G123" s="55" t="n">
        <v>676697.67</v>
      </c>
      <c r="H123" s="53" t="inlineStr">
        <is>
          <t>CUST-27518</t>
        </is>
      </c>
      <c r="I123" s="53" t="inlineStr">
        <is>
          <t>EXIM</t>
        </is>
      </c>
      <c r="J123" s="53" t="inlineStr">
        <is>
          <t>Financial Institution</t>
        </is>
      </c>
      <c r="K123" s="53" t="inlineStr">
        <is>
          <t>O</t>
        </is>
      </c>
      <c r="L123" s="55">
        <f>G123*VLOOKUP(RIGHT(F123,3),'Currency-RBI'!$A$2:$B$28,2,0)</f>
        <v/>
      </c>
    </row>
    <row r="124">
      <c r="A124" s="53" t="n">
        <v>20221231</v>
      </c>
      <c r="B124" s="53" t="inlineStr">
        <is>
          <t>INR</t>
        </is>
      </c>
      <c r="C124" s="54" t="n">
        <v>10249</v>
      </c>
      <c r="D124" s="53" t="inlineStr">
        <is>
          <t>DEL</t>
        </is>
      </c>
      <c r="E124" s="53" t="inlineStr">
        <is>
          <t>Term Loan</t>
        </is>
      </c>
      <c r="F124" s="53">
        <f>CONCATENATE(E124,"-",B124)</f>
        <v/>
      </c>
      <c r="G124" s="55" t="n">
        <v>925818.3</v>
      </c>
      <c r="H124" s="53" t="inlineStr">
        <is>
          <t>CUST-70518</t>
        </is>
      </c>
      <c r="I124" s="53" t="inlineStr">
        <is>
          <t>RBI</t>
        </is>
      </c>
      <c r="J124" s="53" t="inlineStr">
        <is>
          <t>RBI</t>
        </is>
      </c>
      <c r="K124" s="53" t="inlineStr">
        <is>
          <t>D</t>
        </is>
      </c>
      <c r="L124" s="55">
        <f>G124*VLOOKUP(RIGHT(F124,3),'Currency-RBI'!$A$2:$B$28,2,0)</f>
        <v/>
      </c>
    </row>
    <row r="125">
      <c r="A125" s="53" t="n">
        <v>20221231</v>
      </c>
      <c r="B125" s="53" t="inlineStr">
        <is>
          <t>INR</t>
        </is>
      </c>
      <c r="C125" s="54" t="n">
        <v>10250</v>
      </c>
      <c r="D125" s="53" t="inlineStr">
        <is>
          <t>MUM</t>
        </is>
      </c>
      <c r="E125" s="53" t="inlineStr">
        <is>
          <t>MSF</t>
        </is>
      </c>
      <c r="F125" s="53">
        <f>CONCATENATE(E125,"-",B125)</f>
        <v/>
      </c>
      <c r="G125" s="55" t="n">
        <v>551115.1800000001</v>
      </c>
      <c r="H125" s="53" t="inlineStr">
        <is>
          <t>CUST-27821</t>
        </is>
      </c>
      <c r="I125" s="53" t="inlineStr">
        <is>
          <t>SBBJ</t>
        </is>
      </c>
      <c r="J125" s="53" t="inlineStr">
        <is>
          <t>SBI-SUB</t>
        </is>
      </c>
      <c r="K125" s="53" t="inlineStr">
        <is>
          <t>D</t>
        </is>
      </c>
      <c r="L125" s="55">
        <f>G125*VLOOKUP(RIGHT(F125,3),'Currency-RBI'!$A$2:$B$28,2,0)</f>
        <v/>
      </c>
    </row>
    <row r="126">
      <c r="A126" s="53" t="n">
        <v>20221231</v>
      </c>
      <c r="B126" s="53" t="inlineStr">
        <is>
          <t>GBP</t>
        </is>
      </c>
      <c r="C126" s="54" t="n">
        <v>10251</v>
      </c>
      <c r="D126" s="53" t="inlineStr">
        <is>
          <t>MUM</t>
        </is>
      </c>
      <c r="E126" s="53" t="inlineStr">
        <is>
          <t>MSF</t>
        </is>
      </c>
      <c r="F126" s="53">
        <f>CONCATENATE(E126,"-",B126)</f>
        <v/>
      </c>
      <c r="G126" s="55" t="n">
        <v>130971.06</v>
      </c>
      <c r="H126" s="53" t="inlineStr">
        <is>
          <t>CUST-47393</t>
        </is>
      </c>
      <c r="I126" s="53" t="inlineStr">
        <is>
          <t>NABARD</t>
        </is>
      </c>
      <c r="J126" s="53" t="inlineStr">
        <is>
          <t>Financial Institution</t>
        </is>
      </c>
      <c r="K126" s="53" t="inlineStr">
        <is>
          <t>D</t>
        </is>
      </c>
      <c r="L126" s="55">
        <f>G126*VLOOKUP(RIGHT(F126,3),'Currency-RBI'!$A$2:$B$28,2,0)</f>
        <v/>
      </c>
    </row>
    <row r="127">
      <c r="A127" s="53" t="n">
        <v>20221231</v>
      </c>
      <c r="B127" s="53" t="inlineStr">
        <is>
          <t>INR</t>
        </is>
      </c>
      <c r="C127" s="54" t="n">
        <v>10255</v>
      </c>
      <c r="D127" s="53" t="inlineStr">
        <is>
          <t>MUM</t>
        </is>
      </c>
      <c r="E127" s="53" t="inlineStr">
        <is>
          <t>LAF</t>
        </is>
      </c>
      <c r="F127" s="53">
        <f>CONCATENATE(E127,"-",B127)</f>
        <v/>
      </c>
      <c r="G127" s="55" t="n">
        <v>676398.6899999999</v>
      </c>
      <c r="H127" s="53" t="inlineStr">
        <is>
          <t>CUST-15475</t>
        </is>
      </c>
      <c r="I127" s="53" t="inlineStr">
        <is>
          <t>EXIM</t>
        </is>
      </c>
      <c r="J127" s="53" t="inlineStr">
        <is>
          <t>Financial Institution</t>
        </is>
      </c>
      <c r="K127" s="53" t="inlineStr">
        <is>
          <t>D</t>
        </is>
      </c>
      <c r="L127" s="55">
        <f>G127*VLOOKUP(RIGHT(F127,3),'Currency-RBI'!$A$2:$B$28,2,0)</f>
        <v/>
      </c>
    </row>
    <row r="128">
      <c r="A128" s="53" t="n">
        <v>20221231</v>
      </c>
      <c r="B128" s="53" t="inlineStr">
        <is>
          <t>INR</t>
        </is>
      </c>
      <c r="C128" s="54" t="n">
        <v>10257</v>
      </c>
      <c r="D128" s="53" t="inlineStr">
        <is>
          <t>MUM</t>
        </is>
      </c>
      <c r="E128" s="53" t="inlineStr">
        <is>
          <t>LAF</t>
        </is>
      </c>
      <c r="F128" s="53">
        <f>CONCATENATE(E128,"-",B128)</f>
        <v/>
      </c>
      <c r="G128" s="55" t="n">
        <v>112121.46</v>
      </c>
      <c r="H128" s="53" t="inlineStr">
        <is>
          <t>CUST-73162</t>
        </is>
      </c>
      <c r="I128" s="53" t="inlineStr">
        <is>
          <t>SBBJ</t>
        </is>
      </c>
      <c r="J128" s="53" t="inlineStr">
        <is>
          <t>SBI-SUB</t>
        </is>
      </c>
      <c r="K128" s="53" t="inlineStr">
        <is>
          <t>O</t>
        </is>
      </c>
      <c r="L128" s="55">
        <f>G128*VLOOKUP(RIGHT(F128,3),'Currency-RBI'!$A$2:$B$28,2,0)</f>
        <v/>
      </c>
    </row>
    <row r="129">
      <c r="A129" s="53" t="n">
        <v>20221231</v>
      </c>
      <c r="B129" s="53" t="inlineStr">
        <is>
          <t>USD</t>
        </is>
      </c>
      <c r="C129" s="54" t="n">
        <v>10259</v>
      </c>
      <c r="D129" s="53" t="inlineStr">
        <is>
          <t>DEL</t>
        </is>
      </c>
      <c r="E129" s="53" t="inlineStr">
        <is>
          <t>MSF</t>
        </is>
      </c>
      <c r="F129" s="53">
        <f>CONCATENATE(E129,"-",B129)</f>
        <v/>
      </c>
      <c r="G129" s="55" t="n">
        <v>76600.25999999999</v>
      </c>
      <c r="H129" s="53" t="inlineStr">
        <is>
          <t>CUST-63685</t>
        </is>
      </c>
      <c r="I129" s="53" t="inlineStr">
        <is>
          <t>FIO</t>
        </is>
      </c>
      <c r="J129" s="53" t="inlineStr">
        <is>
          <t>Financial Institution</t>
        </is>
      </c>
      <c r="K129" s="53" t="inlineStr">
        <is>
          <t>D</t>
        </is>
      </c>
      <c r="L129" s="55">
        <f>G129*VLOOKUP(RIGHT(F129,3),'Currency-RBI'!$A$2:$B$28,2,0)</f>
        <v/>
      </c>
    </row>
    <row r="130">
      <c r="A130" s="53" t="n">
        <v>20221231</v>
      </c>
      <c r="B130" s="53" t="inlineStr">
        <is>
          <t>GBP</t>
        </is>
      </c>
      <c r="C130" s="54" t="n">
        <v>10261</v>
      </c>
      <c r="D130" s="53" t="inlineStr">
        <is>
          <t>DEL</t>
        </is>
      </c>
      <c r="E130" s="53" t="inlineStr">
        <is>
          <t>LAF</t>
        </is>
      </c>
      <c r="F130" s="53">
        <f>CONCATENATE(E130,"-",B130)</f>
        <v/>
      </c>
      <c r="G130" s="55" t="n">
        <v>724684.95</v>
      </c>
      <c r="H130" s="53" t="inlineStr">
        <is>
          <t>CUST-61540</t>
        </is>
      </c>
      <c r="I130" s="53" t="inlineStr">
        <is>
          <t>Saraswat</t>
        </is>
      </c>
      <c r="J130" s="53" t="inlineStr">
        <is>
          <t>Cooperative Bank</t>
        </is>
      </c>
      <c r="K130" s="53" t="inlineStr">
        <is>
          <t>O</t>
        </is>
      </c>
      <c r="L130" s="55">
        <f>G130*VLOOKUP(RIGHT(F130,3),'Currency-RBI'!$A$2:$B$28,2,0)</f>
        <v/>
      </c>
    </row>
    <row r="131">
      <c r="A131" s="53" t="n">
        <v>20221231</v>
      </c>
      <c r="B131" s="53" t="inlineStr">
        <is>
          <t>EUR</t>
        </is>
      </c>
      <c r="C131" s="54" t="n">
        <v>10264</v>
      </c>
      <c r="D131" s="53" t="inlineStr">
        <is>
          <t>MUM</t>
        </is>
      </c>
      <c r="E131" s="53" t="inlineStr">
        <is>
          <t>Term Loan</t>
        </is>
      </c>
      <c r="F131" s="53">
        <f>CONCATENATE(E131,"-",B131)</f>
        <v/>
      </c>
      <c r="G131" s="55" t="n">
        <v>295924.86</v>
      </c>
      <c r="H131" s="53" t="inlineStr">
        <is>
          <t>CUST-23707</t>
        </is>
      </c>
      <c r="I131" s="53" t="inlineStr">
        <is>
          <t>FIO</t>
        </is>
      </c>
      <c r="J131" s="53" t="inlineStr">
        <is>
          <t>Financial Institution</t>
        </is>
      </c>
      <c r="K131" s="53" t="inlineStr">
        <is>
          <t>O</t>
        </is>
      </c>
      <c r="L131" s="55">
        <f>G131*VLOOKUP(RIGHT(F131,3),'Currency-RBI'!$A$2:$B$28,2,0)</f>
        <v/>
      </c>
    </row>
    <row r="132">
      <c r="A132" s="53" t="n">
        <v>20221231</v>
      </c>
      <c r="B132" s="53" t="inlineStr">
        <is>
          <t>USD</t>
        </is>
      </c>
      <c r="C132" s="54" t="n">
        <v>10266</v>
      </c>
      <c r="D132" s="53" t="inlineStr">
        <is>
          <t>MUM</t>
        </is>
      </c>
      <c r="E132" s="53" t="inlineStr">
        <is>
          <t>Term Loan</t>
        </is>
      </c>
      <c r="F132" s="53">
        <f>CONCATENATE(E132,"-",B132)</f>
        <v/>
      </c>
      <c r="G132" s="55" t="n">
        <v>324981.36</v>
      </c>
      <c r="H132" s="53" t="inlineStr">
        <is>
          <t>CUST-76334</t>
        </is>
      </c>
      <c r="I132" s="53" t="inlineStr">
        <is>
          <t>HDFC</t>
        </is>
      </c>
      <c r="J132" s="53" t="inlineStr">
        <is>
          <t>SCB-Private</t>
        </is>
      </c>
      <c r="K132" s="53" t="inlineStr">
        <is>
          <t>O</t>
        </is>
      </c>
      <c r="L132" s="55">
        <f>G132*VLOOKUP(RIGHT(F132,3),'Currency-RBI'!$A$2:$B$28,2,0)</f>
        <v/>
      </c>
    </row>
    <row r="133">
      <c r="A133" s="53" t="n">
        <v>20221231</v>
      </c>
      <c r="B133" s="53" t="inlineStr">
        <is>
          <t>USD</t>
        </is>
      </c>
      <c r="C133" s="54" t="n">
        <v>10268</v>
      </c>
      <c r="D133" s="53" t="inlineStr">
        <is>
          <t>MUM</t>
        </is>
      </c>
      <c r="E133" s="53" t="inlineStr">
        <is>
          <t>Call Money</t>
        </is>
      </c>
      <c r="F133" s="53">
        <f>CONCATENATE(E133,"-",B133)</f>
        <v/>
      </c>
      <c r="G133" s="55" t="n">
        <v>517216.59</v>
      </c>
      <c r="H133" s="53" t="inlineStr">
        <is>
          <t>CUST-55041</t>
        </is>
      </c>
      <c r="I133" s="53" t="inlineStr">
        <is>
          <t>SBBJ</t>
        </is>
      </c>
      <c r="J133" s="53" t="inlineStr">
        <is>
          <t>SBI-SUB</t>
        </is>
      </c>
      <c r="K133" s="53" t="inlineStr">
        <is>
          <t>O</t>
        </is>
      </c>
      <c r="L133" s="55">
        <f>G133*VLOOKUP(RIGHT(F133,3),'Currency-RBI'!$A$2:$B$28,2,0)</f>
        <v/>
      </c>
    </row>
    <row r="134">
      <c r="A134" s="53" t="n">
        <v>20221231</v>
      </c>
      <c r="B134" s="53" t="inlineStr">
        <is>
          <t>GBP</t>
        </is>
      </c>
      <c r="C134" s="54" t="n">
        <v>10271</v>
      </c>
      <c r="D134" s="53" t="inlineStr">
        <is>
          <t>MUM</t>
        </is>
      </c>
      <c r="E134" s="53" t="inlineStr">
        <is>
          <t>LAF</t>
        </is>
      </c>
      <c r="F134" s="53">
        <f>CONCATENATE(E134,"-",B134)</f>
        <v/>
      </c>
      <c r="G134" s="55" t="n">
        <v>677239.2</v>
      </c>
      <c r="H134" s="53" t="inlineStr">
        <is>
          <t>CUST-71698</t>
        </is>
      </c>
      <c r="I134" s="53" t="inlineStr">
        <is>
          <t>HDFC</t>
        </is>
      </c>
      <c r="J134" s="53" t="inlineStr">
        <is>
          <t>SCB-Private</t>
        </is>
      </c>
      <c r="K134" s="53" t="inlineStr">
        <is>
          <t>O</t>
        </is>
      </c>
      <c r="L134" s="55">
        <f>G134*VLOOKUP(RIGHT(F134,3),'Currency-RBI'!$A$2:$B$28,2,0)</f>
        <v/>
      </c>
    </row>
    <row r="135">
      <c r="A135" s="53" t="n">
        <v>20221231</v>
      </c>
      <c r="B135" s="53" t="inlineStr">
        <is>
          <t>USD</t>
        </is>
      </c>
      <c r="C135" s="54" t="n">
        <v>10272</v>
      </c>
      <c r="D135" s="53" t="inlineStr">
        <is>
          <t>DEL</t>
        </is>
      </c>
      <c r="E135" s="53" t="inlineStr">
        <is>
          <t>LAF</t>
        </is>
      </c>
      <c r="F135" s="53">
        <f>CONCATENATE(E135,"-",B135)</f>
        <v/>
      </c>
      <c r="G135" s="55" t="n">
        <v>705157.2</v>
      </c>
      <c r="H135" s="53" t="inlineStr">
        <is>
          <t>CUST-70857</t>
        </is>
      </c>
      <c r="I135" s="53" t="inlineStr">
        <is>
          <t>Saraswat</t>
        </is>
      </c>
      <c r="J135" s="53" t="inlineStr">
        <is>
          <t>Cooperative Bank</t>
        </is>
      </c>
      <c r="K135" s="53" t="inlineStr">
        <is>
          <t>O</t>
        </is>
      </c>
      <c r="L135" s="55">
        <f>G135*VLOOKUP(RIGHT(F135,3),'Currency-RBI'!$A$2:$B$28,2,0)</f>
        <v/>
      </c>
    </row>
    <row r="136">
      <c r="A136" s="53" t="n">
        <v>20221231</v>
      </c>
      <c r="B136" s="53" t="inlineStr">
        <is>
          <t>EUR</t>
        </is>
      </c>
      <c r="C136" s="54" t="n">
        <v>10273</v>
      </c>
      <c r="D136" s="53" t="inlineStr">
        <is>
          <t>MUM</t>
        </is>
      </c>
      <c r="E136" s="53" t="inlineStr">
        <is>
          <t>LAF</t>
        </is>
      </c>
      <c r="F136" s="53">
        <f>CONCATENATE(E136,"-",B136)</f>
        <v/>
      </c>
      <c r="G136" s="55" t="n">
        <v>188864.28</v>
      </c>
      <c r="H136" s="53" t="inlineStr">
        <is>
          <t>CUST-70415</t>
        </is>
      </c>
      <c r="I136" s="53" t="inlineStr">
        <is>
          <t>SBI</t>
        </is>
      </c>
      <c r="J136" s="53" t="inlineStr">
        <is>
          <t>SBI</t>
        </is>
      </c>
      <c r="K136" s="53" t="inlineStr">
        <is>
          <t>O</t>
        </is>
      </c>
      <c r="L136" s="55">
        <f>G136*VLOOKUP(RIGHT(F136,3),'Currency-RBI'!$A$2:$B$28,2,0)</f>
        <v/>
      </c>
    </row>
    <row r="137">
      <c r="A137" s="53" t="n">
        <v>20221231</v>
      </c>
      <c r="B137" s="53" t="inlineStr">
        <is>
          <t>INR</t>
        </is>
      </c>
      <c r="C137" s="54" t="n">
        <v>10276</v>
      </c>
      <c r="D137" s="53" t="inlineStr">
        <is>
          <t>MUM</t>
        </is>
      </c>
      <c r="E137" s="53" t="inlineStr">
        <is>
          <t>Term Loan</t>
        </is>
      </c>
      <c r="F137" s="53">
        <f>CONCATENATE(E137,"-",B137)</f>
        <v/>
      </c>
      <c r="G137" s="55" t="n">
        <v>128833.65</v>
      </c>
      <c r="H137" s="53" t="inlineStr">
        <is>
          <t>CUST-37155</t>
        </is>
      </c>
      <c r="I137" s="53" t="inlineStr">
        <is>
          <t>HDFC</t>
        </is>
      </c>
      <c r="J137" s="53" t="inlineStr">
        <is>
          <t>SCB-Private</t>
        </is>
      </c>
      <c r="K137" s="53" t="inlineStr">
        <is>
          <t>O</t>
        </is>
      </c>
      <c r="L137" s="55">
        <f>G137*VLOOKUP(RIGHT(F137,3),'Currency-RBI'!$A$2:$B$28,2,0)</f>
        <v/>
      </c>
    </row>
    <row r="138">
      <c r="A138" s="53" t="n">
        <v>20221231</v>
      </c>
      <c r="B138" s="53" t="inlineStr">
        <is>
          <t>EUR</t>
        </is>
      </c>
      <c r="C138" s="54" t="n">
        <v>10277</v>
      </c>
      <c r="D138" s="53" t="inlineStr">
        <is>
          <t>DEL</t>
        </is>
      </c>
      <c r="E138" s="53" t="inlineStr">
        <is>
          <t>Call Money</t>
        </is>
      </c>
      <c r="F138" s="53">
        <f>CONCATENATE(E138,"-",B138)</f>
        <v/>
      </c>
      <c r="G138" s="55" t="n">
        <v>669475.62</v>
      </c>
      <c r="H138" s="53" t="inlineStr">
        <is>
          <t>CUST-42608</t>
        </is>
      </c>
      <c r="I138" s="53" t="inlineStr">
        <is>
          <t>BOA</t>
        </is>
      </c>
      <c r="J138" s="53" t="inlineStr">
        <is>
          <t>Overseas Bank</t>
        </is>
      </c>
      <c r="K138" s="53" t="inlineStr">
        <is>
          <t>D</t>
        </is>
      </c>
      <c r="L138" s="55">
        <f>G138*VLOOKUP(RIGHT(F138,3),'Currency-RBI'!$A$2:$B$28,2,0)</f>
        <v/>
      </c>
    </row>
    <row r="139">
      <c r="A139" s="53" t="n">
        <v>20221231</v>
      </c>
      <c r="B139" s="53" t="inlineStr">
        <is>
          <t>INR</t>
        </is>
      </c>
      <c r="C139" s="54" t="n">
        <v>10278</v>
      </c>
      <c r="D139" s="53" t="inlineStr">
        <is>
          <t>MUM</t>
        </is>
      </c>
      <c r="E139" s="53" t="inlineStr">
        <is>
          <t>Term Loan</t>
        </is>
      </c>
      <c r="F139" s="53">
        <f>CONCATENATE(E139,"-",B139)</f>
        <v/>
      </c>
      <c r="G139" s="55" t="n">
        <v>513099.18</v>
      </c>
      <c r="H139" s="53" t="inlineStr">
        <is>
          <t>CUST-30832</t>
        </is>
      </c>
      <c r="I139" s="53" t="inlineStr">
        <is>
          <t>RBI</t>
        </is>
      </c>
      <c r="J139" s="53" t="inlineStr">
        <is>
          <t>RBI</t>
        </is>
      </c>
      <c r="K139" s="53" t="inlineStr">
        <is>
          <t>D</t>
        </is>
      </c>
      <c r="L139" s="55">
        <f>G139*VLOOKUP(RIGHT(F139,3),'Currency-RBI'!$A$2:$B$28,2,0)</f>
        <v/>
      </c>
    </row>
    <row r="140">
      <c r="A140" s="53" t="n">
        <v>20221231</v>
      </c>
      <c r="B140" s="53" t="inlineStr">
        <is>
          <t>GBP</t>
        </is>
      </c>
      <c r="C140" s="54" t="n">
        <v>10279</v>
      </c>
      <c r="D140" s="53" t="inlineStr">
        <is>
          <t>MUM</t>
        </is>
      </c>
      <c r="E140" s="53" t="inlineStr">
        <is>
          <t>MSF</t>
        </is>
      </c>
      <c r="F140" s="53">
        <f>CONCATENATE(E140,"-",B140)</f>
        <v/>
      </c>
      <c r="G140" s="55" t="n">
        <v>550490.49</v>
      </c>
      <c r="H140" s="53" t="inlineStr">
        <is>
          <t>CUST-59368</t>
        </is>
      </c>
      <c r="I140" s="53" t="inlineStr">
        <is>
          <t>EXIM</t>
        </is>
      </c>
      <c r="J140" s="53" t="inlineStr">
        <is>
          <t>Financial Institution</t>
        </is>
      </c>
      <c r="K140" s="53" t="inlineStr">
        <is>
          <t>D</t>
        </is>
      </c>
      <c r="L140" s="55">
        <f>G140*VLOOKUP(RIGHT(F140,3),'Currency-RBI'!$A$2:$B$28,2,0)</f>
        <v/>
      </c>
    </row>
    <row r="141">
      <c r="A141" s="53" t="n">
        <v>20221231</v>
      </c>
      <c r="B141" s="53" t="inlineStr">
        <is>
          <t>EUR</t>
        </is>
      </c>
      <c r="C141" s="54" t="n">
        <v>10280</v>
      </c>
      <c r="D141" s="53" t="inlineStr">
        <is>
          <t>MUM</t>
        </is>
      </c>
      <c r="E141" s="53" t="inlineStr">
        <is>
          <t>MSF</t>
        </is>
      </c>
      <c r="F141" s="53">
        <f>CONCATENATE(E141,"-",B141)</f>
        <v/>
      </c>
      <c r="G141" s="55" t="n">
        <v>247955.4</v>
      </c>
      <c r="H141" s="53" t="inlineStr">
        <is>
          <t>CUST-61146</t>
        </is>
      </c>
      <c r="I141" s="53" t="inlineStr">
        <is>
          <t>NABARD</t>
        </is>
      </c>
      <c r="J141" s="53" t="inlineStr">
        <is>
          <t>Financial Institution</t>
        </is>
      </c>
      <c r="K141" s="53" t="inlineStr">
        <is>
          <t>D</t>
        </is>
      </c>
      <c r="L141" s="55">
        <f>G141*VLOOKUP(RIGHT(F141,3),'Currency-RBI'!$A$2:$B$28,2,0)</f>
        <v/>
      </c>
    </row>
    <row r="142">
      <c r="A142" s="53" t="n">
        <v>20221231</v>
      </c>
      <c r="B142" s="53" t="inlineStr">
        <is>
          <t>USD</t>
        </is>
      </c>
      <c r="C142" s="54" t="n">
        <v>10281</v>
      </c>
      <c r="D142" s="53" t="inlineStr">
        <is>
          <t>MUM</t>
        </is>
      </c>
      <c r="E142" s="53" t="inlineStr">
        <is>
          <t>Term Loan</t>
        </is>
      </c>
      <c r="F142" s="53">
        <f>CONCATENATE(E142,"-",B142)</f>
        <v/>
      </c>
      <c r="G142" s="55" t="n">
        <v>433458.63</v>
      </c>
      <c r="H142" s="53" t="inlineStr">
        <is>
          <t>CUST-49017</t>
        </is>
      </c>
      <c r="I142" s="53" t="inlineStr">
        <is>
          <t>HDFC</t>
        </is>
      </c>
      <c r="J142" s="53" t="inlineStr">
        <is>
          <t>SCB-Private</t>
        </is>
      </c>
      <c r="K142" s="53" t="inlineStr">
        <is>
          <t>O</t>
        </is>
      </c>
      <c r="L142" s="55">
        <f>G142*VLOOKUP(RIGHT(F142,3),'Currency-RBI'!$A$2:$B$28,2,0)</f>
        <v/>
      </c>
    </row>
    <row r="143">
      <c r="A143" s="53" t="n">
        <v>20221231</v>
      </c>
      <c r="B143" s="53" t="inlineStr">
        <is>
          <t>USD</t>
        </is>
      </c>
      <c r="C143" s="54" t="n">
        <v>10282</v>
      </c>
      <c r="D143" s="53" t="inlineStr">
        <is>
          <t>MUM</t>
        </is>
      </c>
      <c r="E143" s="53" t="inlineStr">
        <is>
          <t>LAF</t>
        </is>
      </c>
      <c r="F143" s="53">
        <f>CONCATENATE(E143,"-",B143)</f>
        <v/>
      </c>
      <c r="G143" s="55" t="n">
        <v>972512.64</v>
      </c>
      <c r="H143" s="53" t="inlineStr">
        <is>
          <t>CUST-29396</t>
        </is>
      </c>
      <c r="I143" s="53" t="inlineStr">
        <is>
          <t>SIDBI</t>
        </is>
      </c>
      <c r="J143" s="53" t="inlineStr">
        <is>
          <t>Financial Institution</t>
        </is>
      </c>
      <c r="K143" s="53" t="inlineStr">
        <is>
          <t>D</t>
        </is>
      </c>
      <c r="L143" s="55">
        <f>G143*VLOOKUP(RIGHT(F143,3),'Currency-RBI'!$A$2:$B$28,2,0)</f>
        <v/>
      </c>
    </row>
    <row r="144">
      <c r="A144" s="53" t="n">
        <v>20221231</v>
      </c>
      <c r="B144" s="53" t="inlineStr">
        <is>
          <t>INR</t>
        </is>
      </c>
      <c r="C144" s="54" t="n">
        <v>10284</v>
      </c>
      <c r="D144" s="53" t="inlineStr">
        <is>
          <t>DEL</t>
        </is>
      </c>
      <c r="E144" s="53" t="inlineStr">
        <is>
          <t>Term Loan</t>
        </is>
      </c>
      <c r="F144" s="53">
        <f>CONCATENATE(E144,"-",B144)</f>
        <v/>
      </c>
      <c r="G144" s="55" t="n">
        <v>584172.27</v>
      </c>
      <c r="H144" s="53" t="inlineStr">
        <is>
          <t>CUST-60422</t>
        </is>
      </c>
      <c r="I144" s="53" t="inlineStr">
        <is>
          <t>SBI</t>
        </is>
      </c>
      <c r="J144" s="53" t="inlineStr">
        <is>
          <t>SBI</t>
        </is>
      </c>
      <c r="K144" s="53" t="inlineStr">
        <is>
          <t>O</t>
        </is>
      </c>
      <c r="L144" s="55">
        <f>G144*VLOOKUP(RIGHT(F144,3),'Currency-RBI'!$A$2:$B$28,2,0)</f>
        <v/>
      </c>
    </row>
    <row r="145">
      <c r="A145" s="53" t="n">
        <v>20221231</v>
      </c>
      <c r="B145" s="53" t="inlineStr">
        <is>
          <t>INR</t>
        </is>
      </c>
      <c r="C145" s="54" t="n">
        <v>10285</v>
      </c>
      <c r="D145" s="53" t="inlineStr">
        <is>
          <t>MUM</t>
        </is>
      </c>
      <c r="E145" s="53" t="inlineStr">
        <is>
          <t>MSF</t>
        </is>
      </c>
      <c r="F145" s="53">
        <f>CONCATENATE(E145,"-",B145)</f>
        <v/>
      </c>
      <c r="G145" s="55" t="n">
        <v>401466.78</v>
      </c>
      <c r="H145" s="53" t="inlineStr">
        <is>
          <t>CUST-25949</t>
        </is>
      </c>
      <c r="I145" s="53" t="inlineStr">
        <is>
          <t>SBBJ</t>
        </is>
      </c>
      <c r="J145" s="53" t="inlineStr">
        <is>
          <t>SBI-SUB</t>
        </is>
      </c>
      <c r="K145" s="53" t="inlineStr">
        <is>
          <t>D</t>
        </is>
      </c>
      <c r="L145" s="55">
        <f>G145*VLOOKUP(RIGHT(F145,3),'Currency-RBI'!$A$2:$B$28,2,0)</f>
        <v/>
      </c>
    </row>
    <row r="146">
      <c r="A146" s="53" t="n">
        <v>20221231</v>
      </c>
      <c r="B146" s="53" t="inlineStr">
        <is>
          <t>GBP</t>
        </is>
      </c>
      <c r="C146" s="54" t="n">
        <v>10290</v>
      </c>
      <c r="D146" s="53" t="inlineStr">
        <is>
          <t>DEL</t>
        </is>
      </c>
      <c r="E146" s="53" t="inlineStr">
        <is>
          <t>Call Money</t>
        </is>
      </c>
      <c r="F146" s="53">
        <f>CONCATENATE(E146,"-",B146)</f>
        <v/>
      </c>
      <c r="G146" s="55" t="n">
        <v>22048.29</v>
      </c>
      <c r="H146" s="53" t="inlineStr">
        <is>
          <t>CUST-32840</t>
        </is>
      </c>
      <c r="I146" s="53" t="inlineStr">
        <is>
          <t>SBBJ</t>
        </is>
      </c>
      <c r="J146" s="53" t="inlineStr">
        <is>
          <t>SBI-SUB</t>
        </is>
      </c>
      <c r="K146" s="53" t="inlineStr">
        <is>
          <t>D</t>
        </is>
      </c>
      <c r="L146" s="55">
        <f>G146*VLOOKUP(RIGHT(F146,3),'Currency-RBI'!$A$2:$B$28,2,0)</f>
        <v/>
      </c>
    </row>
    <row r="147">
      <c r="A147" s="53" t="n">
        <v>20221231</v>
      </c>
      <c r="B147" s="53" t="inlineStr">
        <is>
          <t>INR</t>
        </is>
      </c>
      <c r="C147" s="54" t="n">
        <v>10292</v>
      </c>
      <c r="D147" s="53" t="inlineStr">
        <is>
          <t>DEL</t>
        </is>
      </c>
      <c r="E147" s="53" t="inlineStr">
        <is>
          <t>Call Money</t>
        </is>
      </c>
      <c r="F147" s="53">
        <f>CONCATENATE(E147,"-",B147)</f>
        <v/>
      </c>
      <c r="G147" s="55" t="n">
        <v>68487.21000000001</v>
      </c>
      <c r="H147" s="53" t="inlineStr">
        <is>
          <t>CUST-49561</t>
        </is>
      </c>
      <c r="I147" s="53" t="inlineStr">
        <is>
          <t>ICICI</t>
        </is>
      </c>
      <c r="J147" s="53" t="inlineStr">
        <is>
          <t>SCB-Private</t>
        </is>
      </c>
      <c r="K147" s="53" t="inlineStr">
        <is>
          <t>O</t>
        </is>
      </c>
      <c r="L147" s="55">
        <f>G147*VLOOKUP(RIGHT(F147,3),'Currency-RBI'!$A$2:$B$28,2,0)</f>
        <v/>
      </c>
    </row>
    <row r="148">
      <c r="A148" s="53" t="n">
        <v>20221231</v>
      </c>
      <c r="B148" s="53" t="inlineStr">
        <is>
          <t>INR</t>
        </is>
      </c>
      <c r="C148" s="54" t="n">
        <v>10293</v>
      </c>
      <c r="D148" s="53" t="inlineStr">
        <is>
          <t>MUM</t>
        </is>
      </c>
      <c r="E148" s="53" t="inlineStr">
        <is>
          <t>Term Loan</t>
        </is>
      </c>
      <c r="F148" s="53">
        <f>CONCATENATE(E148,"-",B148)</f>
        <v/>
      </c>
      <c r="G148" s="55" t="n">
        <v>761989.14</v>
      </c>
      <c r="H148" s="53" t="inlineStr">
        <is>
          <t>CUST-53477</t>
        </is>
      </c>
      <c r="I148" s="53" t="inlineStr">
        <is>
          <t>NABARD</t>
        </is>
      </c>
      <c r="J148" s="53" t="inlineStr">
        <is>
          <t>Financial Institution</t>
        </is>
      </c>
      <c r="K148" s="53" t="inlineStr">
        <is>
          <t>D</t>
        </is>
      </c>
      <c r="L148" s="55">
        <f>G148*VLOOKUP(RIGHT(F148,3),'Currency-RBI'!$A$2:$B$28,2,0)</f>
        <v/>
      </c>
    </row>
    <row r="149">
      <c r="A149" s="53" t="n">
        <v>20221231</v>
      </c>
      <c r="B149" s="53" t="inlineStr">
        <is>
          <t>USD</t>
        </is>
      </c>
      <c r="C149" s="54" t="n">
        <v>10294</v>
      </c>
      <c r="D149" s="53" t="inlineStr">
        <is>
          <t>DEL</t>
        </is>
      </c>
      <c r="E149" s="53" t="inlineStr">
        <is>
          <t>LAF</t>
        </is>
      </c>
      <c r="F149" s="53">
        <f>CONCATENATE(E149,"-",B149)</f>
        <v/>
      </c>
      <c r="G149" s="55" t="n">
        <v>29434.68</v>
      </c>
      <c r="H149" s="53" t="inlineStr">
        <is>
          <t>CUST-19587</t>
        </is>
      </c>
      <c r="I149" s="53" t="inlineStr">
        <is>
          <t>ICICI</t>
        </is>
      </c>
      <c r="J149" s="53" t="inlineStr">
        <is>
          <t>SCB-Private</t>
        </is>
      </c>
      <c r="K149" s="53" t="inlineStr">
        <is>
          <t>D</t>
        </is>
      </c>
      <c r="L149" s="55">
        <f>G149*VLOOKUP(RIGHT(F149,3),'Currency-RBI'!$A$2:$B$28,2,0)</f>
        <v/>
      </c>
    </row>
    <row r="150">
      <c r="A150" s="53" t="n">
        <v>20221231</v>
      </c>
      <c r="B150" s="53" t="inlineStr">
        <is>
          <t>INR</t>
        </is>
      </c>
      <c r="C150" s="54" t="n">
        <v>10297</v>
      </c>
      <c r="D150" s="53" t="inlineStr">
        <is>
          <t>DEL</t>
        </is>
      </c>
      <c r="E150" s="53" t="inlineStr">
        <is>
          <t>Term Loan</t>
        </is>
      </c>
      <c r="F150" s="53">
        <f>CONCATENATE(E150,"-",B150)</f>
        <v/>
      </c>
      <c r="G150" s="55" t="n">
        <v>519947.01</v>
      </c>
      <c r="H150" s="53" t="inlineStr">
        <is>
          <t>CUST-38213</t>
        </is>
      </c>
      <c r="I150" s="53" t="inlineStr">
        <is>
          <t>SIDBI</t>
        </is>
      </c>
      <c r="J150" s="53" t="inlineStr">
        <is>
          <t>Financial Institution</t>
        </is>
      </c>
      <c r="K150" s="53" t="inlineStr">
        <is>
          <t>D</t>
        </is>
      </c>
      <c r="L150" s="55">
        <f>G150*VLOOKUP(RIGHT(F150,3),'Currency-RBI'!$A$2:$B$28,2,0)</f>
        <v/>
      </c>
    </row>
    <row r="151">
      <c r="A151" s="53" t="n">
        <v>20221231</v>
      </c>
      <c r="B151" s="53" t="inlineStr">
        <is>
          <t>INR</t>
        </is>
      </c>
      <c r="C151" s="54" t="n">
        <v>10298</v>
      </c>
      <c r="D151" s="53" t="inlineStr">
        <is>
          <t>MUM</t>
        </is>
      </c>
      <c r="E151" s="53" t="inlineStr">
        <is>
          <t>LAF</t>
        </is>
      </c>
      <c r="F151" s="53">
        <f>CONCATENATE(E151,"-",B151)</f>
        <v/>
      </c>
      <c r="G151" s="55" t="n">
        <v>404807.04</v>
      </c>
      <c r="H151" s="53" t="inlineStr">
        <is>
          <t>CUST-53003</t>
        </is>
      </c>
      <c r="I151" s="53" t="inlineStr">
        <is>
          <t>SBBJ</t>
        </is>
      </c>
      <c r="J151" s="53" t="inlineStr">
        <is>
          <t>SBI-SUB</t>
        </is>
      </c>
      <c r="K151" s="53" t="inlineStr">
        <is>
          <t>D</t>
        </is>
      </c>
      <c r="L151" s="55">
        <f>G151*VLOOKUP(RIGHT(F151,3),'Currency-RBI'!$A$2:$B$28,2,0)</f>
        <v/>
      </c>
    </row>
    <row r="152">
      <c r="A152" s="53" t="n">
        <v>20221231</v>
      </c>
      <c r="B152" s="53" t="inlineStr">
        <is>
          <t>USD</t>
        </is>
      </c>
      <c r="C152" s="54" t="n">
        <v>10299</v>
      </c>
      <c r="D152" s="53" t="inlineStr">
        <is>
          <t>DEL</t>
        </is>
      </c>
      <c r="E152" s="53" t="inlineStr">
        <is>
          <t>MSF</t>
        </is>
      </c>
      <c r="F152" s="53">
        <f>CONCATENATE(E152,"-",B152)</f>
        <v/>
      </c>
      <c r="G152" s="55" t="n">
        <v>953479.89</v>
      </c>
      <c r="H152" s="53" t="inlineStr">
        <is>
          <t>CUST-24137</t>
        </is>
      </c>
      <c r="I152" s="53" t="inlineStr">
        <is>
          <t>SBBJ</t>
        </is>
      </c>
      <c r="J152" s="53" t="inlineStr">
        <is>
          <t>SBI-SUB</t>
        </is>
      </c>
      <c r="K152" s="53" t="inlineStr">
        <is>
          <t>D</t>
        </is>
      </c>
      <c r="L152" s="55">
        <f>G152*VLOOKUP(RIGHT(F152,3),'Currency-RBI'!$A$2:$B$28,2,0)</f>
        <v/>
      </c>
    </row>
    <row r="153">
      <c r="A153" s="53" t="n">
        <v>20221231</v>
      </c>
      <c r="B153" s="53" t="inlineStr">
        <is>
          <t>USD</t>
        </is>
      </c>
      <c r="C153" s="54" t="n">
        <v>10302</v>
      </c>
      <c r="D153" s="53" t="inlineStr">
        <is>
          <t>DEL</t>
        </is>
      </c>
      <c r="E153" s="53" t="inlineStr">
        <is>
          <t>MSF</t>
        </is>
      </c>
      <c r="F153" s="53">
        <f>CONCATENATE(E153,"-",B153)</f>
        <v/>
      </c>
      <c r="G153" s="55" t="n">
        <v>849943.71</v>
      </c>
      <c r="H153" s="53" t="inlineStr">
        <is>
          <t>CUST-33094</t>
        </is>
      </c>
      <c r="I153" s="53" t="inlineStr">
        <is>
          <t>EXIM</t>
        </is>
      </c>
      <c r="J153" s="53" t="inlineStr">
        <is>
          <t>Financial Institution</t>
        </is>
      </c>
      <c r="K153" s="53" t="inlineStr">
        <is>
          <t>O</t>
        </is>
      </c>
      <c r="L153" s="55">
        <f>G153*VLOOKUP(RIGHT(F153,3),'Currency-RBI'!$A$2:$B$28,2,0)</f>
        <v/>
      </c>
    </row>
    <row r="154">
      <c r="A154" s="53" t="n">
        <v>20221231</v>
      </c>
      <c r="B154" s="53" t="inlineStr">
        <is>
          <t>GBP</t>
        </is>
      </c>
      <c r="C154" s="54" t="n">
        <v>10308</v>
      </c>
      <c r="D154" s="53" t="inlineStr">
        <is>
          <t>DEL</t>
        </is>
      </c>
      <c r="E154" s="53" t="inlineStr">
        <is>
          <t>LAF</t>
        </is>
      </c>
      <c r="F154" s="53">
        <f>CONCATENATE(E154,"-",B154)</f>
        <v/>
      </c>
      <c r="G154" s="55" t="n">
        <v>160629.48</v>
      </c>
      <c r="H154" s="53" t="inlineStr">
        <is>
          <t>CUST-79728</t>
        </is>
      </c>
      <c r="I154" s="53" t="inlineStr">
        <is>
          <t>ICICI</t>
        </is>
      </c>
      <c r="J154" s="53" t="inlineStr">
        <is>
          <t>SCB-Private</t>
        </is>
      </c>
      <c r="K154" s="53" t="inlineStr">
        <is>
          <t>O</t>
        </is>
      </c>
      <c r="L154" s="55">
        <f>G154*VLOOKUP(RIGHT(F154,3),'Currency-RBI'!$A$2:$B$28,2,0)</f>
        <v/>
      </c>
    </row>
    <row r="155">
      <c r="A155" s="53" t="n">
        <v>20221231</v>
      </c>
      <c r="B155" s="53" t="inlineStr">
        <is>
          <t>USD</t>
        </is>
      </c>
      <c r="C155" s="54" t="n">
        <v>10309</v>
      </c>
      <c r="D155" s="53" t="inlineStr">
        <is>
          <t>MUM</t>
        </is>
      </c>
      <c r="E155" s="53" t="inlineStr">
        <is>
          <t>Term Loan</t>
        </is>
      </c>
      <c r="F155" s="53">
        <f>CONCATENATE(E155,"-",B155)</f>
        <v/>
      </c>
      <c r="G155" s="55" t="n">
        <v>386708.85</v>
      </c>
      <c r="H155" s="53" t="inlineStr">
        <is>
          <t>CUST-56997</t>
        </is>
      </c>
      <c r="I155" s="53" t="inlineStr">
        <is>
          <t>EXIM</t>
        </is>
      </c>
      <c r="J155" s="53" t="inlineStr">
        <is>
          <t>Financial Institution</t>
        </is>
      </c>
      <c r="K155" s="53" t="inlineStr">
        <is>
          <t>O</t>
        </is>
      </c>
      <c r="L155" s="55">
        <f>G155*VLOOKUP(RIGHT(F155,3),'Currency-RBI'!$A$2:$B$28,2,0)</f>
        <v/>
      </c>
    </row>
    <row r="156">
      <c r="A156" s="53" t="n">
        <v>20221231</v>
      </c>
      <c r="B156" s="53" t="inlineStr">
        <is>
          <t>USD</t>
        </is>
      </c>
      <c r="C156" s="54" t="n">
        <v>10311</v>
      </c>
      <c r="D156" s="53" t="inlineStr">
        <is>
          <t>DEL</t>
        </is>
      </c>
      <c r="E156" s="53" t="inlineStr">
        <is>
          <t>Term Loan</t>
        </is>
      </c>
      <c r="F156" s="53">
        <f>CONCATENATE(E156,"-",B156)</f>
        <v/>
      </c>
      <c r="G156" s="55" t="n">
        <v>944142.21</v>
      </c>
      <c r="H156" s="53" t="inlineStr">
        <is>
          <t>CUST-12841</t>
        </is>
      </c>
      <c r="I156" s="53" t="inlineStr">
        <is>
          <t>Saraswat</t>
        </is>
      </c>
      <c r="J156" s="53" t="inlineStr">
        <is>
          <t>Cooperative Bank</t>
        </is>
      </c>
      <c r="K156" s="53" t="inlineStr">
        <is>
          <t>O</t>
        </is>
      </c>
      <c r="L156" s="55">
        <f>G156*VLOOKUP(RIGHT(F156,3),'Currency-RBI'!$A$2:$B$28,2,0)</f>
        <v/>
      </c>
    </row>
    <row r="157">
      <c r="A157" s="53" t="n">
        <v>20221231</v>
      </c>
      <c r="B157" s="53" t="inlineStr">
        <is>
          <t>EUR</t>
        </is>
      </c>
      <c r="C157" s="54" t="n">
        <v>10313</v>
      </c>
      <c r="D157" s="53" t="inlineStr">
        <is>
          <t>DEL</t>
        </is>
      </c>
      <c r="E157" s="53" t="inlineStr">
        <is>
          <t>LAF</t>
        </is>
      </c>
      <c r="F157" s="53">
        <f>CONCATENATE(E157,"-",B157)</f>
        <v/>
      </c>
      <c r="G157" s="55" t="n">
        <v>20150.46</v>
      </c>
      <c r="H157" s="53" t="inlineStr">
        <is>
          <t>CUST-20646</t>
        </is>
      </c>
      <c r="I157" s="53" t="inlineStr">
        <is>
          <t>SBBJ</t>
        </is>
      </c>
      <c r="J157" s="53" t="inlineStr">
        <is>
          <t>SBI-SUB</t>
        </is>
      </c>
      <c r="K157" s="53" t="inlineStr">
        <is>
          <t>O</t>
        </is>
      </c>
      <c r="L157" s="55">
        <f>G157*VLOOKUP(RIGHT(F157,3),'Currency-RBI'!$A$2:$B$28,2,0)</f>
        <v/>
      </c>
    </row>
    <row r="158">
      <c r="A158" s="53" t="n">
        <v>20221231</v>
      </c>
      <c r="B158" s="53" t="inlineStr">
        <is>
          <t>INR</t>
        </is>
      </c>
      <c r="C158" s="54" t="n">
        <v>10319</v>
      </c>
      <c r="D158" s="53" t="inlineStr">
        <is>
          <t>MUM</t>
        </is>
      </c>
      <c r="E158" s="53" t="inlineStr">
        <is>
          <t>MSF</t>
        </is>
      </c>
      <c r="F158" s="53">
        <f>CONCATENATE(E158,"-",B158)</f>
        <v/>
      </c>
      <c r="G158" s="55" t="n">
        <v>246219.93</v>
      </c>
      <c r="H158" s="53" t="inlineStr">
        <is>
          <t>CUST-41937</t>
        </is>
      </c>
      <c r="I158" s="53" t="inlineStr">
        <is>
          <t>RBI</t>
        </is>
      </c>
      <c r="J158" s="53" t="inlineStr">
        <is>
          <t>RBI</t>
        </is>
      </c>
      <c r="K158" s="53" t="inlineStr">
        <is>
          <t>D</t>
        </is>
      </c>
      <c r="L158" s="55">
        <f>G158*VLOOKUP(RIGHT(F158,3),'Currency-RBI'!$A$2:$B$28,2,0)</f>
        <v/>
      </c>
    </row>
    <row r="159">
      <c r="A159" s="53" t="n">
        <v>20221231</v>
      </c>
      <c r="B159" s="53" t="inlineStr">
        <is>
          <t>GBP</t>
        </is>
      </c>
      <c r="C159" s="54" t="n">
        <v>10324</v>
      </c>
      <c r="D159" s="53" t="inlineStr">
        <is>
          <t>DEL</t>
        </is>
      </c>
      <c r="E159" s="53" t="inlineStr">
        <is>
          <t>Term Loan</t>
        </is>
      </c>
      <c r="F159" s="53">
        <f>CONCATENATE(E159,"-",B159)</f>
        <v/>
      </c>
      <c r="G159" s="55" t="n">
        <v>528708.51</v>
      </c>
      <c r="H159" s="53" t="inlineStr">
        <is>
          <t>CUST-24481</t>
        </is>
      </c>
      <c r="I159" s="53" t="inlineStr">
        <is>
          <t>SBI</t>
        </is>
      </c>
      <c r="J159" s="53" t="inlineStr">
        <is>
          <t>SBI</t>
        </is>
      </c>
      <c r="K159" s="53" t="inlineStr">
        <is>
          <t>O</t>
        </is>
      </c>
      <c r="L159" s="55">
        <f>G159*VLOOKUP(RIGHT(F159,3),'Currency-RBI'!$A$2:$B$28,2,0)</f>
        <v/>
      </c>
    </row>
    <row r="160">
      <c r="A160" s="53" t="n">
        <v>20221231</v>
      </c>
      <c r="B160" s="53" t="inlineStr">
        <is>
          <t>GBP</t>
        </is>
      </c>
      <c r="C160" s="54" t="n">
        <v>10325</v>
      </c>
      <c r="D160" s="53" t="inlineStr">
        <is>
          <t>DEL</t>
        </is>
      </c>
      <c r="E160" s="53" t="inlineStr">
        <is>
          <t>MSF</t>
        </is>
      </c>
      <c r="F160" s="53">
        <f>CONCATENATE(E160,"-",B160)</f>
        <v/>
      </c>
      <c r="G160" s="55" t="n">
        <v>583382.25</v>
      </c>
      <c r="H160" s="53" t="inlineStr">
        <is>
          <t>CUST-67614</t>
        </is>
      </c>
      <c r="I160" s="53" t="inlineStr">
        <is>
          <t>NABARD</t>
        </is>
      </c>
      <c r="J160" s="53" t="inlineStr">
        <is>
          <t>Financial Institution</t>
        </is>
      </c>
      <c r="K160" s="53" t="inlineStr">
        <is>
          <t>D</t>
        </is>
      </c>
      <c r="L160" s="55">
        <f>G160*VLOOKUP(RIGHT(F160,3),'Currency-RBI'!$A$2:$B$28,2,0)</f>
        <v/>
      </c>
    </row>
    <row r="161">
      <c r="A161" s="53" t="n">
        <v>20221231</v>
      </c>
      <c r="B161" s="53" t="inlineStr">
        <is>
          <t>EUR</t>
        </is>
      </c>
      <c r="C161" s="54" t="n">
        <v>10327</v>
      </c>
      <c r="D161" s="53" t="inlineStr">
        <is>
          <t>MUM</t>
        </is>
      </c>
      <c r="E161" s="53" t="inlineStr">
        <is>
          <t>Call Money</t>
        </is>
      </c>
      <c r="F161" s="53">
        <f>CONCATENATE(E161,"-",B161)</f>
        <v/>
      </c>
      <c r="G161" s="55" t="n">
        <v>117972.36</v>
      </c>
      <c r="H161" s="53" t="inlineStr">
        <is>
          <t>CUST-30909</t>
        </is>
      </c>
      <c r="I161" s="53" t="inlineStr">
        <is>
          <t>Saraswat</t>
        </is>
      </c>
      <c r="J161" s="53" t="inlineStr">
        <is>
          <t>Cooperative Bank</t>
        </is>
      </c>
      <c r="K161" s="53" t="inlineStr">
        <is>
          <t>D</t>
        </is>
      </c>
      <c r="L161" s="55">
        <f>G161*VLOOKUP(RIGHT(F161,3),'Currency-RBI'!$A$2:$B$28,2,0)</f>
        <v/>
      </c>
    </row>
    <row r="162">
      <c r="A162" s="53" t="n">
        <v>20221231</v>
      </c>
      <c r="B162" s="53" t="inlineStr">
        <is>
          <t>USD</t>
        </is>
      </c>
      <c r="C162" s="54" t="n">
        <v>10328</v>
      </c>
      <c r="D162" s="53" t="inlineStr">
        <is>
          <t>DEL</t>
        </is>
      </c>
      <c r="E162" s="53" t="inlineStr">
        <is>
          <t>Term Loan</t>
        </is>
      </c>
      <c r="F162" s="53">
        <f>CONCATENATE(E162,"-",B162)</f>
        <v/>
      </c>
      <c r="G162" s="55" t="n">
        <v>662660.46</v>
      </c>
      <c r="H162" s="53" t="inlineStr">
        <is>
          <t>CUST-43575</t>
        </is>
      </c>
      <c r="I162" s="53" t="inlineStr">
        <is>
          <t>EXIM</t>
        </is>
      </c>
      <c r="J162" s="53" t="inlineStr">
        <is>
          <t>Financial Institution</t>
        </is>
      </c>
      <c r="K162" s="53" t="inlineStr">
        <is>
          <t>O</t>
        </is>
      </c>
      <c r="L162" s="55">
        <f>G162*VLOOKUP(RIGHT(F162,3),'Currency-RBI'!$A$2:$B$28,2,0)</f>
        <v/>
      </c>
    </row>
    <row r="163">
      <c r="A163" s="53" t="n">
        <v>20221231</v>
      </c>
      <c r="B163" s="53" t="inlineStr">
        <is>
          <t>EUR</t>
        </is>
      </c>
      <c r="C163" s="54" t="n">
        <v>10329</v>
      </c>
      <c r="D163" s="53" t="inlineStr">
        <is>
          <t>DEL</t>
        </is>
      </c>
      <c r="E163" s="53" t="inlineStr">
        <is>
          <t>MSF</t>
        </is>
      </c>
      <c r="F163" s="53">
        <f>CONCATENATE(E163,"-",B163)</f>
        <v/>
      </c>
      <c r="G163" s="55" t="n">
        <v>865296.63</v>
      </c>
      <c r="H163" s="53" t="inlineStr">
        <is>
          <t>CUST-30442</t>
        </is>
      </c>
      <c r="I163" s="53" t="inlineStr">
        <is>
          <t>RBI</t>
        </is>
      </c>
      <c r="J163" s="53" t="inlineStr">
        <is>
          <t>RBI</t>
        </is>
      </c>
      <c r="K163" s="53" t="inlineStr">
        <is>
          <t>D</t>
        </is>
      </c>
      <c r="L163" s="55">
        <f>G163*VLOOKUP(RIGHT(F163,3),'Currency-RBI'!$A$2:$B$28,2,0)</f>
        <v/>
      </c>
    </row>
    <row r="164">
      <c r="A164" s="53" t="n">
        <v>20221231</v>
      </c>
      <c r="B164" s="53" t="inlineStr">
        <is>
          <t>GBP</t>
        </is>
      </c>
      <c r="C164" s="54" t="n">
        <v>10330</v>
      </c>
      <c r="D164" s="53" t="inlineStr">
        <is>
          <t>DEL</t>
        </is>
      </c>
      <c r="E164" s="53" t="inlineStr">
        <is>
          <t>Call Money</t>
        </is>
      </c>
      <c r="F164" s="53">
        <f>CONCATENATE(E164,"-",B164)</f>
        <v/>
      </c>
      <c r="G164" s="55" t="n">
        <v>540883.53</v>
      </c>
      <c r="H164" s="53" t="inlineStr">
        <is>
          <t>CUST-30913</t>
        </is>
      </c>
      <c r="I164" s="53" t="inlineStr">
        <is>
          <t>FIO</t>
        </is>
      </c>
      <c r="J164" s="53" t="inlineStr">
        <is>
          <t>Financial Institution</t>
        </is>
      </c>
      <c r="K164" s="53" t="inlineStr">
        <is>
          <t>D</t>
        </is>
      </c>
      <c r="L164" s="55">
        <f>G164*VLOOKUP(RIGHT(F164,3),'Currency-RBI'!$A$2:$B$28,2,0)</f>
        <v/>
      </c>
    </row>
    <row r="165">
      <c r="A165" s="53" t="n">
        <v>20221231</v>
      </c>
      <c r="B165" s="53" t="inlineStr">
        <is>
          <t>GBP</t>
        </is>
      </c>
      <c r="C165" s="54" t="n">
        <v>10331</v>
      </c>
      <c r="D165" s="53" t="inlineStr">
        <is>
          <t>DEL</t>
        </is>
      </c>
      <c r="E165" s="53" t="inlineStr">
        <is>
          <t>LAF</t>
        </is>
      </c>
      <c r="F165" s="53">
        <f>CONCATENATE(E165,"-",B165)</f>
        <v/>
      </c>
      <c r="G165" s="55" t="n">
        <v>114198.48</v>
      </c>
      <c r="H165" s="53" t="inlineStr">
        <is>
          <t>CUST-75409</t>
        </is>
      </c>
      <c r="I165" s="53" t="inlineStr">
        <is>
          <t>FIO</t>
        </is>
      </c>
      <c r="J165" s="53" t="inlineStr">
        <is>
          <t>Financial Institution</t>
        </is>
      </c>
      <c r="K165" s="53" t="inlineStr">
        <is>
          <t>D</t>
        </is>
      </c>
      <c r="L165" s="55">
        <f>G165*VLOOKUP(RIGHT(F165,3),'Currency-RBI'!$A$2:$B$28,2,0)</f>
        <v/>
      </c>
    </row>
    <row r="166">
      <c r="A166" s="53" t="n">
        <v>20221231</v>
      </c>
      <c r="B166" s="53" t="inlineStr">
        <is>
          <t>INR</t>
        </is>
      </c>
      <c r="C166" s="54" t="n">
        <v>10337</v>
      </c>
      <c r="D166" s="53" t="inlineStr">
        <is>
          <t>DEL</t>
        </is>
      </c>
      <c r="E166" s="53" t="inlineStr">
        <is>
          <t>MSF</t>
        </is>
      </c>
      <c r="F166" s="53">
        <f>CONCATENATE(E166,"-",B166)</f>
        <v/>
      </c>
      <c r="G166" s="55" t="n">
        <v>922539.42</v>
      </c>
      <c r="H166" s="53" t="inlineStr">
        <is>
          <t>CUST-22384</t>
        </is>
      </c>
      <c r="I166" s="53" t="inlineStr">
        <is>
          <t>RBI</t>
        </is>
      </c>
      <c r="J166" s="53" t="inlineStr">
        <is>
          <t>RBI</t>
        </is>
      </c>
      <c r="K166" s="53" t="inlineStr">
        <is>
          <t>O</t>
        </is>
      </c>
      <c r="L166" s="55">
        <f>G166*VLOOKUP(RIGHT(F166,3),'Currency-RBI'!$A$2:$B$28,2,0)</f>
        <v/>
      </c>
    </row>
    <row r="167">
      <c r="A167" s="53" t="n">
        <v>20221231</v>
      </c>
      <c r="B167" s="53" t="inlineStr">
        <is>
          <t>GBP</t>
        </is>
      </c>
      <c r="C167" s="54" t="n">
        <v>10340</v>
      </c>
      <c r="D167" s="53" t="inlineStr">
        <is>
          <t>DEL</t>
        </is>
      </c>
      <c r="E167" s="53" t="inlineStr">
        <is>
          <t>Call Money</t>
        </is>
      </c>
      <c r="F167" s="53">
        <f>CONCATENATE(E167,"-",B167)</f>
        <v/>
      </c>
      <c r="G167" s="55" t="n">
        <v>225738.81</v>
      </c>
      <c r="H167" s="53" t="inlineStr">
        <is>
          <t>CUST-21419</t>
        </is>
      </c>
      <c r="I167" s="53" t="inlineStr">
        <is>
          <t>Saraswat</t>
        </is>
      </c>
      <c r="J167" s="53" t="inlineStr">
        <is>
          <t>Cooperative Bank</t>
        </is>
      </c>
      <c r="K167" s="53" t="inlineStr">
        <is>
          <t>O</t>
        </is>
      </c>
      <c r="L167" s="55">
        <f>G167*VLOOKUP(RIGHT(F167,3),'Currency-RBI'!$A$2:$B$28,2,0)</f>
        <v/>
      </c>
    </row>
    <row r="168">
      <c r="A168" s="53" t="n">
        <v>20221231</v>
      </c>
      <c r="B168" s="53" t="inlineStr">
        <is>
          <t>INR</t>
        </is>
      </c>
      <c r="C168" s="54" t="n">
        <v>10341</v>
      </c>
      <c r="D168" s="53" t="inlineStr">
        <is>
          <t>DEL</t>
        </is>
      </c>
      <c r="E168" s="53" t="inlineStr">
        <is>
          <t>LAF</t>
        </is>
      </c>
      <c r="F168" s="53">
        <f>CONCATENATE(E168,"-",B168)</f>
        <v/>
      </c>
      <c r="G168" s="55" t="n">
        <v>620026.11</v>
      </c>
      <c r="H168" s="53" t="inlineStr">
        <is>
          <t>CUST-40573</t>
        </is>
      </c>
      <c r="I168" s="53" t="inlineStr">
        <is>
          <t>FIO</t>
        </is>
      </c>
      <c r="J168" s="53" t="inlineStr">
        <is>
          <t>Financial Institution</t>
        </is>
      </c>
      <c r="K168" s="53" t="inlineStr">
        <is>
          <t>O</t>
        </is>
      </c>
      <c r="L168" s="55">
        <f>G168*VLOOKUP(RIGHT(F168,3),'Currency-RBI'!$A$2:$B$28,2,0)</f>
        <v/>
      </c>
    </row>
    <row r="169">
      <c r="A169" s="53" t="n">
        <v>20221231</v>
      </c>
      <c r="B169" s="53" t="inlineStr">
        <is>
          <t>INR</t>
        </is>
      </c>
      <c r="C169" s="54" t="n">
        <v>10345</v>
      </c>
      <c r="D169" s="53" t="inlineStr">
        <is>
          <t>DEL</t>
        </is>
      </c>
      <c r="E169" s="53" t="inlineStr">
        <is>
          <t>LAF</t>
        </is>
      </c>
      <c r="F169" s="53">
        <f>CONCATENATE(E169,"-",B169)</f>
        <v/>
      </c>
      <c r="G169" s="55" t="n">
        <v>835307.55</v>
      </c>
      <c r="H169" s="53" t="inlineStr">
        <is>
          <t>CUST-11012</t>
        </is>
      </c>
      <c r="I169" s="53" t="inlineStr">
        <is>
          <t>RBI</t>
        </is>
      </c>
      <c r="J169" s="53" t="inlineStr">
        <is>
          <t>RBI</t>
        </is>
      </c>
      <c r="K169" s="53" t="inlineStr">
        <is>
          <t>D</t>
        </is>
      </c>
      <c r="L169" s="55">
        <f>G169*VLOOKUP(RIGHT(F169,3),'Currency-RBI'!$A$2:$B$28,2,0)</f>
        <v/>
      </c>
    </row>
    <row r="170">
      <c r="A170" s="53" t="n">
        <v>20221231</v>
      </c>
      <c r="B170" s="53" t="inlineStr">
        <is>
          <t>USD</t>
        </is>
      </c>
      <c r="C170" s="54" t="n">
        <v>10346</v>
      </c>
      <c r="D170" s="53" t="inlineStr">
        <is>
          <t>DEL</t>
        </is>
      </c>
      <c r="E170" s="53" t="inlineStr">
        <is>
          <t>Term Loan</t>
        </is>
      </c>
      <c r="F170" s="53">
        <f>CONCATENATE(E170,"-",B170)</f>
        <v/>
      </c>
      <c r="G170" s="55" t="n">
        <v>495870.21</v>
      </c>
      <c r="H170" s="53" t="inlineStr">
        <is>
          <t>CUST-22479</t>
        </is>
      </c>
      <c r="I170" s="53" t="inlineStr">
        <is>
          <t>NABARD</t>
        </is>
      </c>
      <c r="J170" s="53" t="inlineStr">
        <is>
          <t>Financial Institution</t>
        </is>
      </c>
      <c r="K170" s="53" t="inlineStr">
        <is>
          <t>D</t>
        </is>
      </c>
      <c r="L170" s="55">
        <f>G170*VLOOKUP(RIGHT(F170,3),'Currency-RBI'!$A$2:$B$28,2,0)</f>
        <v/>
      </c>
    </row>
    <row r="171">
      <c r="A171" s="53" t="n">
        <v>20221231</v>
      </c>
      <c r="B171" s="53" t="inlineStr">
        <is>
          <t>EUR</t>
        </is>
      </c>
      <c r="C171" s="54" t="n">
        <v>10347</v>
      </c>
      <c r="D171" s="53" t="inlineStr">
        <is>
          <t>DEL</t>
        </is>
      </c>
      <c r="E171" s="53" t="inlineStr">
        <is>
          <t>MSF</t>
        </is>
      </c>
      <c r="F171" s="53">
        <f>CONCATENATE(E171,"-",B171)</f>
        <v/>
      </c>
      <c r="G171" s="55" t="n">
        <v>684701.8199999999</v>
      </c>
      <c r="H171" s="53" t="inlineStr">
        <is>
          <t>CUST-64238</t>
        </is>
      </c>
      <c r="I171" s="53" t="inlineStr">
        <is>
          <t>RBI</t>
        </is>
      </c>
      <c r="J171" s="53" t="inlineStr">
        <is>
          <t>RBI</t>
        </is>
      </c>
      <c r="K171" s="53" t="inlineStr">
        <is>
          <t>O</t>
        </is>
      </c>
      <c r="L171" s="55">
        <f>G171*VLOOKUP(RIGHT(F171,3),'Currency-RBI'!$A$2:$B$28,2,0)</f>
        <v/>
      </c>
    </row>
    <row r="172">
      <c r="A172" s="53" t="n">
        <v>20221231</v>
      </c>
      <c r="B172" s="53" t="inlineStr">
        <is>
          <t>USD</t>
        </is>
      </c>
      <c r="C172" s="54" t="n">
        <v>10349</v>
      </c>
      <c r="D172" s="53" t="inlineStr">
        <is>
          <t>MUM</t>
        </is>
      </c>
      <c r="E172" s="53" t="inlineStr">
        <is>
          <t>LAF</t>
        </is>
      </c>
      <c r="F172" s="53">
        <f>CONCATENATE(E172,"-",B172)</f>
        <v/>
      </c>
      <c r="G172" s="55" t="n">
        <v>97336.8</v>
      </c>
      <c r="H172" s="53" t="inlineStr">
        <is>
          <t>CUST-61257</t>
        </is>
      </c>
      <c r="I172" s="53" t="inlineStr">
        <is>
          <t>Saraswat</t>
        </is>
      </c>
      <c r="J172" s="53" t="inlineStr">
        <is>
          <t>Cooperative Bank</t>
        </is>
      </c>
      <c r="K172" s="53" t="inlineStr">
        <is>
          <t>D</t>
        </is>
      </c>
      <c r="L172" s="55">
        <f>G172*VLOOKUP(RIGHT(F172,3),'Currency-RBI'!$A$2:$B$28,2,0)</f>
        <v/>
      </c>
    </row>
    <row r="173">
      <c r="A173" s="53" t="n">
        <v>20221231</v>
      </c>
      <c r="B173" s="53" t="inlineStr">
        <is>
          <t>USD</t>
        </is>
      </c>
      <c r="C173" s="54" t="n">
        <v>10351</v>
      </c>
      <c r="D173" s="53" t="inlineStr">
        <is>
          <t>MUM</t>
        </is>
      </c>
      <c r="E173" s="53" t="inlineStr">
        <is>
          <t>MSF</t>
        </is>
      </c>
      <c r="F173" s="53">
        <f>CONCATENATE(E173,"-",B173)</f>
        <v/>
      </c>
      <c r="G173" s="55" t="n">
        <v>365420.88</v>
      </c>
      <c r="H173" s="53" t="inlineStr">
        <is>
          <t>CUST-77325</t>
        </is>
      </c>
      <c r="I173" s="53" t="inlineStr">
        <is>
          <t>EXIM</t>
        </is>
      </c>
      <c r="J173" s="53" t="inlineStr">
        <is>
          <t>Financial Institution</t>
        </is>
      </c>
      <c r="K173" s="53" t="inlineStr">
        <is>
          <t>D</t>
        </is>
      </c>
      <c r="L173" s="55">
        <f>G173*VLOOKUP(RIGHT(F173,3),'Currency-RBI'!$A$2:$B$28,2,0)</f>
        <v/>
      </c>
    </row>
    <row r="174">
      <c r="A174" s="53" t="n">
        <v>20221231</v>
      </c>
      <c r="B174" s="53" t="inlineStr">
        <is>
          <t>GBP</t>
        </is>
      </c>
      <c r="C174" s="54" t="n">
        <v>10354</v>
      </c>
      <c r="D174" s="53" t="inlineStr">
        <is>
          <t>DEL</t>
        </is>
      </c>
      <c r="E174" s="53" t="inlineStr">
        <is>
          <t>Call Money</t>
        </is>
      </c>
      <c r="F174" s="53">
        <f>CONCATENATE(E174,"-",B174)</f>
        <v/>
      </c>
      <c r="G174" s="55" t="n">
        <v>857238.03</v>
      </c>
      <c r="H174" s="53" t="inlineStr">
        <is>
          <t>CUST-18489</t>
        </is>
      </c>
      <c r="I174" s="53" t="inlineStr">
        <is>
          <t>SBI</t>
        </is>
      </c>
      <c r="J174" s="53" t="inlineStr">
        <is>
          <t>SBI</t>
        </is>
      </c>
      <c r="K174" s="53" t="inlineStr">
        <is>
          <t>O</t>
        </is>
      </c>
      <c r="L174" s="55">
        <f>G174*VLOOKUP(RIGHT(F174,3),'Currency-RBI'!$A$2:$B$28,2,0)</f>
        <v/>
      </c>
    </row>
    <row r="175">
      <c r="A175" s="53" t="n">
        <v>20221231</v>
      </c>
      <c r="B175" s="53" t="inlineStr">
        <is>
          <t>INR</t>
        </is>
      </c>
      <c r="C175" s="54" t="n">
        <v>10355</v>
      </c>
      <c r="D175" s="53" t="inlineStr">
        <is>
          <t>DEL</t>
        </is>
      </c>
      <c r="E175" s="53" t="inlineStr">
        <is>
          <t>MSF</t>
        </is>
      </c>
      <c r="F175" s="53">
        <f>CONCATENATE(E175,"-",B175)</f>
        <v/>
      </c>
      <c r="G175" s="55" t="n">
        <v>937939.86</v>
      </c>
      <c r="H175" s="53" t="inlineStr">
        <is>
          <t>CUST-27749</t>
        </is>
      </c>
      <c r="I175" s="53" t="inlineStr">
        <is>
          <t>SIDBI</t>
        </is>
      </c>
      <c r="J175" s="53" t="inlineStr">
        <is>
          <t>Financial Institution</t>
        </is>
      </c>
      <c r="K175" s="53" t="inlineStr">
        <is>
          <t>O</t>
        </is>
      </c>
      <c r="L175" s="55">
        <f>G175*VLOOKUP(RIGHT(F175,3),'Currency-RBI'!$A$2:$B$28,2,0)</f>
        <v/>
      </c>
    </row>
    <row r="176">
      <c r="A176" s="53" t="n">
        <v>20221231</v>
      </c>
      <c r="B176" s="53" t="inlineStr">
        <is>
          <t>EUR</t>
        </is>
      </c>
      <c r="C176" s="54" t="n">
        <v>10356</v>
      </c>
      <c r="D176" s="53" t="inlineStr">
        <is>
          <t>DEL</t>
        </is>
      </c>
      <c r="E176" s="53" t="inlineStr">
        <is>
          <t>MSF</t>
        </is>
      </c>
      <c r="F176" s="53">
        <f>CONCATENATE(E176,"-",B176)</f>
        <v/>
      </c>
      <c r="G176" s="55" t="n">
        <v>469102.59</v>
      </c>
      <c r="H176" s="53" t="inlineStr">
        <is>
          <t>CUST-62616</t>
        </is>
      </c>
      <c r="I176" s="53" t="inlineStr">
        <is>
          <t>Saraswat</t>
        </is>
      </c>
      <c r="J176" s="53" t="inlineStr">
        <is>
          <t>Cooperative Bank</t>
        </is>
      </c>
      <c r="K176" s="53" t="inlineStr">
        <is>
          <t>D</t>
        </is>
      </c>
      <c r="L176" s="55">
        <f>G176*VLOOKUP(RIGHT(F176,3),'Currency-RBI'!$A$2:$B$28,2,0)</f>
        <v/>
      </c>
    </row>
    <row r="177">
      <c r="A177" s="53" t="n">
        <v>20221231</v>
      </c>
      <c r="B177" s="53" t="inlineStr">
        <is>
          <t>INR</t>
        </is>
      </c>
      <c r="C177" s="54" t="n">
        <v>10357</v>
      </c>
      <c r="D177" s="53" t="inlineStr">
        <is>
          <t>MUM</t>
        </is>
      </c>
      <c r="E177" s="53" t="inlineStr">
        <is>
          <t>MSF</t>
        </is>
      </c>
      <c r="F177" s="53">
        <f>CONCATENATE(E177,"-",B177)</f>
        <v/>
      </c>
      <c r="G177" s="55" t="n">
        <v>679713.21</v>
      </c>
      <c r="H177" s="53" t="inlineStr">
        <is>
          <t>CUST-79861</t>
        </is>
      </c>
      <c r="I177" s="53" t="inlineStr">
        <is>
          <t>EXIM</t>
        </is>
      </c>
      <c r="J177" s="53" t="inlineStr">
        <is>
          <t>Financial Institution</t>
        </is>
      </c>
      <c r="K177" s="53" t="inlineStr">
        <is>
          <t>D</t>
        </is>
      </c>
      <c r="L177" s="55">
        <f>G177*VLOOKUP(RIGHT(F177,3),'Currency-RBI'!$A$2:$B$28,2,0)</f>
        <v/>
      </c>
    </row>
    <row r="178">
      <c r="A178" s="53" t="n">
        <v>20221231</v>
      </c>
      <c r="B178" s="53" t="inlineStr">
        <is>
          <t>USD</t>
        </is>
      </c>
      <c r="C178" s="54" t="n">
        <v>10361</v>
      </c>
      <c r="D178" s="53" t="inlineStr">
        <is>
          <t>MUM</t>
        </is>
      </c>
      <c r="E178" s="53" t="inlineStr">
        <is>
          <t>Call Money</t>
        </is>
      </c>
      <c r="F178" s="53">
        <f>CONCATENATE(E178,"-",B178)</f>
        <v/>
      </c>
      <c r="G178" s="55" t="n">
        <v>467565.12</v>
      </c>
      <c r="H178" s="53" t="inlineStr">
        <is>
          <t>CUST-61562</t>
        </is>
      </c>
      <c r="I178" s="53" t="inlineStr">
        <is>
          <t>HDFC</t>
        </is>
      </c>
      <c r="J178" s="53" t="inlineStr">
        <is>
          <t>SCB-Private</t>
        </is>
      </c>
      <c r="K178" s="53" t="inlineStr">
        <is>
          <t>D</t>
        </is>
      </c>
      <c r="L178" s="55">
        <f>G178*VLOOKUP(RIGHT(F178,3),'Currency-RBI'!$A$2:$B$28,2,0)</f>
        <v/>
      </c>
    </row>
    <row r="179">
      <c r="A179" s="53" t="n">
        <v>20221231</v>
      </c>
      <c r="B179" s="53" t="inlineStr">
        <is>
          <t>EUR</t>
        </is>
      </c>
      <c r="C179" s="54" t="n">
        <v>10362</v>
      </c>
      <c r="D179" s="53" t="inlineStr">
        <is>
          <t>DEL</t>
        </is>
      </c>
      <c r="E179" s="53" t="inlineStr">
        <is>
          <t>Term Loan</t>
        </is>
      </c>
      <c r="F179" s="53">
        <f>CONCATENATE(E179,"-",B179)</f>
        <v/>
      </c>
      <c r="G179" s="55" t="n">
        <v>139933.53</v>
      </c>
      <c r="H179" s="53" t="inlineStr">
        <is>
          <t>CUST-37075</t>
        </is>
      </c>
      <c r="I179" s="53" t="inlineStr">
        <is>
          <t>NABARD</t>
        </is>
      </c>
      <c r="J179" s="53" t="inlineStr">
        <is>
          <t>Financial Institution</t>
        </is>
      </c>
      <c r="K179" s="53" t="inlineStr">
        <is>
          <t>D</t>
        </is>
      </c>
      <c r="L179" s="55">
        <f>G179*VLOOKUP(RIGHT(F179,3),'Currency-RBI'!$A$2:$B$28,2,0)</f>
        <v/>
      </c>
    </row>
    <row r="180">
      <c r="A180" s="53" t="n">
        <v>20221231</v>
      </c>
      <c r="B180" s="53" t="inlineStr">
        <is>
          <t>USD</t>
        </is>
      </c>
      <c r="C180" s="54" t="n">
        <v>10363</v>
      </c>
      <c r="D180" s="53" t="inlineStr">
        <is>
          <t>MUM</t>
        </is>
      </c>
      <c r="E180" s="53" t="inlineStr">
        <is>
          <t>MSF</t>
        </is>
      </c>
      <c r="F180" s="53">
        <f>CONCATENATE(E180,"-",B180)</f>
        <v/>
      </c>
      <c r="G180" s="55" t="n">
        <v>639597.42</v>
      </c>
      <c r="H180" s="53" t="inlineStr">
        <is>
          <t>CUST-68411</t>
        </is>
      </c>
      <c r="I180" s="53" t="inlineStr">
        <is>
          <t>SBBJ</t>
        </is>
      </c>
      <c r="J180" s="53" t="inlineStr">
        <is>
          <t>SBI-SUB</t>
        </is>
      </c>
      <c r="K180" s="53" t="inlineStr">
        <is>
          <t>O</t>
        </is>
      </c>
      <c r="L180" s="55">
        <f>G180*VLOOKUP(RIGHT(F180,3),'Currency-RBI'!$A$2:$B$28,2,0)</f>
        <v/>
      </c>
    </row>
    <row r="181">
      <c r="A181" s="53" t="n">
        <v>20221231</v>
      </c>
      <c r="B181" s="53" t="inlineStr">
        <is>
          <t>INR</t>
        </is>
      </c>
      <c r="C181" s="54" t="n">
        <v>10364</v>
      </c>
      <c r="D181" s="53" t="inlineStr">
        <is>
          <t>MUM</t>
        </is>
      </c>
      <c r="E181" s="53" t="inlineStr">
        <is>
          <t>LAF</t>
        </is>
      </c>
      <c r="F181" s="53">
        <f>CONCATENATE(E181,"-",B181)</f>
        <v/>
      </c>
      <c r="G181" s="55" t="n">
        <v>362296.44</v>
      </c>
      <c r="H181" s="53" t="inlineStr">
        <is>
          <t>CUST-60148</t>
        </is>
      </c>
      <c r="I181" s="53" t="inlineStr">
        <is>
          <t>NABARD</t>
        </is>
      </c>
      <c r="J181" s="53" t="inlineStr">
        <is>
          <t>Financial Institution</t>
        </is>
      </c>
      <c r="K181" s="53" t="inlineStr">
        <is>
          <t>O</t>
        </is>
      </c>
      <c r="L181" s="55">
        <f>G181*VLOOKUP(RIGHT(F181,3),'Currency-RBI'!$A$2:$B$28,2,0)</f>
        <v/>
      </c>
    </row>
    <row r="182">
      <c r="A182" s="53" t="n">
        <v>20221231</v>
      </c>
      <c r="B182" s="53" t="inlineStr">
        <is>
          <t>INR</t>
        </is>
      </c>
      <c r="C182" s="54" t="n">
        <v>10365</v>
      </c>
      <c r="D182" s="53" t="inlineStr">
        <is>
          <t>MUM</t>
        </is>
      </c>
      <c r="E182" s="53" t="inlineStr">
        <is>
          <t>MSF</t>
        </is>
      </c>
      <c r="F182" s="53">
        <f>CONCATENATE(E182,"-",B182)</f>
        <v/>
      </c>
      <c r="G182" s="55" t="n">
        <v>611583.39</v>
      </c>
      <c r="H182" s="53" t="inlineStr">
        <is>
          <t>CUST-58707</t>
        </is>
      </c>
      <c r="I182" s="53" t="inlineStr">
        <is>
          <t>SBBJ</t>
        </is>
      </c>
      <c r="J182" s="53" t="inlineStr">
        <is>
          <t>SBI-SUB</t>
        </is>
      </c>
      <c r="K182" s="53" t="inlineStr">
        <is>
          <t>D</t>
        </is>
      </c>
      <c r="L182" s="55">
        <f>G182*VLOOKUP(RIGHT(F182,3),'Currency-RBI'!$A$2:$B$28,2,0)</f>
        <v/>
      </c>
    </row>
    <row r="183">
      <c r="A183" s="53" t="n">
        <v>20221231</v>
      </c>
      <c r="B183" s="53" t="inlineStr">
        <is>
          <t>EUR</t>
        </is>
      </c>
      <c r="C183" s="54" t="n">
        <v>10366</v>
      </c>
      <c r="D183" s="53" t="inlineStr">
        <is>
          <t>MUM</t>
        </is>
      </c>
      <c r="E183" s="53" t="inlineStr">
        <is>
          <t>Call Money</t>
        </is>
      </c>
      <c r="F183" s="53">
        <f>CONCATENATE(E183,"-",B183)</f>
        <v/>
      </c>
      <c r="G183" s="55" t="n">
        <v>532178.46</v>
      </c>
      <c r="H183" s="53" t="inlineStr">
        <is>
          <t>CUST-40247</t>
        </is>
      </c>
      <c r="I183" s="53" t="inlineStr">
        <is>
          <t>NABARD</t>
        </is>
      </c>
      <c r="J183" s="53" t="inlineStr">
        <is>
          <t>Financial Institution</t>
        </is>
      </c>
      <c r="K183" s="53" t="inlineStr">
        <is>
          <t>O</t>
        </is>
      </c>
      <c r="L183" s="55">
        <f>G183*VLOOKUP(RIGHT(F183,3),'Currency-RBI'!$A$2:$B$28,2,0)</f>
        <v/>
      </c>
    </row>
    <row r="184">
      <c r="A184" s="53" t="n">
        <v>20221231</v>
      </c>
      <c r="B184" s="53" t="inlineStr">
        <is>
          <t>INR</t>
        </is>
      </c>
      <c r="C184" s="54" t="n">
        <v>10368</v>
      </c>
      <c r="D184" s="53" t="inlineStr">
        <is>
          <t>MUM</t>
        </is>
      </c>
      <c r="E184" s="53" t="inlineStr">
        <is>
          <t>LAF</t>
        </is>
      </c>
      <c r="F184" s="53">
        <f>CONCATENATE(E184,"-",B184)</f>
        <v/>
      </c>
      <c r="G184" s="55" t="n">
        <v>507276</v>
      </c>
      <c r="H184" s="53" t="inlineStr">
        <is>
          <t>CUST-46913</t>
        </is>
      </c>
      <c r="I184" s="53" t="inlineStr">
        <is>
          <t>SBBJ</t>
        </is>
      </c>
      <c r="J184" s="53" t="inlineStr">
        <is>
          <t>SBI-SUB</t>
        </is>
      </c>
      <c r="K184" s="53" t="inlineStr">
        <is>
          <t>O</t>
        </is>
      </c>
      <c r="L184" s="55">
        <f>G184*VLOOKUP(RIGHT(F184,3),'Currency-RBI'!$A$2:$B$28,2,0)</f>
        <v/>
      </c>
    </row>
    <row r="185">
      <c r="A185" s="53" t="n">
        <v>20221231</v>
      </c>
      <c r="B185" s="53" t="inlineStr">
        <is>
          <t>GBP</t>
        </is>
      </c>
      <c r="C185" s="54" t="n">
        <v>10370</v>
      </c>
      <c r="D185" s="53" t="inlineStr">
        <is>
          <t>DEL</t>
        </is>
      </c>
      <c r="E185" s="53" t="inlineStr">
        <is>
          <t>MSF</t>
        </is>
      </c>
      <c r="F185" s="53">
        <f>CONCATENATE(E185,"-",B185)</f>
        <v/>
      </c>
      <c r="G185" s="55" t="n">
        <v>431286.57</v>
      </c>
      <c r="H185" s="53" t="inlineStr">
        <is>
          <t>CUST-51085</t>
        </is>
      </c>
      <c r="I185" s="53" t="inlineStr">
        <is>
          <t>NABARD</t>
        </is>
      </c>
      <c r="J185" s="53" t="inlineStr">
        <is>
          <t>Financial Institution</t>
        </is>
      </c>
      <c r="K185" s="53" t="inlineStr">
        <is>
          <t>O</t>
        </is>
      </c>
      <c r="L185" s="55">
        <f>G185*VLOOKUP(RIGHT(F185,3),'Currency-RBI'!$A$2:$B$28,2,0)</f>
        <v/>
      </c>
    </row>
    <row r="186">
      <c r="A186" s="53" t="n">
        <v>20221231</v>
      </c>
      <c r="B186" s="53" t="inlineStr">
        <is>
          <t>USD</t>
        </is>
      </c>
      <c r="C186" s="54" t="n">
        <v>10374</v>
      </c>
      <c r="D186" s="53" t="inlineStr">
        <is>
          <t>MUM</t>
        </is>
      </c>
      <c r="E186" s="53" t="inlineStr">
        <is>
          <t>Call Money</t>
        </is>
      </c>
      <c r="F186" s="53">
        <f>CONCATENATE(E186,"-",B186)</f>
        <v/>
      </c>
      <c r="G186" s="55" t="n">
        <v>771678.27</v>
      </c>
      <c r="H186" s="53" t="inlineStr">
        <is>
          <t>CUST-58092</t>
        </is>
      </c>
      <c r="I186" s="53" t="inlineStr">
        <is>
          <t>SIDBI</t>
        </is>
      </c>
      <c r="J186" s="53" t="inlineStr">
        <is>
          <t>Financial Institution</t>
        </is>
      </c>
      <c r="K186" s="53" t="inlineStr">
        <is>
          <t>O</t>
        </is>
      </c>
      <c r="L186" s="55">
        <f>G186*VLOOKUP(RIGHT(F186,3),'Currency-RBI'!$A$2:$B$28,2,0)</f>
        <v/>
      </c>
    </row>
    <row r="187">
      <c r="A187" s="53" t="n">
        <v>20221231</v>
      </c>
      <c r="B187" s="53" t="inlineStr">
        <is>
          <t>USD</t>
        </is>
      </c>
      <c r="C187" s="54" t="n">
        <v>10376</v>
      </c>
      <c r="D187" s="53" t="inlineStr">
        <is>
          <t>MUM</t>
        </is>
      </c>
      <c r="E187" s="53" t="inlineStr">
        <is>
          <t>LAF</t>
        </is>
      </c>
      <c r="F187" s="53">
        <f>CONCATENATE(E187,"-",B187)</f>
        <v/>
      </c>
      <c r="G187" s="55" t="n">
        <v>526750.29</v>
      </c>
      <c r="H187" s="53" t="inlineStr">
        <is>
          <t>CUST-55765</t>
        </is>
      </c>
      <c r="I187" s="53" t="inlineStr">
        <is>
          <t>FIO</t>
        </is>
      </c>
      <c r="J187" s="53" t="inlineStr">
        <is>
          <t>Financial Institution</t>
        </is>
      </c>
      <c r="K187" s="53" t="inlineStr">
        <is>
          <t>O</t>
        </is>
      </c>
      <c r="L187" s="55">
        <f>G187*VLOOKUP(RIGHT(F187,3),'Currency-RBI'!$A$2:$B$28,2,0)</f>
        <v/>
      </c>
    </row>
    <row r="188">
      <c r="A188" s="53" t="n">
        <v>20221231</v>
      </c>
      <c r="B188" s="53" t="inlineStr">
        <is>
          <t>USD</t>
        </is>
      </c>
      <c r="C188" s="54" t="n">
        <v>10378</v>
      </c>
      <c r="D188" s="53" t="inlineStr">
        <is>
          <t>DEL</t>
        </is>
      </c>
      <c r="E188" s="53" t="inlineStr">
        <is>
          <t>Term Loan</t>
        </is>
      </c>
      <c r="F188" s="53">
        <f>CONCATENATE(E188,"-",B188)</f>
        <v/>
      </c>
      <c r="G188" s="55" t="n">
        <v>550627.11</v>
      </c>
      <c r="H188" s="53" t="inlineStr">
        <is>
          <t>CUST-27992</t>
        </is>
      </c>
      <c r="I188" s="53" t="inlineStr">
        <is>
          <t>Saraswat</t>
        </is>
      </c>
      <c r="J188" s="53" t="inlineStr">
        <is>
          <t>Cooperative Bank</t>
        </is>
      </c>
      <c r="K188" s="53" t="inlineStr">
        <is>
          <t>O</t>
        </is>
      </c>
      <c r="L188" s="55">
        <f>G188*VLOOKUP(RIGHT(F188,3),'Currency-RBI'!$A$2:$B$28,2,0)</f>
        <v/>
      </c>
    </row>
    <row r="189">
      <c r="A189" s="53" t="n">
        <v>20221231</v>
      </c>
      <c r="B189" s="53" t="inlineStr">
        <is>
          <t>USD</t>
        </is>
      </c>
      <c r="C189" s="54" t="n">
        <v>10379</v>
      </c>
      <c r="D189" s="53" t="inlineStr">
        <is>
          <t>DEL</t>
        </is>
      </c>
      <c r="E189" s="53" t="inlineStr">
        <is>
          <t>Term Loan</t>
        </is>
      </c>
      <c r="F189" s="53">
        <f>CONCATENATE(E189,"-",B189)</f>
        <v/>
      </c>
      <c r="G189" s="55" t="n">
        <v>901402.92</v>
      </c>
      <c r="H189" s="53" t="inlineStr">
        <is>
          <t>CUST-71927</t>
        </is>
      </c>
      <c r="I189" s="53" t="inlineStr">
        <is>
          <t>Saraswat</t>
        </is>
      </c>
      <c r="J189" s="53" t="inlineStr">
        <is>
          <t>Cooperative Bank</t>
        </is>
      </c>
      <c r="K189" s="53" t="inlineStr">
        <is>
          <t>O</t>
        </is>
      </c>
      <c r="L189" s="55">
        <f>G189*VLOOKUP(RIGHT(F189,3),'Currency-RBI'!$A$2:$B$28,2,0)</f>
        <v/>
      </c>
    </row>
    <row r="190">
      <c r="A190" s="53" t="n">
        <v>20221231</v>
      </c>
      <c r="B190" s="53" t="inlineStr">
        <is>
          <t>INR</t>
        </is>
      </c>
      <c r="C190" s="54" t="n">
        <v>10381</v>
      </c>
      <c r="D190" s="53" t="inlineStr">
        <is>
          <t>MUM</t>
        </is>
      </c>
      <c r="E190" s="53" t="inlineStr">
        <is>
          <t>Term Loan</t>
        </is>
      </c>
      <c r="F190" s="53">
        <f>CONCATENATE(E190,"-",B190)</f>
        <v/>
      </c>
      <c r="G190" s="55" t="n">
        <v>133577.73</v>
      </c>
      <c r="H190" s="53" t="inlineStr">
        <is>
          <t>CUST-30092</t>
        </is>
      </c>
      <c r="I190" s="53" t="inlineStr">
        <is>
          <t>BOA</t>
        </is>
      </c>
      <c r="J190" s="53" t="inlineStr">
        <is>
          <t>Overseas Bank</t>
        </is>
      </c>
      <c r="K190" s="53" t="inlineStr">
        <is>
          <t>D</t>
        </is>
      </c>
      <c r="L190" s="55">
        <f>G190*VLOOKUP(RIGHT(F190,3),'Currency-RBI'!$A$2:$B$28,2,0)</f>
        <v/>
      </c>
    </row>
    <row r="191">
      <c r="A191" s="53" t="n">
        <v>20221231</v>
      </c>
      <c r="B191" s="53" t="inlineStr">
        <is>
          <t>USD</t>
        </is>
      </c>
      <c r="C191" s="54" t="n">
        <v>10382</v>
      </c>
      <c r="D191" s="53" t="inlineStr">
        <is>
          <t>MUM</t>
        </is>
      </c>
      <c r="E191" s="53" t="inlineStr">
        <is>
          <t>LAF</t>
        </is>
      </c>
      <c r="F191" s="53">
        <f>CONCATENATE(E191,"-",B191)</f>
        <v/>
      </c>
      <c r="G191" s="55" t="n">
        <v>843135.48</v>
      </c>
      <c r="H191" s="53" t="inlineStr">
        <is>
          <t>CUST-50477</t>
        </is>
      </c>
      <c r="I191" s="53" t="inlineStr">
        <is>
          <t>Saraswat</t>
        </is>
      </c>
      <c r="J191" s="53" t="inlineStr">
        <is>
          <t>Cooperative Bank</t>
        </is>
      </c>
      <c r="K191" s="53" t="inlineStr">
        <is>
          <t>O</t>
        </is>
      </c>
      <c r="L191" s="55">
        <f>G191*VLOOKUP(RIGHT(F191,3),'Currency-RBI'!$A$2:$B$28,2,0)</f>
        <v/>
      </c>
    </row>
    <row r="192">
      <c r="A192" s="53" t="n">
        <v>20221231</v>
      </c>
      <c r="B192" s="53" t="inlineStr">
        <is>
          <t>INR</t>
        </is>
      </c>
      <c r="C192" s="54" t="n">
        <v>10384</v>
      </c>
      <c r="D192" s="53" t="inlineStr">
        <is>
          <t>MUM</t>
        </is>
      </c>
      <c r="E192" s="53" t="inlineStr">
        <is>
          <t>MSF</t>
        </is>
      </c>
      <c r="F192" s="53">
        <f>CONCATENATE(E192,"-",B192)</f>
        <v/>
      </c>
      <c r="G192" s="55" t="n">
        <v>950096.0699999999</v>
      </c>
      <c r="H192" s="53" t="inlineStr">
        <is>
          <t>CUST-60290</t>
        </is>
      </c>
      <c r="I192" s="53" t="inlineStr">
        <is>
          <t>EXIM</t>
        </is>
      </c>
      <c r="J192" s="53" t="inlineStr">
        <is>
          <t>Financial Institution</t>
        </is>
      </c>
      <c r="K192" s="53" t="inlineStr">
        <is>
          <t>O</t>
        </is>
      </c>
      <c r="L192" s="55">
        <f>G192*VLOOKUP(RIGHT(F192,3),'Currency-RBI'!$A$2:$B$28,2,0)</f>
        <v/>
      </c>
    </row>
    <row r="193">
      <c r="A193" s="53" t="n">
        <v>20221231</v>
      </c>
      <c r="B193" s="53" t="inlineStr">
        <is>
          <t>USD</t>
        </is>
      </c>
      <c r="C193" s="54" t="n">
        <v>10386</v>
      </c>
      <c r="D193" s="53" t="inlineStr">
        <is>
          <t>MUM</t>
        </is>
      </c>
      <c r="E193" s="53" t="inlineStr">
        <is>
          <t>Call Money</t>
        </is>
      </c>
      <c r="F193" s="53">
        <f>CONCATENATE(E193,"-",B193)</f>
        <v/>
      </c>
      <c r="G193" s="55" t="n">
        <v>360142.2</v>
      </c>
      <c r="H193" s="53" t="inlineStr">
        <is>
          <t>CUST-30289</t>
        </is>
      </c>
      <c r="I193" s="53" t="inlineStr">
        <is>
          <t>SBBJ</t>
        </is>
      </c>
      <c r="J193" s="53" t="inlineStr">
        <is>
          <t>SBI-SUB</t>
        </is>
      </c>
      <c r="K193" s="53" t="inlineStr">
        <is>
          <t>D</t>
        </is>
      </c>
      <c r="L193" s="55">
        <f>G193*VLOOKUP(RIGHT(F193,3),'Currency-RBI'!$A$2:$B$28,2,0)</f>
        <v/>
      </c>
    </row>
    <row r="194">
      <c r="A194" s="53" t="n">
        <v>20221231</v>
      </c>
      <c r="B194" s="53" t="inlineStr">
        <is>
          <t>GBP</t>
        </is>
      </c>
      <c r="C194" s="54" t="n">
        <v>10387</v>
      </c>
      <c r="D194" s="53" t="inlineStr">
        <is>
          <t>MUM</t>
        </is>
      </c>
      <c r="E194" s="53" t="inlineStr">
        <is>
          <t>Term Loan</t>
        </is>
      </c>
      <c r="F194" s="53">
        <f>CONCATENATE(E194,"-",B194)</f>
        <v/>
      </c>
      <c r="G194" s="55" t="n">
        <v>380514.42</v>
      </c>
      <c r="H194" s="53" t="inlineStr">
        <is>
          <t>CUST-23810</t>
        </is>
      </c>
      <c r="I194" s="53" t="inlineStr">
        <is>
          <t>RBI</t>
        </is>
      </c>
      <c r="J194" s="53" t="inlineStr">
        <is>
          <t>RBI</t>
        </is>
      </c>
      <c r="K194" s="53" t="inlineStr">
        <is>
          <t>D</t>
        </is>
      </c>
      <c r="L194" s="55">
        <f>G194*VLOOKUP(RIGHT(F194,3),'Currency-RBI'!$A$2:$B$28,2,0)</f>
        <v/>
      </c>
    </row>
    <row r="195">
      <c r="A195" s="53" t="n">
        <v>20221231</v>
      </c>
      <c r="B195" s="53" t="inlineStr">
        <is>
          <t>EUR</t>
        </is>
      </c>
      <c r="C195" s="54" t="n">
        <v>10390</v>
      </c>
      <c r="D195" s="53" t="inlineStr">
        <is>
          <t>MUM</t>
        </is>
      </c>
      <c r="E195" s="53" t="inlineStr">
        <is>
          <t>Term Loan</t>
        </is>
      </c>
      <c r="F195" s="53">
        <f>CONCATENATE(E195,"-",B195)</f>
        <v/>
      </c>
      <c r="G195" s="55" t="n">
        <v>772124.76</v>
      </c>
      <c r="H195" s="53" t="inlineStr">
        <is>
          <t>CUST-74552</t>
        </is>
      </c>
      <c r="I195" s="53" t="inlineStr">
        <is>
          <t>NABARD</t>
        </is>
      </c>
      <c r="J195" s="53" t="inlineStr">
        <is>
          <t>Financial Institution</t>
        </is>
      </c>
      <c r="K195" s="53" t="inlineStr">
        <is>
          <t>O</t>
        </is>
      </c>
      <c r="L195" s="55">
        <f>G195*VLOOKUP(RIGHT(F195,3),'Currency-RBI'!$A$2:$B$28,2,0)</f>
        <v/>
      </c>
    </row>
    <row r="196">
      <c r="A196" s="53" t="n">
        <v>20221231</v>
      </c>
      <c r="B196" s="53" t="inlineStr">
        <is>
          <t>EUR</t>
        </is>
      </c>
      <c r="C196" s="54" t="n">
        <v>10392</v>
      </c>
      <c r="D196" s="53" t="inlineStr">
        <is>
          <t>DEL</t>
        </is>
      </c>
      <c r="E196" s="53" t="inlineStr">
        <is>
          <t>LAF</t>
        </is>
      </c>
      <c r="F196" s="53">
        <f>CONCATENATE(E196,"-",B196)</f>
        <v/>
      </c>
      <c r="G196" s="55" t="n">
        <v>734385.96</v>
      </c>
      <c r="H196" s="53" t="inlineStr">
        <is>
          <t>CUST-21864</t>
        </is>
      </c>
      <c r="I196" s="53" t="inlineStr">
        <is>
          <t>SBI</t>
        </is>
      </c>
      <c r="J196" s="53" t="inlineStr">
        <is>
          <t>SBI</t>
        </is>
      </c>
      <c r="K196" s="53" t="inlineStr">
        <is>
          <t>D</t>
        </is>
      </c>
      <c r="L196" s="55">
        <f>G196*VLOOKUP(RIGHT(F196,3),'Currency-RBI'!$A$2:$B$28,2,0)</f>
        <v/>
      </c>
    </row>
    <row r="197">
      <c r="A197" s="53" t="n">
        <v>20221231</v>
      </c>
      <c r="B197" s="53" t="inlineStr">
        <is>
          <t>EUR</t>
        </is>
      </c>
      <c r="C197" s="54" t="n">
        <v>10394</v>
      </c>
      <c r="D197" s="53" t="inlineStr">
        <is>
          <t>MUM</t>
        </is>
      </c>
      <c r="E197" s="53" t="inlineStr">
        <is>
          <t>MSF</t>
        </is>
      </c>
      <c r="F197" s="53">
        <f>CONCATENATE(E197,"-",B197)</f>
        <v/>
      </c>
      <c r="G197" s="55" t="n">
        <v>978414.03</v>
      </c>
      <c r="H197" s="53" t="inlineStr">
        <is>
          <t>CUST-18652</t>
        </is>
      </c>
      <c r="I197" s="53" t="inlineStr">
        <is>
          <t>HDFC</t>
        </is>
      </c>
      <c r="J197" s="53" t="inlineStr">
        <is>
          <t>SCB-Private</t>
        </is>
      </c>
      <c r="K197" s="53" t="inlineStr">
        <is>
          <t>D</t>
        </is>
      </c>
      <c r="L197" s="55">
        <f>G197*VLOOKUP(RIGHT(F197,3),'Currency-RBI'!$A$2:$B$28,2,0)</f>
        <v/>
      </c>
    </row>
    <row r="198">
      <c r="A198" s="53" t="n">
        <v>20221231</v>
      </c>
      <c r="B198" s="53" t="inlineStr">
        <is>
          <t>INR</t>
        </is>
      </c>
      <c r="C198" s="54" t="n">
        <v>10401</v>
      </c>
      <c r="D198" s="53" t="inlineStr">
        <is>
          <t>MUM</t>
        </is>
      </c>
      <c r="E198" s="53" t="inlineStr">
        <is>
          <t>Term Loan</t>
        </is>
      </c>
      <c r="F198" s="53">
        <f>CONCATENATE(E198,"-",B198)</f>
        <v/>
      </c>
      <c r="G198" s="55" t="n">
        <v>98693.10000000001</v>
      </c>
      <c r="H198" s="53" t="inlineStr">
        <is>
          <t>CUST-67890</t>
        </is>
      </c>
      <c r="I198" s="53" t="inlineStr">
        <is>
          <t>HDFC</t>
        </is>
      </c>
      <c r="J198" s="53" t="inlineStr">
        <is>
          <t>SCB-Private</t>
        </is>
      </c>
      <c r="K198" s="53" t="inlineStr">
        <is>
          <t>O</t>
        </is>
      </c>
      <c r="L198" s="55">
        <f>G198*VLOOKUP(RIGHT(F198,3),'Currency-RBI'!$A$2:$B$28,2,0)</f>
        <v/>
      </c>
    </row>
    <row r="199">
      <c r="A199" s="53" t="n">
        <v>20221231</v>
      </c>
      <c r="B199" s="53" t="inlineStr">
        <is>
          <t>GBP</t>
        </is>
      </c>
      <c r="C199" s="54" t="n">
        <v>10402</v>
      </c>
      <c r="D199" s="53" t="inlineStr">
        <is>
          <t>DEL</t>
        </is>
      </c>
      <c r="E199" s="53" t="inlineStr">
        <is>
          <t>MSF</t>
        </is>
      </c>
      <c r="F199" s="53">
        <f>CONCATENATE(E199,"-",B199)</f>
        <v/>
      </c>
      <c r="G199" s="55" t="n">
        <v>103167.9</v>
      </c>
      <c r="H199" s="53" t="inlineStr">
        <is>
          <t>CUST-65634</t>
        </is>
      </c>
      <c r="I199" s="53" t="inlineStr">
        <is>
          <t>RBI</t>
        </is>
      </c>
      <c r="J199" s="53" t="inlineStr">
        <is>
          <t>RBI</t>
        </is>
      </c>
      <c r="K199" s="53" t="inlineStr">
        <is>
          <t>D</t>
        </is>
      </c>
      <c r="L199" s="55">
        <f>G199*VLOOKUP(RIGHT(F199,3),'Currency-RBI'!$A$2:$B$28,2,0)</f>
        <v/>
      </c>
    </row>
    <row r="200">
      <c r="A200" s="53" t="n">
        <v>20221231</v>
      </c>
      <c r="B200" s="53" t="inlineStr">
        <is>
          <t>USD</t>
        </is>
      </c>
      <c r="C200" s="54" t="n">
        <v>10403</v>
      </c>
      <c r="D200" s="53" t="inlineStr">
        <is>
          <t>DEL</t>
        </is>
      </c>
      <c r="E200" s="53" t="inlineStr">
        <is>
          <t>Call Money</t>
        </is>
      </c>
      <c r="F200" s="53">
        <f>CONCATENATE(E200,"-",B200)</f>
        <v/>
      </c>
      <c r="G200" s="55" t="n">
        <v>142015.5</v>
      </c>
      <c r="H200" s="53" t="inlineStr">
        <is>
          <t>CUST-10105</t>
        </is>
      </c>
      <c r="I200" s="53" t="inlineStr">
        <is>
          <t>NABARD</t>
        </is>
      </c>
      <c r="J200" s="53" t="inlineStr">
        <is>
          <t>Financial Institution</t>
        </is>
      </c>
      <c r="K200" s="53" t="inlineStr">
        <is>
          <t>D</t>
        </is>
      </c>
      <c r="L200" s="55">
        <f>G200*VLOOKUP(RIGHT(F200,3),'Currency-RBI'!$A$2:$B$28,2,0)</f>
        <v/>
      </c>
    </row>
    <row r="201">
      <c r="A201" s="53" t="n">
        <v>20221231</v>
      </c>
      <c r="B201" s="53" t="inlineStr">
        <is>
          <t>USD</t>
        </is>
      </c>
      <c r="C201" s="54" t="n">
        <v>10405</v>
      </c>
      <c r="D201" s="53" t="inlineStr">
        <is>
          <t>MUM</t>
        </is>
      </c>
      <c r="E201" s="53" t="inlineStr">
        <is>
          <t>Call Money</t>
        </is>
      </c>
      <c r="F201" s="53">
        <f>CONCATENATE(E201,"-",B201)</f>
        <v/>
      </c>
      <c r="G201" s="55" t="n">
        <v>952827.48</v>
      </c>
      <c r="H201" s="53" t="inlineStr">
        <is>
          <t>CUST-45230</t>
        </is>
      </c>
      <c r="I201" s="53" t="inlineStr">
        <is>
          <t>ICICI</t>
        </is>
      </c>
      <c r="J201" s="53" t="inlineStr">
        <is>
          <t>SCB-Private</t>
        </is>
      </c>
      <c r="K201" s="53" t="inlineStr">
        <is>
          <t>O</t>
        </is>
      </c>
      <c r="L201" s="55">
        <f>G201*VLOOKUP(RIGHT(F201,3),'Currency-RBI'!$A$2:$B$28,2,0)</f>
        <v/>
      </c>
    </row>
    <row r="202">
      <c r="A202" s="53" t="n">
        <v>20221231</v>
      </c>
      <c r="B202" s="53" t="inlineStr">
        <is>
          <t>GBP</t>
        </is>
      </c>
      <c r="C202" s="54" t="n">
        <v>10407</v>
      </c>
      <c r="D202" s="53" t="inlineStr">
        <is>
          <t>DEL</t>
        </is>
      </c>
      <c r="E202" s="53" t="inlineStr">
        <is>
          <t>MSF</t>
        </is>
      </c>
      <c r="F202" s="53">
        <f>CONCATENATE(E202,"-",B202)</f>
        <v/>
      </c>
      <c r="G202" s="55" t="n">
        <v>926778.6</v>
      </c>
      <c r="H202" s="53" t="inlineStr">
        <is>
          <t>CUST-57987</t>
        </is>
      </c>
      <c r="I202" s="53" t="inlineStr">
        <is>
          <t>BOA</t>
        </is>
      </c>
      <c r="J202" s="53" t="inlineStr">
        <is>
          <t>Overseas Bank</t>
        </is>
      </c>
      <c r="K202" s="53" t="inlineStr">
        <is>
          <t>D</t>
        </is>
      </c>
      <c r="L202" s="55">
        <f>G202*VLOOKUP(RIGHT(F202,3),'Currency-RBI'!$A$2:$B$28,2,0)</f>
        <v/>
      </c>
    </row>
    <row r="203">
      <c r="A203" s="53" t="n">
        <v>20221231</v>
      </c>
      <c r="B203" s="53" t="inlineStr">
        <is>
          <t>INR</t>
        </is>
      </c>
      <c r="C203" s="54" t="n">
        <v>10408</v>
      </c>
      <c r="D203" s="53" t="inlineStr">
        <is>
          <t>MUM</t>
        </is>
      </c>
      <c r="E203" s="53" t="inlineStr">
        <is>
          <t>Call Money</t>
        </is>
      </c>
      <c r="F203" s="53">
        <f>CONCATENATE(E203,"-",B203)</f>
        <v/>
      </c>
      <c r="G203" s="55" t="n">
        <v>218431.62</v>
      </c>
      <c r="H203" s="53" t="inlineStr">
        <is>
          <t>CUST-70675</t>
        </is>
      </c>
      <c r="I203" s="53" t="inlineStr">
        <is>
          <t>BOA</t>
        </is>
      </c>
      <c r="J203" s="53" t="inlineStr">
        <is>
          <t>Overseas Bank</t>
        </is>
      </c>
      <c r="K203" s="53" t="inlineStr">
        <is>
          <t>O</t>
        </is>
      </c>
      <c r="L203" s="55">
        <f>G203*VLOOKUP(RIGHT(F203,3),'Currency-RBI'!$A$2:$B$28,2,0)</f>
        <v/>
      </c>
    </row>
    <row r="204">
      <c r="A204" s="53" t="n">
        <v>20221231</v>
      </c>
      <c r="B204" s="53" t="inlineStr">
        <is>
          <t>EUR</t>
        </is>
      </c>
      <c r="C204" s="54" t="n">
        <v>10412</v>
      </c>
      <c r="D204" s="53" t="inlineStr">
        <is>
          <t>MUM</t>
        </is>
      </c>
      <c r="E204" s="53" t="inlineStr">
        <is>
          <t>MSF</t>
        </is>
      </c>
      <c r="F204" s="53">
        <f>CONCATENATE(E204,"-",B204)</f>
        <v/>
      </c>
      <c r="G204" s="55" t="n">
        <v>393223.05</v>
      </c>
      <c r="H204" s="53" t="inlineStr">
        <is>
          <t>CUST-57813</t>
        </is>
      </c>
      <c r="I204" s="53" t="inlineStr">
        <is>
          <t>Saraswat</t>
        </is>
      </c>
      <c r="J204" s="53" t="inlineStr">
        <is>
          <t>Cooperative Bank</t>
        </is>
      </c>
      <c r="K204" s="53" t="inlineStr">
        <is>
          <t>D</t>
        </is>
      </c>
      <c r="L204" s="55">
        <f>G204*VLOOKUP(RIGHT(F204,3),'Currency-RBI'!$A$2:$B$28,2,0)</f>
        <v/>
      </c>
    </row>
    <row r="205">
      <c r="A205" s="53" t="n">
        <v>20221231</v>
      </c>
      <c r="B205" s="53" t="inlineStr">
        <is>
          <t>INR</t>
        </is>
      </c>
      <c r="C205" s="54" t="n">
        <v>10413</v>
      </c>
      <c r="D205" s="53" t="inlineStr">
        <is>
          <t>MUM</t>
        </is>
      </c>
      <c r="E205" s="53" t="inlineStr">
        <is>
          <t>Call Money</t>
        </is>
      </c>
      <c r="F205" s="53">
        <f>CONCATENATE(E205,"-",B205)</f>
        <v/>
      </c>
      <c r="G205" s="55" t="n">
        <v>225170.55</v>
      </c>
      <c r="H205" s="53" t="inlineStr">
        <is>
          <t>CUST-70341</t>
        </is>
      </c>
      <c r="I205" s="53" t="inlineStr">
        <is>
          <t>BOA</t>
        </is>
      </c>
      <c r="J205" s="53" t="inlineStr">
        <is>
          <t>Overseas Bank</t>
        </is>
      </c>
      <c r="K205" s="53" t="inlineStr">
        <is>
          <t>O</t>
        </is>
      </c>
      <c r="L205" s="55">
        <f>G205*VLOOKUP(RIGHT(F205,3),'Currency-RBI'!$A$2:$B$28,2,0)</f>
        <v/>
      </c>
    </row>
    <row r="206">
      <c r="A206" s="53" t="n">
        <v>20221231</v>
      </c>
      <c r="B206" s="53" t="inlineStr">
        <is>
          <t>EUR</t>
        </is>
      </c>
      <c r="C206" s="54" t="n">
        <v>10414</v>
      </c>
      <c r="D206" s="53" t="inlineStr">
        <is>
          <t>DEL</t>
        </is>
      </c>
      <c r="E206" s="53" t="inlineStr">
        <is>
          <t>LAF</t>
        </is>
      </c>
      <c r="F206" s="53">
        <f>CONCATENATE(E206,"-",B206)</f>
        <v/>
      </c>
      <c r="G206" s="55" t="n">
        <v>807884.55</v>
      </c>
      <c r="H206" s="53" t="inlineStr">
        <is>
          <t>CUST-66119</t>
        </is>
      </c>
      <c r="I206" s="53" t="inlineStr">
        <is>
          <t>SBBJ</t>
        </is>
      </c>
      <c r="J206" s="53" t="inlineStr">
        <is>
          <t>SBI-SUB</t>
        </is>
      </c>
      <c r="K206" s="53" t="inlineStr">
        <is>
          <t>O</t>
        </is>
      </c>
      <c r="L206" s="55">
        <f>G206*VLOOKUP(RIGHT(F206,3),'Currency-RBI'!$A$2:$B$28,2,0)</f>
        <v/>
      </c>
    </row>
    <row r="207">
      <c r="A207" s="53" t="n">
        <v>20221231</v>
      </c>
      <c r="B207" s="53" t="inlineStr">
        <is>
          <t>INR</t>
        </is>
      </c>
      <c r="C207" s="54" t="n">
        <v>10416</v>
      </c>
      <c r="D207" s="53" t="inlineStr">
        <is>
          <t>MUM</t>
        </is>
      </c>
      <c r="E207" s="53" t="inlineStr">
        <is>
          <t>MSF</t>
        </is>
      </c>
      <c r="F207" s="53">
        <f>CONCATENATE(E207,"-",B207)</f>
        <v/>
      </c>
      <c r="G207" s="55" t="n">
        <v>821209.95</v>
      </c>
      <c r="H207" s="53" t="inlineStr">
        <is>
          <t>CUST-71876</t>
        </is>
      </c>
      <c r="I207" s="53" t="inlineStr">
        <is>
          <t>SBI</t>
        </is>
      </c>
      <c r="J207" s="53" t="inlineStr">
        <is>
          <t>SBI</t>
        </is>
      </c>
      <c r="K207" s="53" t="inlineStr">
        <is>
          <t>O</t>
        </is>
      </c>
      <c r="L207" s="55">
        <f>G207*VLOOKUP(RIGHT(F207,3),'Currency-RBI'!$A$2:$B$28,2,0)</f>
        <v/>
      </c>
    </row>
    <row r="208">
      <c r="A208" s="53" t="n">
        <v>20221231</v>
      </c>
      <c r="B208" s="53" t="inlineStr">
        <is>
          <t>INR</t>
        </is>
      </c>
      <c r="C208" s="54" t="n">
        <v>10423</v>
      </c>
      <c r="D208" s="53" t="inlineStr">
        <is>
          <t>DEL</t>
        </is>
      </c>
      <c r="E208" s="53" t="inlineStr">
        <is>
          <t>MSF</t>
        </is>
      </c>
      <c r="F208" s="53">
        <f>CONCATENATE(E208,"-",B208)</f>
        <v/>
      </c>
      <c r="G208" s="55" t="n">
        <v>897250.86</v>
      </c>
      <c r="H208" s="53" t="inlineStr">
        <is>
          <t>CUST-22610</t>
        </is>
      </c>
      <c r="I208" s="53" t="inlineStr">
        <is>
          <t>ICICI</t>
        </is>
      </c>
      <c r="J208" s="53" t="inlineStr">
        <is>
          <t>SCB-Private</t>
        </is>
      </c>
      <c r="K208" s="53" t="inlineStr">
        <is>
          <t>D</t>
        </is>
      </c>
      <c r="L208" s="55">
        <f>G208*VLOOKUP(RIGHT(F208,3),'Currency-RBI'!$A$2:$B$28,2,0)</f>
        <v/>
      </c>
    </row>
    <row r="209">
      <c r="A209" s="53" t="n">
        <v>20221231</v>
      </c>
      <c r="B209" s="53" t="inlineStr">
        <is>
          <t>EUR</t>
        </is>
      </c>
      <c r="C209" s="54" t="n">
        <v>10426</v>
      </c>
      <c r="D209" s="53" t="inlineStr">
        <is>
          <t>DEL</t>
        </is>
      </c>
      <c r="E209" s="53" t="inlineStr">
        <is>
          <t>MSF</t>
        </is>
      </c>
      <c r="F209" s="53">
        <f>CONCATENATE(E209,"-",B209)</f>
        <v/>
      </c>
      <c r="G209" s="55" t="n">
        <v>690579.45</v>
      </c>
      <c r="H209" s="53" t="inlineStr">
        <is>
          <t>CUST-66267</t>
        </is>
      </c>
      <c r="I209" s="53" t="inlineStr">
        <is>
          <t>ICICI</t>
        </is>
      </c>
      <c r="J209" s="53" t="inlineStr">
        <is>
          <t>SCB-Private</t>
        </is>
      </c>
      <c r="K209" s="53" t="inlineStr">
        <is>
          <t>O</t>
        </is>
      </c>
      <c r="L209" s="55">
        <f>G209*VLOOKUP(RIGHT(F209,3),'Currency-RBI'!$A$2:$B$28,2,0)</f>
        <v/>
      </c>
    </row>
    <row r="210">
      <c r="A210" s="53" t="n">
        <v>20221231</v>
      </c>
      <c r="B210" s="53" t="inlineStr">
        <is>
          <t>USD</t>
        </is>
      </c>
      <c r="C210" s="54" t="n">
        <v>10428</v>
      </c>
      <c r="D210" s="53" t="inlineStr">
        <is>
          <t>MUM</t>
        </is>
      </c>
      <c r="E210" s="53" t="inlineStr">
        <is>
          <t>Call Money</t>
        </is>
      </c>
      <c r="F210" s="53">
        <f>CONCATENATE(E210,"-",B210)</f>
        <v/>
      </c>
      <c r="G210" s="55" t="n">
        <v>133575.75</v>
      </c>
      <c r="H210" s="53" t="inlineStr">
        <is>
          <t>CUST-30413</t>
        </is>
      </c>
      <c r="I210" s="53" t="inlineStr">
        <is>
          <t>EXIM</t>
        </is>
      </c>
      <c r="J210" s="53" t="inlineStr">
        <is>
          <t>Financial Institution</t>
        </is>
      </c>
      <c r="K210" s="53" t="inlineStr">
        <is>
          <t>D</t>
        </is>
      </c>
      <c r="L210" s="55">
        <f>G210*VLOOKUP(RIGHT(F210,3),'Currency-RBI'!$A$2:$B$28,2,0)</f>
        <v/>
      </c>
    </row>
    <row r="211">
      <c r="A211" s="53" t="n">
        <v>20221231</v>
      </c>
      <c r="B211" s="53" t="inlineStr">
        <is>
          <t>USD</t>
        </is>
      </c>
      <c r="C211" s="54" t="n">
        <v>10433</v>
      </c>
      <c r="D211" s="53" t="inlineStr">
        <is>
          <t>DEL</t>
        </is>
      </c>
      <c r="E211" s="53" t="inlineStr">
        <is>
          <t>Term Loan</t>
        </is>
      </c>
      <c r="F211" s="53">
        <f>CONCATENATE(E211,"-",B211)</f>
        <v/>
      </c>
      <c r="G211" s="55" t="n">
        <v>111152.25</v>
      </c>
      <c r="H211" s="53" t="inlineStr">
        <is>
          <t>CUST-56960</t>
        </is>
      </c>
      <c r="I211" s="53" t="inlineStr">
        <is>
          <t>ICICI</t>
        </is>
      </c>
      <c r="J211" s="53" t="inlineStr">
        <is>
          <t>SCB-Private</t>
        </is>
      </c>
      <c r="K211" s="53" t="inlineStr">
        <is>
          <t>O</t>
        </is>
      </c>
      <c r="L211" s="55">
        <f>G211*VLOOKUP(RIGHT(F211,3),'Currency-RBI'!$A$2:$B$28,2,0)</f>
        <v/>
      </c>
    </row>
    <row r="212">
      <c r="A212" s="53" t="n">
        <v>20221231</v>
      </c>
      <c r="B212" s="53" t="inlineStr">
        <is>
          <t>INR</t>
        </is>
      </c>
      <c r="C212" s="54" t="n">
        <v>10434</v>
      </c>
      <c r="D212" s="53" t="inlineStr">
        <is>
          <t>MUM</t>
        </is>
      </c>
      <c r="E212" s="53" t="inlineStr">
        <is>
          <t>LAF</t>
        </is>
      </c>
      <c r="F212" s="53">
        <f>CONCATENATE(E212,"-",B212)</f>
        <v/>
      </c>
      <c r="G212" s="55" t="n">
        <v>610986.42</v>
      </c>
      <c r="H212" s="53" t="inlineStr">
        <is>
          <t>CUST-14539</t>
        </is>
      </c>
      <c r="I212" s="53" t="inlineStr">
        <is>
          <t>SBBJ</t>
        </is>
      </c>
      <c r="J212" s="53" t="inlineStr">
        <is>
          <t>SBI-SUB</t>
        </is>
      </c>
      <c r="K212" s="53" t="inlineStr">
        <is>
          <t>O</t>
        </is>
      </c>
      <c r="L212" s="55">
        <f>G212*VLOOKUP(RIGHT(F212,3),'Currency-RBI'!$A$2:$B$28,2,0)</f>
        <v/>
      </c>
    </row>
    <row r="213">
      <c r="A213" s="53" t="n">
        <v>20221231</v>
      </c>
      <c r="B213" s="53" t="inlineStr">
        <is>
          <t>USD</t>
        </is>
      </c>
      <c r="C213" s="54" t="n">
        <v>10436</v>
      </c>
      <c r="D213" s="53" t="inlineStr">
        <is>
          <t>MUM</t>
        </is>
      </c>
      <c r="E213" s="53" t="inlineStr">
        <is>
          <t>LAF</t>
        </is>
      </c>
      <c r="F213" s="53">
        <f>CONCATENATE(E213,"-",B213)</f>
        <v/>
      </c>
      <c r="G213" s="55" t="n">
        <v>795649.14</v>
      </c>
      <c r="H213" s="53" t="inlineStr">
        <is>
          <t>CUST-11026</t>
        </is>
      </c>
      <c r="I213" s="53" t="inlineStr">
        <is>
          <t>BOA</t>
        </is>
      </c>
      <c r="J213" s="53" t="inlineStr">
        <is>
          <t>Overseas Bank</t>
        </is>
      </c>
      <c r="K213" s="53" t="inlineStr">
        <is>
          <t>D</t>
        </is>
      </c>
      <c r="L213" s="55">
        <f>G213*VLOOKUP(RIGHT(F213,3),'Currency-RBI'!$A$2:$B$28,2,0)</f>
        <v/>
      </c>
    </row>
    <row r="214">
      <c r="A214" s="53" t="n">
        <v>20221231</v>
      </c>
      <c r="B214" s="53" t="inlineStr">
        <is>
          <t>GBP</t>
        </is>
      </c>
      <c r="C214" s="54" t="n">
        <v>10437</v>
      </c>
      <c r="D214" s="53" t="inlineStr">
        <is>
          <t>DEL</t>
        </is>
      </c>
      <c r="E214" s="53" t="inlineStr">
        <is>
          <t>Term Loan</t>
        </is>
      </c>
      <c r="F214" s="53">
        <f>CONCATENATE(E214,"-",B214)</f>
        <v/>
      </c>
      <c r="G214" s="55" t="n">
        <v>465588.09</v>
      </c>
      <c r="H214" s="53" t="inlineStr">
        <is>
          <t>CUST-72029</t>
        </is>
      </c>
      <c r="I214" s="53" t="inlineStr">
        <is>
          <t>Saraswat</t>
        </is>
      </c>
      <c r="J214" s="53" t="inlineStr">
        <is>
          <t>Cooperative Bank</t>
        </is>
      </c>
      <c r="K214" s="53" t="inlineStr">
        <is>
          <t>O</t>
        </is>
      </c>
      <c r="L214" s="55">
        <f>G214*VLOOKUP(RIGHT(F214,3),'Currency-RBI'!$A$2:$B$28,2,0)</f>
        <v/>
      </c>
    </row>
    <row r="215">
      <c r="A215" s="53" t="n">
        <v>20221231</v>
      </c>
      <c r="B215" s="53" t="inlineStr">
        <is>
          <t>GBP</t>
        </is>
      </c>
      <c r="C215" s="54" t="n">
        <v>10444</v>
      </c>
      <c r="D215" s="53" t="inlineStr">
        <is>
          <t>DEL</t>
        </is>
      </c>
      <c r="E215" s="53" t="inlineStr">
        <is>
          <t>MSF</t>
        </is>
      </c>
      <c r="F215" s="53">
        <f>CONCATENATE(E215,"-",B215)</f>
        <v/>
      </c>
      <c r="G215" s="55" t="n">
        <v>896118.3</v>
      </c>
      <c r="H215" s="53" t="inlineStr">
        <is>
          <t>CUST-11613</t>
        </is>
      </c>
      <c r="I215" s="53" t="inlineStr">
        <is>
          <t>NABARD</t>
        </is>
      </c>
      <c r="J215" s="53" t="inlineStr">
        <is>
          <t>Financial Institution</t>
        </is>
      </c>
      <c r="K215" s="53" t="inlineStr">
        <is>
          <t>D</t>
        </is>
      </c>
      <c r="L215" s="55">
        <f>G215*VLOOKUP(RIGHT(F215,3),'Currency-RBI'!$A$2:$B$28,2,0)</f>
        <v/>
      </c>
    </row>
    <row r="216">
      <c r="A216" s="53" t="n">
        <v>20221231</v>
      </c>
      <c r="B216" s="53" t="inlineStr">
        <is>
          <t>USD</t>
        </is>
      </c>
      <c r="C216" s="54" t="n">
        <v>10446</v>
      </c>
      <c r="D216" s="53" t="inlineStr">
        <is>
          <t>DEL</t>
        </is>
      </c>
      <c r="E216" s="53" t="inlineStr">
        <is>
          <t>LAF</t>
        </is>
      </c>
      <c r="F216" s="53">
        <f>CONCATENATE(E216,"-",B216)</f>
        <v/>
      </c>
      <c r="G216" s="55" t="n">
        <v>805500.63</v>
      </c>
      <c r="H216" s="53" t="inlineStr">
        <is>
          <t>CUST-46950</t>
        </is>
      </c>
      <c r="I216" s="53" t="inlineStr">
        <is>
          <t>SBI</t>
        </is>
      </c>
      <c r="J216" s="53" t="inlineStr">
        <is>
          <t>SBI</t>
        </is>
      </c>
      <c r="K216" s="53" t="inlineStr">
        <is>
          <t>D</t>
        </is>
      </c>
      <c r="L216" s="55">
        <f>G216*VLOOKUP(RIGHT(F216,3),'Currency-RBI'!$A$2:$B$28,2,0)</f>
        <v/>
      </c>
    </row>
    <row r="217">
      <c r="A217" s="53" t="n">
        <v>20221231</v>
      </c>
      <c r="B217" s="53" t="inlineStr">
        <is>
          <t>USD</t>
        </is>
      </c>
      <c r="C217" s="54" t="n">
        <v>10453</v>
      </c>
      <c r="D217" s="53" t="inlineStr">
        <is>
          <t>MUM</t>
        </is>
      </c>
      <c r="E217" s="53" t="inlineStr">
        <is>
          <t>MSF</t>
        </is>
      </c>
      <c r="F217" s="53">
        <f>CONCATENATE(E217,"-",B217)</f>
        <v/>
      </c>
      <c r="G217" s="55" t="n">
        <v>132664.95</v>
      </c>
      <c r="H217" s="53" t="inlineStr">
        <is>
          <t>CUST-13987</t>
        </is>
      </c>
      <c r="I217" s="53" t="inlineStr">
        <is>
          <t>BOA</t>
        </is>
      </c>
      <c r="J217" s="53" t="inlineStr">
        <is>
          <t>Overseas Bank</t>
        </is>
      </c>
      <c r="K217" s="53" t="inlineStr">
        <is>
          <t>O</t>
        </is>
      </c>
      <c r="L217" s="55">
        <f>G217*VLOOKUP(RIGHT(F217,3),'Currency-RBI'!$A$2:$B$28,2,0)</f>
        <v/>
      </c>
    </row>
    <row r="218">
      <c r="A218" s="53" t="n">
        <v>20221231</v>
      </c>
      <c r="B218" s="53" t="inlineStr">
        <is>
          <t>GBP</t>
        </is>
      </c>
      <c r="C218" s="54" t="n">
        <v>10454</v>
      </c>
      <c r="D218" s="53" t="inlineStr">
        <is>
          <t>MUM</t>
        </is>
      </c>
      <c r="E218" s="53" t="inlineStr">
        <is>
          <t>Call Money</t>
        </is>
      </c>
      <c r="F218" s="53">
        <f>CONCATENATE(E218,"-",B218)</f>
        <v/>
      </c>
      <c r="G218" s="55" t="n">
        <v>183592.53</v>
      </c>
      <c r="H218" s="53" t="inlineStr">
        <is>
          <t>CUST-76449</t>
        </is>
      </c>
      <c r="I218" s="53" t="inlineStr">
        <is>
          <t>SBBJ</t>
        </is>
      </c>
      <c r="J218" s="53" t="inlineStr">
        <is>
          <t>SBI-SUB</t>
        </is>
      </c>
      <c r="K218" s="53" t="inlineStr">
        <is>
          <t>D</t>
        </is>
      </c>
      <c r="L218" s="55">
        <f>G218*VLOOKUP(RIGHT(F218,3),'Currency-RBI'!$A$2:$B$28,2,0)</f>
        <v/>
      </c>
    </row>
    <row r="219">
      <c r="A219" s="53" t="n">
        <v>20221231</v>
      </c>
      <c r="B219" s="53" t="inlineStr">
        <is>
          <t>INR</t>
        </is>
      </c>
      <c r="C219" s="54" t="n">
        <v>10455</v>
      </c>
      <c r="D219" s="53" t="inlineStr">
        <is>
          <t>DEL</t>
        </is>
      </c>
      <c r="E219" s="53" t="inlineStr">
        <is>
          <t>LAF</t>
        </is>
      </c>
      <c r="F219" s="53">
        <f>CONCATENATE(E219,"-",B219)</f>
        <v/>
      </c>
      <c r="G219" s="55" t="n">
        <v>13869.9</v>
      </c>
      <c r="H219" s="53" t="inlineStr">
        <is>
          <t>CUST-33258</t>
        </is>
      </c>
      <c r="I219" s="53" t="inlineStr">
        <is>
          <t>SBI</t>
        </is>
      </c>
      <c r="J219" s="53" t="inlineStr">
        <is>
          <t>SBI</t>
        </is>
      </c>
      <c r="K219" s="53" t="inlineStr">
        <is>
          <t>D</t>
        </is>
      </c>
      <c r="L219" s="55">
        <f>G219*VLOOKUP(RIGHT(F219,3),'Currency-RBI'!$A$2:$B$28,2,0)</f>
        <v/>
      </c>
    </row>
    <row r="220">
      <c r="A220" s="53" t="n">
        <v>20221231</v>
      </c>
      <c r="B220" s="53" t="inlineStr">
        <is>
          <t>EUR</t>
        </is>
      </c>
      <c r="C220" s="54" t="n">
        <v>10456</v>
      </c>
      <c r="D220" s="53" t="inlineStr">
        <is>
          <t>DEL</t>
        </is>
      </c>
      <c r="E220" s="53" t="inlineStr">
        <is>
          <t>Term Loan</t>
        </is>
      </c>
      <c r="F220" s="53">
        <f>CONCATENATE(E220,"-",B220)</f>
        <v/>
      </c>
      <c r="G220" s="55" t="n">
        <v>715579.92</v>
      </c>
      <c r="H220" s="53" t="inlineStr">
        <is>
          <t>CUST-16595</t>
        </is>
      </c>
      <c r="I220" s="53" t="inlineStr">
        <is>
          <t>EXIM</t>
        </is>
      </c>
      <c r="J220" s="53" t="inlineStr">
        <is>
          <t>Financial Institution</t>
        </is>
      </c>
      <c r="K220" s="53" t="inlineStr">
        <is>
          <t>D</t>
        </is>
      </c>
      <c r="L220" s="55">
        <f>G220*VLOOKUP(RIGHT(F220,3),'Currency-RBI'!$A$2:$B$28,2,0)</f>
        <v/>
      </c>
    </row>
    <row r="221">
      <c r="A221" s="53" t="n">
        <v>20221231</v>
      </c>
      <c r="B221" s="53" t="inlineStr">
        <is>
          <t>GBP</t>
        </is>
      </c>
      <c r="C221" s="54" t="n">
        <v>10457</v>
      </c>
      <c r="D221" s="53" t="inlineStr">
        <is>
          <t>DEL</t>
        </is>
      </c>
      <c r="E221" s="53" t="inlineStr">
        <is>
          <t>Term Loan</t>
        </is>
      </c>
      <c r="F221" s="53">
        <f>CONCATENATE(E221,"-",B221)</f>
        <v/>
      </c>
      <c r="G221" s="55" t="n">
        <v>781004.0699999999</v>
      </c>
      <c r="H221" s="53" t="inlineStr">
        <is>
          <t>CUST-38621</t>
        </is>
      </c>
      <c r="I221" s="53" t="inlineStr">
        <is>
          <t>SBI</t>
        </is>
      </c>
      <c r="J221" s="53" t="inlineStr">
        <is>
          <t>SBI</t>
        </is>
      </c>
      <c r="K221" s="53" t="inlineStr">
        <is>
          <t>D</t>
        </is>
      </c>
      <c r="L221" s="55">
        <f>G221*VLOOKUP(RIGHT(F221,3),'Currency-RBI'!$A$2:$B$28,2,0)</f>
        <v/>
      </c>
    </row>
    <row r="222">
      <c r="A222" s="53" t="n">
        <v>20221231</v>
      </c>
      <c r="B222" s="53" t="inlineStr">
        <is>
          <t>INR</t>
        </is>
      </c>
      <c r="C222" s="54" t="n">
        <v>10459</v>
      </c>
      <c r="D222" s="53" t="inlineStr">
        <is>
          <t>DEL</t>
        </is>
      </c>
      <c r="E222" s="53" t="inlineStr">
        <is>
          <t>LAF</t>
        </is>
      </c>
      <c r="F222" s="53">
        <f>CONCATENATE(E222,"-",B222)</f>
        <v/>
      </c>
      <c r="G222" s="55" t="n">
        <v>327240.54</v>
      </c>
      <c r="H222" s="53" t="inlineStr">
        <is>
          <t>CUST-44082</t>
        </is>
      </c>
      <c r="I222" s="53" t="inlineStr">
        <is>
          <t>Saraswat</t>
        </is>
      </c>
      <c r="J222" s="53" t="inlineStr">
        <is>
          <t>Cooperative Bank</t>
        </is>
      </c>
      <c r="K222" s="53" t="inlineStr">
        <is>
          <t>D</t>
        </is>
      </c>
      <c r="L222" s="55">
        <f>G222*VLOOKUP(RIGHT(F222,3),'Currency-RBI'!$A$2:$B$28,2,0)</f>
        <v/>
      </c>
    </row>
    <row r="223">
      <c r="A223" s="53" t="n">
        <v>20221231</v>
      </c>
      <c r="B223" s="53" t="inlineStr">
        <is>
          <t>EUR</t>
        </is>
      </c>
      <c r="C223" s="54" t="n">
        <v>10463</v>
      </c>
      <c r="D223" s="53" t="inlineStr">
        <is>
          <t>DEL</t>
        </is>
      </c>
      <c r="E223" s="53" t="inlineStr">
        <is>
          <t>Call Money</t>
        </is>
      </c>
      <c r="F223" s="53">
        <f>CONCATENATE(E223,"-",B223)</f>
        <v/>
      </c>
      <c r="G223" s="55" t="n">
        <v>42049.26</v>
      </c>
      <c r="H223" s="53" t="inlineStr">
        <is>
          <t>CUST-71835</t>
        </is>
      </c>
      <c r="I223" s="53" t="inlineStr">
        <is>
          <t>BOA</t>
        </is>
      </c>
      <c r="J223" s="53" t="inlineStr">
        <is>
          <t>Overseas Bank</t>
        </is>
      </c>
      <c r="K223" s="53" t="inlineStr">
        <is>
          <t>O</t>
        </is>
      </c>
      <c r="L223" s="55">
        <f>G223*VLOOKUP(RIGHT(F223,3),'Currency-RBI'!$A$2:$B$28,2,0)</f>
        <v/>
      </c>
    </row>
    <row r="224">
      <c r="A224" s="53" t="n">
        <v>20221231</v>
      </c>
      <c r="B224" s="53" t="inlineStr">
        <is>
          <t>GBP</t>
        </is>
      </c>
      <c r="C224" s="54" t="n">
        <v>10465</v>
      </c>
      <c r="D224" s="53" t="inlineStr">
        <is>
          <t>DEL</t>
        </is>
      </c>
      <c r="E224" s="53" t="inlineStr">
        <is>
          <t>Term Loan</t>
        </is>
      </c>
      <c r="F224" s="53">
        <f>CONCATENATE(E224,"-",B224)</f>
        <v/>
      </c>
      <c r="G224" s="55" t="n">
        <v>128672.28</v>
      </c>
      <c r="H224" s="53" t="inlineStr">
        <is>
          <t>CUST-59567</t>
        </is>
      </c>
      <c r="I224" s="53" t="inlineStr">
        <is>
          <t>SBBJ</t>
        </is>
      </c>
      <c r="J224" s="53" t="inlineStr">
        <is>
          <t>SBI-SUB</t>
        </is>
      </c>
      <c r="K224" s="53" t="inlineStr">
        <is>
          <t>D</t>
        </is>
      </c>
      <c r="L224" s="55">
        <f>G224*VLOOKUP(RIGHT(F224,3),'Currency-RBI'!$A$2:$B$28,2,0)</f>
        <v/>
      </c>
    </row>
    <row r="225">
      <c r="A225" s="53" t="n">
        <v>20221231</v>
      </c>
      <c r="B225" s="53" t="inlineStr">
        <is>
          <t>INR</t>
        </is>
      </c>
      <c r="C225" s="54" t="n">
        <v>10466</v>
      </c>
      <c r="D225" s="53" t="inlineStr">
        <is>
          <t>DEL</t>
        </is>
      </c>
      <c r="E225" s="53" t="inlineStr">
        <is>
          <t>MSF</t>
        </is>
      </c>
      <c r="F225" s="53">
        <f>CONCATENATE(E225,"-",B225)</f>
        <v/>
      </c>
      <c r="G225" s="55" t="n">
        <v>591150.78</v>
      </c>
      <c r="H225" s="53" t="inlineStr">
        <is>
          <t>CUST-44767</t>
        </is>
      </c>
      <c r="I225" s="53" t="inlineStr">
        <is>
          <t>SIDBI</t>
        </is>
      </c>
      <c r="J225" s="53" t="inlineStr">
        <is>
          <t>Financial Institution</t>
        </is>
      </c>
      <c r="K225" s="53" t="inlineStr">
        <is>
          <t>D</t>
        </is>
      </c>
      <c r="L225" s="55">
        <f>G225*VLOOKUP(RIGHT(F225,3),'Currency-RBI'!$A$2:$B$28,2,0)</f>
        <v/>
      </c>
    </row>
    <row r="226">
      <c r="A226" s="53" t="n">
        <v>20221231</v>
      </c>
      <c r="B226" s="53" t="inlineStr">
        <is>
          <t>EUR</t>
        </is>
      </c>
      <c r="C226" s="54" t="n">
        <v>10468</v>
      </c>
      <c r="D226" s="53" t="inlineStr">
        <is>
          <t>MUM</t>
        </is>
      </c>
      <c r="E226" s="53" t="inlineStr">
        <is>
          <t>Call Money</t>
        </is>
      </c>
      <c r="F226" s="53">
        <f>CONCATENATE(E226,"-",B226)</f>
        <v/>
      </c>
      <c r="G226" s="55" t="n">
        <v>42642.27</v>
      </c>
      <c r="H226" s="53" t="inlineStr">
        <is>
          <t>CUST-54544</t>
        </is>
      </c>
      <c r="I226" s="53" t="inlineStr">
        <is>
          <t>Saraswat</t>
        </is>
      </c>
      <c r="J226" s="53" t="inlineStr">
        <is>
          <t>Cooperative Bank</t>
        </is>
      </c>
      <c r="K226" s="53" t="inlineStr">
        <is>
          <t>D</t>
        </is>
      </c>
      <c r="L226" s="55">
        <f>G226*VLOOKUP(RIGHT(F226,3),'Currency-RBI'!$A$2:$B$28,2,0)</f>
        <v/>
      </c>
    </row>
    <row r="227">
      <c r="A227" s="53" t="n">
        <v>20221231</v>
      </c>
      <c r="B227" s="53" t="inlineStr">
        <is>
          <t>USD</t>
        </is>
      </c>
      <c r="C227" s="54" t="n">
        <v>10469</v>
      </c>
      <c r="D227" s="53" t="inlineStr">
        <is>
          <t>DEL</t>
        </is>
      </c>
      <c r="E227" s="53" t="inlineStr">
        <is>
          <t>Call Money</t>
        </is>
      </c>
      <c r="F227" s="53">
        <f>CONCATENATE(E227,"-",B227)</f>
        <v/>
      </c>
      <c r="G227" s="55" t="n">
        <v>294304.23</v>
      </c>
      <c r="H227" s="53" t="inlineStr">
        <is>
          <t>CUST-24403</t>
        </is>
      </c>
      <c r="I227" s="53" t="inlineStr">
        <is>
          <t>SIDBI</t>
        </is>
      </c>
      <c r="J227" s="53" t="inlineStr">
        <is>
          <t>Financial Institution</t>
        </is>
      </c>
      <c r="K227" s="53" t="inlineStr">
        <is>
          <t>O</t>
        </is>
      </c>
      <c r="L227" s="55">
        <f>G227*VLOOKUP(RIGHT(F227,3),'Currency-RBI'!$A$2:$B$28,2,0)</f>
        <v/>
      </c>
    </row>
    <row r="228">
      <c r="A228" s="53" t="n">
        <v>20221231</v>
      </c>
      <c r="B228" s="53" t="inlineStr">
        <is>
          <t>EUR</t>
        </is>
      </c>
      <c r="C228" s="54" t="n">
        <v>10472</v>
      </c>
      <c r="D228" s="53" t="inlineStr">
        <is>
          <t>DEL</t>
        </is>
      </c>
      <c r="E228" s="53" t="inlineStr">
        <is>
          <t>Term Loan</t>
        </is>
      </c>
      <c r="F228" s="53">
        <f>CONCATENATE(E228,"-",B228)</f>
        <v/>
      </c>
      <c r="G228" s="55" t="n">
        <v>843669.09</v>
      </c>
      <c r="H228" s="53" t="inlineStr">
        <is>
          <t>CUST-51841</t>
        </is>
      </c>
      <c r="I228" s="53" t="inlineStr">
        <is>
          <t>EXIM</t>
        </is>
      </c>
      <c r="J228" s="53" t="inlineStr">
        <is>
          <t>Financial Institution</t>
        </is>
      </c>
      <c r="K228" s="53" t="inlineStr">
        <is>
          <t>D</t>
        </is>
      </c>
      <c r="L228" s="55">
        <f>G228*VLOOKUP(RIGHT(F228,3),'Currency-RBI'!$A$2:$B$28,2,0)</f>
        <v/>
      </c>
    </row>
    <row r="229">
      <c r="A229" s="53" t="n">
        <v>20221231</v>
      </c>
      <c r="B229" s="53" t="inlineStr">
        <is>
          <t>EUR</t>
        </is>
      </c>
      <c r="C229" s="54" t="n">
        <v>10473</v>
      </c>
      <c r="D229" s="53" t="inlineStr">
        <is>
          <t>DEL</t>
        </is>
      </c>
      <c r="E229" s="53" t="inlineStr">
        <is>
          <t>Term Loan</t>
        </is>
      </c>
      <c r="F229" s="53">
        <f>CONCATENATE(E229,"-",B229)</f>
        <v/>
      </c>
      <c r="G229" s="55" t="n">
        <v>80353.35000000001</v>
      </c>
      <c r="H229" s="53" t="inlineStr">
        <is>
          <t>CUST-60394</t>
        </is>
      </c>
      <c r="I229" s="53" t="inlineStr">
        <is>
          <t>RBI</t>
        </is>
      </c>
      <c r="J229" s="53" t="inlineStr">
        <is>
          <t>RBI</t>
        </is>
      </c>
      <c r="K229" s="53" t="inlineStr">
        <is>
          <t>O</t>
        </is>
      </c>
      <c r="L229" s="55">
        <f>G229*VLOOKUP(RIGHT(F229,3),'Currency-RBI'!$A$2:$B$28,2,0)</f>
        <v/>
      </c>
    </row>
    <row r="230">
      <c r="A230" s="53" t="n">
        <v>20221231</v>
      </c>
      <c r="B230" s="53" t="inlineStr">
        <is>
          <t>USD</t>
        </is>
      </c>
      <c r="C230" s="54" t="n">
        <v>10474</v>
      </c>
      <c r="D230" s="53" t="inlineStr">
        <is>
          <t>DEL</t>
        </is>
      </c>
      <c r="E230" s="53" t="inlineStr">
        <is>
          <t>Term Loan</t>
        </is>
      </c>
      <c r="F230" s="53">
        <f>CONCATENATE(E230,"-",B230)</f>
        <v/>
      </c>
      <c r="G230" s="55" t="n">
        <v>720718.02</v>
      </c>
      <c r="H230" s="53" t="inlineStr">
        <is>
          <t>CUST-50930</t>
        </is>
      </c>
      <c r="I230" s="53" t="inlineStr">
        <is>
          <t>HDFC</t>
        </is>
      </c>
      <c r="J230" s="53" t="inlineStr">
        <is>
          <t>SCB-Private</t>
        </is>
      </c>
      <c r="K230" s="53" t="inlineStr">
        <is>
          <t>D</t>
        </is>
      </c>
      <c r="L230" s="55">
        <f>G230*VLOOKUP(RIGHT(F230,3),'Currency-RBI'!$A$2:$B$28,2,0)</f>
        <v/>
      </c>
    </row>
    <row r="231">
      <c r="A231" s="53" t="n">
        <v>20221231</v>
      </c>
      <c r="B231" s="53" t="inlineStr">
        <is>
          <t>INR</t>
        </is>
      </c>
      <c r="C231" s="54" t="n">
        <v>10475</v>
      </c>
      <c r="D231" s="53" t="inlineStr">
        <is>
          <t>MUM</t>
        </is>
      </c>
      <c r="E231" s="53" t="inlineStr">
        <is>
          <t>MSF</t>
        </is>
      </c>
      <c r="F231" s="53">
        <f>CONCATENATE(E231,"-",B231)</f>
        <v/>
      </c>
      <c r="G231" s="55" t="n">
        <v>877070.7</v>
      </c>
      <c r="H231" s="53" t="inlineStr">
        <is>
          <t>CUST-20039</t>
        </is>
      </c>
      <c r="I231" s="53" t="inlineStr">
        <is>
          <t>RBI</t>
        </is>
      </c>
      <c r="J231" s="53" t="inlineStr">
        <is>
          <t>RBI</t>
        </is>
      </c>
      <c r="K231" s="53" t="inlineStr">
        <is>
          <t>D</t>
        </is>
      </c>
      <c r="L231" s="55">
        <f>G231*VLOOKUP(RIGHT(F231,3),'Currency-RBI'!$A$2:$B$28,2,0)</f>
        <v/>
      </c>
    </row>
    <row r="232">
      <c r="A232" s="53" t="n">
        <v>20221231</v>
      </c>
      <c r="B232" s="53" t="inlineStr">
        <is>
          <t>INR</t>
        </is>
      </c>
      <c r="C232" s="54" t="n">
        <v>10476</v>
      </c>
      <c r="D232" s="53" t="inlineStr">
        <is>
          <t>DEL</t>
        </is>
      </c>
      <c r="E232" s="53" t="inlineStr">
        <is>
          <t>Call Money</t>
        </is>
      </c>
      <c r="F232" s="53">
        <f>CONCATENATE(E232,"-",B232)</f>
        <v/>
      </c>
      <c r="G232" s="55" t="n">
        <v>769530.96</v>
      </c>
      <c r="H232" s="53" t="inlineStr">
        <is>
          <t>CUST-67737</t>
        </is>
      </c>
      <c r="I232" s="53" t="inlineStr">
        <is>
          <t>HDFC</t>
        </is>
      </c>
      <c r="J232" s="53" t="inlineStr">
        <is>
          <t>SCB-Private</t>
        </is>
      </c>
      <c r="K232" s="53" t="inlineStr">
        <is>
          <t>D</t>
        </is>
      </c>
      <c r="L232" s="55">
        <f>G232*VLOOKUP(RIGHT(F232,3),'Currency-RBI'!$A$2:$B$28,2,0)</f>
        <v/>
      </c>
    </row>
    <row r="233">
      <c r="A233" s="53" t="n">
        <v>20221231</v>
      </c>
      <c r="B233" s="53" t="inlineStr">
        <is>
          <t>USD</t>
        </is>
      </c>
      <c r="C233" s="54" t="n">
        <v>10482</v>
      </c>
      <c r="D233" s="53" t="inlineStr">
        <is>
          <t>MUM</t>
        </is>
      </c>
      <c r="E233" s="53" t="inlineStr">
        <is>
          <t>MSF</t>
        </is>
      </c>
      <c r="F233" s="53">
        <f>CONCATENATE(E233,"-",B233)</f>
        <v/>
      </c>
      <c r="G233" s="55" t="n">
        <v>889915.95</v>
      </c>
      <c r="H233" s="53" t="inlineStr">
        <is>
          <t>CUST-68485</t>
        </is>
      </c>
      <c r="I233" s="53" t="inlineStr">
        <is>
          <t>FIO</t>
        </is>
      </c>
      <c r="J233" s="53" t="inlineStr">
        <is>
          <t>Financial Institution</t>
        </is>
      </c>
      <c r="K233" s="53" t="inlineStr">
        <is>
          <t>O</t>
        </is>
      </c>
      <c r="L233" s="55">
        <f>G233*VLOOKUP(RIGHT(F233,3),'Currency-RBI'!$A$2:$B$28,2,0)</f>
        <v/>
      </c>
    </row>
    <row r="234">
      <c r="A234" s="53" t="n">
        <v>20221231</v>
      </c>
      <c r="B234" s="53" t="inlineStr">
        <is>
          <t>EUR</t>
        </is>
      </c>
      <c r="C234" s="54" t="n">
        <v>10484</v>
      </c>
      <c r="D234" s="53" t="inlineStr">
        <is>
          <t>MUM</t>
        </is>
      </c>
      <c r="E234" s="53" t="inlineStr">
        <is>
          <t>Term Loan</t>
        </is>
      </c>
      <c r="F234" s="53">
        <f>CONCATENATE(E234,"-",B234)</f>
        <v/>
      </c>
      <c r="G234" s="55" t="n">
        <v>517935.33</v>
      </c>
      <c r="H234" s="53" t="inlineStr">
        <is>
          <t>CUST-65362</t>
        </is>
      </c>
      <c r="I234" s="53" t="inlineStr">
        <is>
          <t>ICICI</t>
        </is>
      </c>
      <c r="J234" s="53" t="inlineStr">
        <is>
          <t>SCB-Private</t>
        </is>
      </c>
      <c r="K234" s="53" t="inlineStr">
        <is>
          <t>D</t>
        </is>
      </c>
      <c r="L234" s="55">
        <f>G234*VLOOKUP(RIGHT(F234,3),'Currency-RBI'!$A$2:$B$28,2,0)</f>
        <v/>
      </c>
    </row>
    <row r="235">
      <c r="A235" s="53" t="n">
        <v>20221231</v>
      </c>
      <c r="B235" s="53" t="inlineStr">
        <is>
          <t>EUR</t>
        </is>
      </c>
      <c r="C235" s="54" t="n">
        <v>10485</v>
      </c>
      <c r="D235" s="53" t="inlineStr">
        <is>
          <t>DEL</t>
        </is>
      </c>
      <c r="E235" s="53" t="inlineStr">
        <is>
          <t>MSF</t>
        </is>
      </c>
      <c r="F235" s="53">
        <f>CONCATENATE(E235,"-",B235)</f>
        <v/>
      </c>
      <c r="G235" s="55" t="n">
        <v>839205.1799999999</v>
      </c>
      <c r="H235" s="53" t="inlineStr">
        <is>
          <t>CUST-51828</t>
        </is>
      </c>
      <c r="I235" s="53" t="inlineStr">
        <is>
          <t>Saraswat</t>
        </is>
      </c>
      <c r="J235" s="53" t="inlineStr">
        <is>
          <t>Cooperative Bank</t>
        </is>
      </c>
      <c r="K235" s="53" t="inlineStr">
        <is>
          <t>O</t>
        </is>
      </c>
      <c r="L235" s="55">
        <f>G235*VLOOKUP(RIGHT(F235,3),'Currency-RBI'!$A$2:$B$28,2,0)</f>
        <v/>
      </c>
    </row>
    <row r="236">
      <c r="A236" s="53" t="n">
        <v>20221231</v>
      </c>
      <c r="B236" s="53" t="inlineStr">
        <is>
          <t>USD</t>
        </is>
      </c>
      <c r="C236" s="54" t="n">
        <v>10486</v>
      </c>
      <c r="D236" s="53" t="inlineStr">
        <is>
          <t>DEL</t>
        </is>
      </c>
      <c r="E236" s="53" t="inlineStr">
        <is>
          <t>Term Loan</t>
        </is>
      </c>
      <c r="F236" s="53">
        <f>CONCATENATE(E236,"-",B236)</f>
        <v/>
      </c>
      <c r="G236" s="55" t="n">
        <v>436487.04</v>
      </c>
      <c r="H236" s="53" t="inlineStr">
        <is>
          <t>CUST-40010</t>
        </is>
      </c>
      <c r="I236" s="53" t="inlineStr">
        <is>
          <t>ICICI</t>
        </is>
      </c>
      <c r="J236" s="53" t="inlineStr">
        <is>
          <t>SCB-Private</t>
        </is>
      </c>
      <c r="K236" s="53" t="inlineStr">
        <is>
          <t>D</t>
        </is>
      </c>
      <c r="L236" s="55">
        <f>G236*VLOOKUP(RIGHT(F236,3),'Currency-RBI'!$A$2:$B$28,2,0)</f>
        <v/>
      </c>
    </row>
    <row r="237">
      <c r="A237" s="53" t="n">
        <v>20221231</v>
      </c>
      <c r="B237" s="53" t="inlineStr">
        <is>
          <t>INR</t>
        </is>
      </c>
      <c r="C237" s="54" t="n">
        <v>10487</v>
      </c>
      <c r="D237" s="53" t="inlineStr">
        <is>
          <t>DEL</t>
        </is>
      </c>
      <c r="E237" s="53" t="inlineStr">
        <is>
          <t>LAF</t>
        </is>
      </c>
      <c r="F237" s="53">
        <f>CONCATENATE(E237,"-",B237)</f>
        <v/>
      </c>
      <c r="G237" s="55" t="n">
        <v>442084.5</v>
      </c>
      <c r="H237" s="53" t="inlineStr">
        <is>
          <t>CUST-18124</t>
        </is>
      </c>
      <c r="I237" s="53" t="inlineStr">
        <is>
          <t>SBBJ</t>
        </is>
      </c>
      <c r="J237" s="53" t="inlineStr">
        <is>
          <t>SBI-SUB</t>
        </is>
      </c>
      <c r="K237" s="53" t="inlineStr">
        <is>
          <t>O</t>
        </is>
      </c>
      <c r="L237" s="55">
        <f>G237*VLOOKUP(RIGHT(F237,3),'Currency-RBI'!$A$2:$B$28,2,0)</f>
        <v/>
      </c>
    </row>
    <row r="238">
      <c r="A238" s="53" t="n">
        <v>20221231</v>
      </c>
      <c r="B238" s="53" t="inlineStr">
        <is>
          <t>EUR</t>
        </is>
      </c>
      <c r="C238" s="54" t="n">
        <v>10488</v>
      </c>
      <c r="D238" s="53" t="inlineStr">
        <is>
          <t>MUM</t>
        </is>
      </c>
      <c r="E238" s="53" t="inlineStr">
        <is>
          <t>LAF</t>
        </is>
      </c>
      <c r="F238" s="53">
        <f>CONCATENATE(E238,"-",B238)</f>
        <v/>
      </c>
      <c r="G238" s="55" t="n">
        <v>647797.59</v>
      </c>
      <c r="H238" s="53" t="inlineStr">
        <is>
          <t>CUST-33211</t>
        </is>
      </c>
      <c r="I238" s="53" t="inlineStr">
        <is>
          <t>FIO</t>
        </is>
      </c>
      <c r="J238" s="53" t="inlineStr">
        <is>
          <t>Financial Institution</t>
        </is>
      </c>
      <c r="K238" s="53" t="inlineStr">
        <is>
          <t>O</t>
        </is>
      </c>
      <c r="L238" s="55">
        <f>G238*VLOOKUP(RIGHT(F238,3),'Currency-RBI'!$A$2:$B$28,2,0)</f>
        <v/>
      </c>
    </row>
    <row r="239">
      <c r="A239" s="53" t="n">
        <v>20221231</v>
      </c>
      <c r="B239" s="53" t="inlineStr">
        <is>
          <t>GBP</t>
        </is>
      </c>
      <c r="C239" s="54" t="n">
        <v>10489</v>
      </c>
      <c r="D239" s="53" t="inlineStr">
        <is>
          <t>MUM</t>
        </is>
      </c>
      <c r="E239" s="53" t="inlineStr">
        <is>
          <t>LAF</t>
        </is>
      </c>
      <c r="F239" s="53">
        <f>CONCATENATE(E239,"-",B239)</f>
        <v/>
      </c>
      <c r="G239" s="55" t="n">
        <v>888674.49</v>
      </c>
      <c r="H239" s="53" t="inlineStr">
        <is>
          <t>CUST-18191</t>
        </is>
      </c>
      <c r="I239" s="53" t="inlineStr">
        <is>
          <t>EXIM</t>
        </is>
      </c>
      <c r="J239" s="53" t="inlineStr">
        <is>
          <t>Financial Institution</t>
        </is>
      </c>
      <c r="K239" s="53" t="inlineStr">
        <is>
          <t>O</t>
        </is>
      </c>
      <c r="L239" s="55">
        <f>G239*VLOOKUP(RIGHT(F239,3),'Currency-RBI'!$A$2:$B$28,2,0)</f>
        <v/>
      </c>
    </row>
    <row r="240">
      <c r="A240" s="53" t="n">
        <v>20221231</v>
      </c>
      <c r="B240" s="53" t="inlineStr">
        <is>
          <t>INR</t>
        </is>
      </c>
      <c r="C240" s="54" t="n">
        <v>10492</v>
      </c>
      <c r="D240" s="53" t="inlineStr">
        <is>
          <t>DEL</t>
        </is>
      </c>
      <c r="E240" s="53" t="inlineStr">
        <is>
          <t>LAF</t>
        </is>
      </c>
      <c r="F240" s="53">
        <f>CONCATENATE(E240,"-",B240)</f>
        <v/>
      </c>
      <c r="G240" s="55" t="n">
        <v>862802.8199999999</v>
      </c>
      <c r="H240" s="53" t="inlineStr">
        <is>
          <t>CUST-60179</t>
        </is>
      </c>
      <c r="I240" s="53" t="inlineStr">
        <is>
          <t>ICICI</t>
        </is>
      </c>
      <c r="J240" s="53" t="inlineStr">
        <is>
          <t>SCB-Private</t>
        </is>
      </c>
      <c r="K240" s="53" t="inlineStr">
        <is>
          <t>D</t>
        </is>
      </c>
      <c r="L240" s="55">
        <f>G240*VLOOKUP(RIGHT(F240,3),'Currency-RBI'!$A$2:$B$28,2,0)</f>
        <v/>
      </c>
    </row>
    <row r="241">
      <c r="A241" s="53" t="n">
        <v>20221231</v>
      </c>
      <c r="B241" s="53" t="inlineStr">
        <is>
          <t>USD</t>
        </is>
      </c>
      <c r="C241" s="54" t="n">
        <v>10494</v>
      </c>
      <c r="D241" s="53" t="inlineStr">
        <is>
          <t>DEL</t>
        </is>
      </c>
      <c r="E241" s="53" t="inlineStr">
        <is>
          <t>MSF</t>
        </is>
      </c>
      <c r="F241" s="53">
        <f>CONCATENATE(E241,"-",B241)</f>
        <v/>
      </c>
      <c r="G241" s="55" t="n">
        <v>614579.13</v>
      </c>
      <c r="H241" s="53" t="inlineStr">
        <is>
          <t>CUST-14649</t>
        </is>
      </c>
      <c r="I241" s="53" t="inlineStr">
        <is>
          <t>HDFC</t>
        </is>
      </c>
      <c r="J241" s="53" t="inlineStr">
        <is>
          <t>SCB-Private</t>
        </is>
      </c>
      <c r="K241" s="53" t="inlineStr">
        <is>
          <t>O</t>
        </is>
      </c>
      <c r="L241" s="55">
        <f>G241*VLOOKUP(RIGHT(F241,3),'Currency-RBI'!$A$2:$B$28,2,0)</f>
        <v/>
      </c>
    </row>
    <row r="242">
      <c r="A242" s="53" t="n">
        <v>20221231</v>
      </c>
      <c r="B242" s="53" t="inlineStr">
        <is>
          <t>USD</t>
        </is>
      </c>
      <c r="C242" s="54" t="n">
        <v>10495</v>
      </c>
      <c r="D242" s="53" t="inlineStr">
        <is>
          <t>MUM</t>
        </is>
      </c>
      <c r="E242" s="53" t="inlineStr">
        <is>
          <t>Term Loan</t>
        </is>
      </c>
      <c r="F242" s="53">
        <f>CONCATENATE(E242,"-",B242)</f>
        <v/>
      </c>
      <c r="G242" s="55" t="n">
        <v>133349.04</v>
      </c>
      <c r="H242" s="53" t="inlineStr">
        <is>
          <t>CUST-12620</t>
        </is>
      </c>
      <c r="I242" s="53" t="inlineStr">
        <is>
          <t>ICICI</t>
        </is>
      </c>
      <c r="J242" s="53" t="inlineStr">
        <is>
          <t>SCB-Private</t>
        </is>
      </c>
      <c r="K242" s="53" t="inlineStr">
        <is>
          <t>D</t>
        </is>
      </c>
      <c r="L242" s="55">
        <f>G242*VLOOKUP(RIGHT(F242,3),'Currency-RBI'!$A$2:$B$28,2,0)</f>
        <v/>
      </c>
    </row>
    <row r="243">
      <c r="A243" s="53" t="n">
        <v>20221231</v>
      </c>
      <c r="B243" s="53" t="inlineStr">
        <is>
          <t>EUR</t>
        </is>
      </c>
      <c r="C243" s="54" t="n">
        <v>10496</v>
      </c>
      <c r="D243" s="53" t="inlineStr">
        <is>
          <t>MUM</t>
        </is>
      </c>
      <c r="E243" s="53" t="inlineStr">
        <is>
          <t>MSF</t>
        </is>
      </c>
      <c r="F243" s="53">
        <f>CONCATENATE(E243,"-",B243)</f>
        <v/>
      </c>
      <c r="G243" s="55" t="n">
        <v>354075.48</v>
      </c>
      <c r="H243" s="53" t="inlineStr">
        <is>
          <t>CUST-24306</t>
        </is>
      </c>
      <c r="I243" s="53" t="inlineStr">
        <is>
          <t>SIDBI</t>
        </is>
      </c>
      <c r="J243" s="53" t="inlineStr">
        <is>
          <t>Financial Institution</t>
        </is>
      </c>
      <c r="K243" s="53" t="inlineStr">
        <is>
          <t>O</t>
        </is>
      </c>
      <c r="L243" s="55">
        <f>G243*VLOOKUP(RIGHT(F243,3),'Currency-RBI'!$A$2:$B$28,2,0)</f>
        <v/>
      </c>
    </row>
    <row r="244">
      <c r="A244" s="53" t="n">
        <v>20221231</v>
      </c>
      <c r="B244" s="53" t="inlineStr">
        <is>
          <t>USD</t>
        </is>
      </c>
      <c r="C244" s="54" t="n">
        <v>10497</v>
      </c>
      <c r="D244" s="53" t="inlineStr">
        <is>
          <t>DEL</t>
        </is>
      </c>
      <c r="E244" s="53" t="inlineStr">
        <is>
          <t>LAF</t>
        </is>
      </c>
      <c r="F244" s="53">
        <f>CONCATENATE(E244,"-",B244)</f>
        <v/>
      </c>
      <c r="G244" s="55" t="n">
        <v>176314.05</v>
      </c>
      <c r="H244" s="53" t="inlineStr">
        <is>
          <t>CUST-50695</t>
        </is>
      </c>
      <c r="I244" s="53" t="inlineStr">
        <is>
          <t>EXIM</t>
        </is>
      </c>
      <c r="J244" s="53" t="inlineStr">
        <is>
          <t>Financial Institution</t>
        </is>
      </c>
      <c r="K244" s="53" t="inlineStr">
        <is>
          <t>D</t>
        </is>
      </c>
      <c r="L244" s="55">
        <f>G244*VLOOKUP(RIGHT(F244,3),'Currency-RBI'!$A$2:$B$28,2,0)</f>
        <v/>
      </c>
    </row>
    <row r="245">
      <c r="A245" s="53" t="n">
        <v>20221231</v>
      </c>
      <c r="B245" s="53" t="inlineStr">
        <is>
          <t>INR</t>
        </is>
      </c>
      <c r="C245" s="54" t="n">
        <v>10499</v>
      </c>
      <c r="D245" s="53" t="inlineStr">
        <is>
          <t>MUM</t>
        </is>
      </c>
      <c r="E245" s="53" t="inlineStr">
        <is>
          <t>Term Loan</t>
        </is>
      </c>
      <c r="F245" s="53">
        <f>CONCATENATE(E245,"-",B245)</f>
        <v/>
      </c>
      <c r="G245" s="55" t="n">
        <v>514249.56</v>
      </c>
      <c r="H245" s="53" t="inlineStr">
        <is>
          <t>CUST-55123</t>
        </is>
      </c>
      <c r="I245" s="53" t="inlineStr">
        <is>
          <t>SBBJ</t>
        </is>
      </c>
      <c r="J245" s="53" t="inlineStr">
        <is>
          <t>SBI-SUB</t>
        </is>
      </c>
      <c r="K245" s="53" t="inlineStr">
        <is>
          <t>O</t>
        </is>
      </c>
      <c r="L245" s="55">
        <f>G245*VLOOKUP(RIGHT(F245,3),'Currency-RBI'!$A$2:$B$28,2,0)</f>
        <v/>
      </c>
    </row>
    <row r="246">
      <c r="A246" s="53" t="n">
        <v>20221231</v>
      </c>
      <c r="B246" s="53" t="inlineStr">
        <is>
          <t>GBP</t>
        </is>
      </c>
      <c r="C246" s="54" t="n">
        <v>10502</v>
      </c>
      <c r="D246" s="53" t="inlineStr">
        <is>
          <t>DEL</t>
        </is>
      </c>
      <c r="E246" s="53" t="inlineStr">
        <is>
          <t>MSF</t>
        </is>
      </c>
      <c r="F246" s="53">
        <f>CONCATENATE(E246,"-",B246)</f>
        <v/>
      </c>
      <c r="G246" s="55" t="n">
        <v>813695.85</v>
      </c>
      <c r="H246" s="53" t="inlineStr">
        <is>
          <t>CUST-61289</t>
        </is>
      </c>
      <c r="I246" s="53" t="inlineStr">
        <is>
          <t>RBI</t>
        </is>
      </c>
      <c r="J246" s="53" t="inlineStr">
        <is>
          <t>RBI</t>
        </is>
      </c>
      <c r="K246" s="53" t="inlineStr">
        <is>
          <t>D</t>
        </is>
      </c>
      <c r="L246" s="55">
        <f>G246*VLOOKUP(RIGHT(F246,3),'Currency-RBI'!$A$2:$B$28,2,0)</f>
        <v/>
      </c>
    </row>
    <row r="247">
      <c r="A247" s="53" t="n">
        <v>20221231</v>
      </c>
      <c r="B247" s="53" t="inlineStr">
        <is>
          <t>USD</t>
        </is>
      </c>
      <c r="C247" s="54" t="n">
        <v>10503</v>
      </c>
      <c r="D247" s="53" t="inlineStr">
        <is>
          <t>DEL</t>
        </is>
      </c>
      <c r="E247" s="53" t="inlineStr">
        <is>
          <t>Call Money</t>
        </is>
      </c>
      <c r="F247" s="53">
        <f>CONCATENATE(E247,"-",B247)</f>
        <v/>
      </c>
      <c r="G247" s="55" t="n">
        <v>103291.65</v>
      </c>
      <c r="H247" s="53" t="inlineStr">
        <is>
          <t>CUST-17281</t>
        </is>
      </c>
      <c r="I247" s="53" t="inlineStr">
        <is>
          <t>BOA</t>
        </is>
      </c>
      <c r="J247" s="53" t="inlineStr">
        <is>
          <t>Overseas Bank</t>
        </is>
      </c>
      <c r="K247" s="53" t="inlineStr">
        <is>
          <t>O</t>
        </is>
      </c>
      <c r="L247" s="55">
        <f>G247*VLOOKUP(RIGHT(F247,3),'Currency-RBI'!$A$2:$B$28,2,0)</f>
        <v/>
      </c>
    </row>
    <row r="248">
      <c r="A248" s="53" t="n">
        <v>20221231</v>
      </c>
      <c r="B248" s="53" t="inlineStr">
        <is>
          <t>EUR</t>
        </is>
      </c>
      <c r="C248" s="54" t="n">
        <v>10504</v>
      </c>
      <c r="D248" s="53" t="inlineStr">
        <is>
          <t>DEL</t>
        </is>
      </c>
      <c r="E248" s="53" t="inlineStr">
        <is>
          <t>Call Money</t>
        </is>
      </c>
      <c r="F248" s="53">
        <f>CONCATENATE(E248,"-",B248)</f>
        <v/>
      </c>
      <c r="G248" s="55" t="n">
        <v>278181.09</v>
      </c>
      <c r="H248" s="53" t="inlineStr">
        <is>
          <t>CUST-19066</t>
        </is>
      </c>
      <c r="I248" s="53" t="inlineStr">
        <is>
          <t>RBI</t>
        </is>
      </c>
      <c r="J248" s="53" t="inlineStr">
        <is>
          <t>RBI</t>
        </is>
      </c>
      <c r="K248" s="53" t="inlineStr">
        <is>
          <t>O</t>
        </is>
      </c>
      <c r="L248" s="55">
        <f>G248*VLOOKUP(RIGHT(F248,3),'Currency-RBI'!$A$2:$B$28,2,0)</f>
        <v/>
      </c>
    </row>
    <row r="249">
      <c r="A249" s="53" t="n">
        <v>20221231</v>
      </c>
      <c r="B249" s="53" t="inlineStr">
        <is>
          <t>GBP</t>
        </is>
      </c>
      <c r="C249" s="54" t="n">
        <v>10505</v>
      </c>
      <c r="D249" s="53" t="inlineStr">
        <is>
          <t>MUM</t>
        </is>
      </c>
      <c r="E249" s="53" t="inlineStr">
        <is>
          <t>Term Loan</t>
        </is>
      </c>
      <c r="F249" s="53">
        <f>CONCATENATE(E249,"-",B249)</f>
        <v/>
      </c>
      <c r="G249" s="55" t="n">
        <v>408475.98</v>
      </c>
      <c r="H249" s="53" t="inlineStr">
        <is>
          <t>CUST-11285</t>
        </is>
      </c>
      <c r="I249" s="53" t="inlineStr">
        <is>
          <t>BOA</t>
        </is>
      </c>
      <c r="J249" s="53" t="inlineStr">
        <is>
          <t>Overseas Bank</t>
        </is>
      </c>
      <c r="K249" s="53" t="inlineStr">
        <is>
          <t>D</t>
        </is>
      </c>
      <c r="L249" s="55">
        <f>G249*VLOOKUP(RIGHT(F249,3),'Currency-RBI'!$A$2:$B$28,2,0)</f>
        <v/>
      </c>
    </row>
    <row r="250">
      <c r="A250" s="53" t="n">
        <v>20221231</v>
      </c>
      <c r="B250" s="53" t="inlineStr">
        <is>
          <t>USD</t>
        </is>
      </c>
      <c r="C250" s="54" t="n">
        <v>10506</v>
      </c>
      <c r="D250" s="53" t="inlineStr">
        <is>
          <t>MUM</t>
        </is>
      </c>
      <c r="E250" s="53" t="inlineStr">
        <is>
          <t>MSF</t>
        </is>
      </c>
      <c r="F250" s="53">
        <f>CONCATENATE(E250,"-",B250)</f>
        <v/>
      </c>
      <c r="G250" s="55" t="n">
        <v>336263.4</v>
      </c>
      <c r="H250" s="53" t="inlineStr">
        <is>
          <t>CUST-21286</t>
        </is>
      </c>
      <c r="I250" s="53" t="inlineStr">
        <is>
          <t>FIO</t>
        </is>
      </c>
      <c r="J250" s="53" t="inlineStr">
        <is>
          <t>Financial Institution</t>
        </is>
      </c>
      <c r="K250" s="53" t="inlineStr">
        <is>
          <t>D</t>
        </is>
      </c>
      <c r="L250" s="55">
        <f>G250*VLOOKUP(RIGHT(F250,3),'Currency-RBI'!$A$2:$B$28,2,0)</f>
        <v/>
      </c>
    </row>
    <row r="251">
      <c r="A251" s="53" t="n">
        <v>20221231</v>
      </c>
      <c r="B251" s="53" t="inlineStr">
        <is>
          <t>EUR</t>
        </is>
      </c>
      <c r="C251" s="54" t="n">
        <v>10507</v>
      </c>
      <c r="D251" s="53" t="inlineStr">
        <is>
          <t>DEL</t>
        </is>
      </c>
      <c r="E251" s="53" t="inlineStr">
        <is>
          <t>MSF</t>
        </is>
      </c>
      <c r="F251" s="53">
        <f>CONCATENATE(E251,"-",B251)</f>
        <v/>
      </c>
      <c r="G251" s="55" t="n">
        <v>103246.11</v>
      </c>
      <c r="H251" s="53" t="inlineStr">
        <is>
          <t>CUST-23302</t>
        </is>
      </c>
      <c r="I251" s="53" t="inlineStr">
        <is>
          <t>EXIM</t>
        </is>
      </c>
      <c r="J251" s="53" t="inlineStr">
        <is>
          <t>Financial Institution</t>
        </is>
      </c>
      <c r="K251" s="53" t="inlineStr">
        <is>
          <t>O</t>
        </is>
      </c>
      <c r="L251" s="55">
        <f>G251*VLOOKUP(RIGHT(F251,3),'Currency-RBI'!$A$2:$B$28,2,0)</f>
        <v/>
      </c>
    </row>
    <row r="252">
      <c r="A252" s="53" t="n">
        <v>20221231</v>
      </c>
      <c r="B252" s="53" t="inlineStr">
        <is>
          <t>USD</t>
        </is>
      </c>
      <c r="C252" s="54" t="n">
        <v>10508</v>
      </c>
      <c r="D252" s="53" t="inlineStr">
        <is>
          <t>DEL</t>
        </is>
      </c>
      <c r="E252" s="53" t="inlineStr">
        <is>
          <t>Term Loan</t>
        </is>
      </c>
      <c r="F252" s="53">
        <f>CONCATENATE(E252,"-",B252)</f>
        <v/>
      </c>
      <c r="G252" s="55" t="n">
        <v>195463.62</v>
      </c>
      <c r="H252" s="53" t="inlineStr">
        <is>
          <t>CUST-45949</t>
        </is>
      </c>
      <c r="I252" s="53" t="inlineStr">
        <is>
          <t>SBI</t>
        </is>
      </c>
      <c r="J252" s="53" t="inlineStr">
        <is>
          <t>SBI</t>
        </is>
      </c>
      <c r="K252" s="53" t="inlineStr">
        <is>
          <t>D</t>
        </is>
      </c>
      <c r="L252" s="55">
        <f>G252*VLOOKUP(RIGHT(F252,3),'Currency-RBI'!$A$2:$B$28,2,0)</f>
        <v/>
      </c>
    </row>
    <row r="253">
      <c r="A253" s="53" t="n">
        <v>20221231</v>
      </c>
      <c r="B253" s="53" t="inlineStr">
        <is>
          <t>INR</t>
        </is>
      </c>
      <c r="C253" s="54" t="n">
        <v>10509</v>
      </c>
      <c r="D253" s="53" t="inlineStr">
        <is>
          <t>MUM</t>
        </is>
      </c>
      <c r="E253" s="53" t="inlineStr">
        <is>
          <t>LAF</t>
        </is>
      </c>
      <c r="F253" s="53">
        <f>CONCATENATE(E253,"-",B253)</f>
        <v/>
      </c>
      <c r="G253" s="55" t="n">
        <v>774902.7</v>
      </c>
      <c r="H253" s="53" t="inlineStr">
        <is>
          <t>CUST-68870</t>
        </is>
      </c>
      <c r="I253" s="53" t="inlineStr">
        <is>
          <t>EXIM</t>
        </is>
      </c>
      <c r="J253" s="53" t="inlineStr">
        <is>
          <t>Financial Institution</t>
        </is>
      </c>
      <c r="K253" s="53" t="inlineStr">
        <is>
          <t>O</t>
        </is>
      </c>
      <c r="L253" s="55">
        <f>G253*VLOOKUP(RIGHT(F253,3),'Currency-RBI'!$A$2:$B$28,2,0)</f>
        <v/>
      </c>
    </row>
    <row r="254">
      <c r="A254" s="53" t="n">
        <v>20221231</v>
      </c>
      <c r="B254" s="53" t="inlineStr">
        <is>
          <t>INR</t>
        </is>
      </c>
      <c r="C254" s="54" t="n">
        <v>10510</v>
      </c>
      <c r="D254" s="53" t="inlineStr">
        <is>
          <t>MUM</t>
        </is>
      </c>
      <c r="E254" s="53" t="inlineStr">
        <is>
          <t>MSF</t>
        </is>
      </c>
      <c r="F254" s="53">
        <f>CONCATENATE(E254,"-",B254)</f>
        <v/>
      </c>
      <c r="G254" s="55" t="n">
        <v>46534.95</v>
      </c>
      <c r="H254" s="53" t="inlineStr">
        <is>
          <t>CUST-26536</t>
        </is>
      </c>
      <c r="I254" s="53" t="inlineStr">
        <is>
          <t>BOA</t>
        </is>
      </c>
      <c r="J254" s="53" t="inlineStr">
        <is>
          <t>Overseas Bank</t>
        </is>
      </c>
      <c r="K254" s="53" t="inlineStr">
        <is>
          <t>O</t>
        </is>
      </c>
      <c r="L254" s="55">
        <f>G254*VLOOKUP(RIGHT(F254,3),'Currency-RBI'!$A$2:$B$28,2,0)</f>
        <v/>
      </c>
    </row>
    <row r="255">
      <c r="A255" s="53" t="n">
        <v>20221231</v>
      </c>
      <c r="B255" s="53" t="inlineStr">
        <is>
          <t>GBP</t>
        </is>
      </c>
      <c r="C255" s="54" t="n">
        <v>10515</v>
      </c>
      <c r="D255" s="53" t="inlineStr">
        <is>
          <t>DEL</t>
        </is>
      </c>
      <c r="E255" s="53" t="inlineStr">
        <is>
          <t>Term Loan</t>
        </is>
      </c>
      <c r="F255" s="53">
        <f>CONCATENATE(E255,"-",B255)</f>
        <v/>
      </c>
      <c r="G255" s="55" t="n">
        <v>142422.39</v>
      </c>
      <c r="H255" s="53" t="inlineStr">
        <is>
          <t>CUST-60073</t>
        </is>
      </c>
      <c r="I255" s="53" t="inlineStr">
        <is>
          <t>RBI</t>
        </is>
      </c>
      <c r="J255" s="53" t="inlineStr">
        <is>
          <t>RBI</t>
        </is>
      </c>
      <c r="K255" s="53" t="inlineStr">
        <is>
          <t>O</t>
        </is>
      </c>
      <c r="L255" s="55">
        <f>G255*VLOOKUP(RIGHT(F255,3),'Currency-RBI'!$A$2:$B$28,2,0)</f>
        <v/>
      </c>
    </row>
    <row r="256">
      <c r="A256" s="53" t="n">
        <v>20221231</v>
      </c>
      <c r="B256" s="53" t="inlineStr">
        <is>
          <t>EUR</t>
        </is>
      </c>
      <c r="C256" s="54" t="n">
        <v>10518</v>
      </c>
      <c r="D256" s="53" t="inlineStr">
        <is>
          <t>MUM</t>
        </is>
      </c>
      <c r="E256" s="53" t="inlineStr">
        <is>
          <t>Call Money</t>
        </is>
      </c>
      <c r="F256" s="53">
        <f>CONCATENATE(E256,"-",B256)</f>
        <v/>
      </c>
      <c r="G256" s="55" t="n">
        <v>957297.33</v>
      </c>
      <c r="H256" s="53" t="inlineStr">
        <is>
          <t>CUST-25579</t>
        </is>
      </c>
      <c r="I256" s="53" t="inlineStr">
        <is>
          <t>HDFC</t>
        </is>
      </c>
      <c r="J256" s="53" t="inlineStr">
        <is>
          <t>SCB-Private</t>
        </is>
      </c>
      <c r="K256" s="53" t="inlineStr">
        <is>
          <t>D</t>
        </is>
      </c>
      <c r="L256" s="55">
        <f>G256*VLOOKUP(RIGHT(F256,3),'Currency-RBI'!$A$2:$B$28,2,0)</f>
        <v/>
      </c>
    </row>
    <row r="257">
      <c r="A257" s="53" t="n">
        <v>20221231</v>
      </c>
      <c r="B257" s="53" t="inlineStr">
        <is>
          <t>GBP</t>
        </is>
      </c>
      <c r="C257" s="54" t="n">
        <v>10519</v>
      </c>
      <c r="D257" s="53" t="inlineStr">
        <is>
          <t>DEL</t>
        </is>
      </c>
      <c r="E257" s="53" t="inlineStr">
        <is>
          <t>MSF</t>
        </is>
      </c>
      <c r="F257" s="53">
        <f>CONCATENATE(E257,"-",B257)</f>
        <v/>
      </c>
      <c r="G257" s="55" t="n">
        <v>820572.39</v>
      </c>
      <c r="H257" s="53" t="inlineStr">
        <is>
          <t>CUST-71745</t>
        </is>
      </c>
      <c r="I257" s="53" t="inlineStr">
        <is>
          <t>FIO</t>
        </is>
      </c>
      <c r="J257" s="53" t="inlineStr">
        <is>
          <t>Financial Institution</t>
        </is>
      </c>
      <c r="K257" s="53" t="inlineStr">
        <is>
          <t>D</t>
        </is>
      </c>
      <c r="L257" s="55">
        <f>G257*VLOOKUP(RIGHT(F257,3),'Currency-RBI'!$A$2:$B$28,2,0)</f>
        <v/>
      </c>
    </row>
    <row r="258">
      <c r="A258" s="53" t="n">
        <v>20221231</v>
      </c>
      <c r="B258" s="53" t="inlineStr">
        <is>
          <t>USD</t>
        </is>
      </c>
      <c r="C258" s="54" t="n">
        <v>10520</v>
      </c>
      <c r="D258" s="53" t="inlineStr">
        <is>
          <t>DEL</t>
        </is>
      </c>
      <c r="E258" s="53" t="inlineStr">
        <is>
          <t>MSF</t>
        </is>
      </c>
      <c r="F258" s="53">
        <f>CONCATENATE(E258,"-",B258)</f>
        <v/>
      </c>
      <c r="G258" s="55" t="n">
        <v>531142.92</v>
      </c>
      <c r="H258" s="53" t="inlineStr">
        <is>
          <t>CUST-57102</t>
        </is>
      </c>
      <c r="I258" s="53" t="inlineStr">
        <is>
          <t>NABARD</t>
        </is>
      </c>
      <c r="J258" s="53" t="inlineStr">
        <is>
          <t>Financial Institution</t>
        </is>
      </c>
      <c r="K258" s="53" t="inlineStr">
        <is>
          <t>O</t>
        </is>
      </c>
      <c r="L258" s="55">
        <f>G258*VLOOKUP(RIGHT(F258,3),'Currency-RBI'!$A$2:$B$28,2,0)</f>
        <v/>
      </c>
    </row>
    <row r="259">
      <c r="A259" s="53" t="n">
        <v>20221231</v>
      </c>
      <c r="B259" s="53" t="inlineStr">
        <is>
          <t>USD</t>
        </is>
      </c>
      <c r="C259" s="54" t="n">
        <v>10521</v>
      </c>
      <c r="D259" s="53" t="inlineStr">
        <is>
          <t>DEL</t>
        </is>
      </c>
      <c r="E259" s="53" t="inlineStr">
        <is>
          <t>Term Loan</t>
        </is>
      </c>
      <c r="F259" s="53">
        <f>CONCATENATE(E259,"-",B259)</f>
        <v/>
      </c>
      <c r="G259" s="55" t="n">
        <v>272079.72</v>
      </c>
      <c r="H259" s="53" t="inlineStr">
        <is>
          <t>CUST-52660</t>
        </is>
      </c>
      <c r="I259" s="53" t="inlineStr">
        <is>
          <t>ICICI</t>
        </is>
      </c>
      <c r="J259" s="53" t="inlineStr">
        <is>
          <t>SCB-Private</t>
        </is>
      </c>
      <c r="K259" s="53" t="inlineStr">
        <is>
          <t>D</t>
        </is>
      </c>
      <c r="L259" s="55">
        <f>G259*VLOOKUP(RIGHT(F259,3),'Currency-RBI'!$A$2:$B$28,2,0)</f>
        <v/>
      </c>
    </row>
    <row r="260">
      <c r="A260" s="53" t="n">
        <v>20221231</v>
      </c>
      <c r="B260" s="53" t="inlineStr">
        <is>
          <t>GBP</t>
        </is>
      </c>
      <c r="C260" s="54" t="n">
        <v>10522</v>
      </c>
      <c r="D260" s="53" t="inlineStr">
        <is>
          <t>DEL</t>
        </is>
      </c>
      <c r="E260" s="53" t="inlineStr">
        <is>
          <t>Term Loan</t>
        </is>
      </c>
      <c r="F260" s="53">
        <f>CONCATENATE(E260,"-",B260)</f>
        <v/>
      </c>
      <c r="G260" s="55" t="n">
        <v>84991.5</v>
      </c>
      <c r="H260" s="53" t="inlineStr">
        <is>
          <t>CUST-61076</t>
        </is>
      </c>
      <c r="I260" s="53" t="inlineStr">
        <is>
          <t>FIO</t>
        </is>
      </c>
      <c r="J260" s="53" t="inlineStr">
        <is>
          <t>Financial Institution</t>
        </is>
      </c>
      <c r="K260" s="53" t="inlineStr">
        <is>
          <t>O</t>
        </is>
      </c>
      <c r="L260" s="55">
        <f>G260*VLOOKUP(RIGHT(F260,3),'Currency-RBI'!$A$2:$B$28,2,0)</f>
        <v/>
      </c>
    </row>
    <row r="261">
      <c r="A261" s="53" t="n">
        <v>20221231</v>
      </c>
      <c r="B261" s="53" t="inlineStr">
        <is>
          <t>GBP</t>
        </is>
      </c>
      <c r="C261" s="54" t="n">
        <v>10525</v>
      </c>
      <c r="D261" s="53" t="inlineStr">
        <is>
          <t>MUM</t>
        </is>
      </c>
      <c r="E261" s="53" t="inlineStr">
        <is>
          <t>Term Loan</t>
        </is>
      </c>
      <c r="F261" s="53">
        <f>CONCATENATE(E261,"-",B261)</f>
        <v/>
      </c>
      <c r="G261" s="55" t="n">
        <v>982050.3</v>
      </c>
      <c r="H261" s="53" t="inlineStr">
        <is>
          <t>CUST-43528</t>
        </is>
      </c>
      <c r="I261" s="53" t="inlineStr">
        <is>
          <t>RBI</t>
        </is>
      </c>
      <c r="J261" s="53" t="inlineStr">
        <is>
          <t>RBI</t>
        </is>
      </c>
      <c r="K261" s="53" t="inlineStr">
        <is>
          <t>D</t>
        </is>
      </c>
      <c r="L261" s="55">
        <f>G261*VLOOKUP(RIGHT(F261,3),'Currency-RBI'!$A$2:$B$28,2,0)</f>
        <v/>
      </c>
    </row>
    <row r="262">
      <c r="A262" s="53" t="n">
        <v>20221231</v>
      </c>
      <c r="B262" s="53" t="inlineStr">
        <is>
          <t>INR</t>
        </is>
      </c>
      <c r="C262" s="54" t="n">
        <v>10527</v>
      </c>
      <c r="D262" s="53" t="inlineStr">
        <is>
          <t>MUM</t>
        </is>
      </c>
      <c r="E262" s="53" t="inlineStr">
        <is>
          <t>Term Loan</t>
        </is>
      </c>
      <c r="F262" s="53">
        <f>CONCATENATE(E262,"-",B262)</f>
        <v/>
      </c>
      <c r="G262" s="55" t="n">
        <v>255717.99</v>
      </c>
      <c r="H262" s="53" t="inlineStr">
        <is>
          <t>CUST-77818</t>
        </is>
      </c>
      <c r="I262" s="53" t="inlineStr">
        <is>
          <t>FIO</t>
        </is>
      </c>
      <c r="J262" s="53" t="inlineStr">
        <is>
          <t>Financial Institution</t>
        </is>
      </c>
      <c r="K262" s="53" t="inlineStr">
        <is>
          <t>O</t>
        </is>
      </c>
      <c r="L262" s="55">
        <f>G262*VLOOKUP(RIGHT(F262,3),'Currency-RBI'!$A$2:$B$28,2,0)</f>
        <v/>
      </c>
    </row>
    <row r="263">
      <c r="A263" s="53" t="n">
        <v>20221231</v>
      </c>
      <c r="B263" s="53" t="inlineStr">
        <is>
          <t>EUR</t>
        </is>
      </c>
      <c r="C263" s="54" t="n">
        <v>10528</v>
      </c>
      <c r="D263" s="53" t="inlineStr">
        <is>
          <t>MUM</t>
        </is>
      </c>
      <c r="E263" s="53" t="inlineStr">
        <is>
          <t>Call Money</t>
        </is>
      </c>
      <c r="F263" s="53">
        <f>CONCATENATE(E263,"-",B263)</f>
        <v/>
      </c>
      <c r="G263" s="55" t="n">
        <v>444944.61</v>
      </c>
      <c r="H263" s="53" t="inlineStr">
        <is>
          <t>CUST-60389</t>
        </is>
      </c>
      <c r="I263" s="53" t="inlineStr">
        <is>
          <t>EXIM</t>
        </is>
      </c>
      <c r="J263" s="53" t="inlineStr">
        <is>
          <t>Financial Institution</t>
        </is>
      </c>
      <c r="K263" s="53" t="inlineStr">
        <is>
          <t>D</t>
        </is>
      </c>
      <c r="L263" s="55">
        <f>G263*VLOOKUP(RIGHT(F263,3),'Currency-RBI'!$A$2:$B$28,2,0)</f>
        <v/>
      </c>
    </row>
    <row r="264">
      <c r="A264" s="53" t="n">
        <v>20221231</v>
      </c>
      <c r="B264" s="53" t="inlineStr">
        <is>
          <t>GBP</t>
        </is>
      </c>
      <c r="C264" s="54" t="n">
        <v>10529</v>
      </c>
      <c r="D264" s="53" t="inlineStr">
        <is>
          <t>DEL</t>
        </is>
      </c>
      <c r="E264" s="53" t="inlineStr">
        <is>
          <t>MSF</t>
        </is>
      </c>
      <c r="F264" s="53">
        <f>CONCATENATE(E264,"-",B264)</f>
        <v/>
      </c>
      <c r="G264" s="55" t="n">
        <v>537924.42</v>
      </c>
      <c r="H264" s="53" t="inlineStr">
        <is>
          <t>CUST-78199</t>
        </is>
      </c>
      <c r="I264" s="53" t="inlineStr">
        <is>
          <t>RBI</t>
        </is>
      </c>
      <c r="J264" s="53" t="inlineStr">
        <is>
          <t>RBI</t>
        </is>
      </c>
      <c r="K264" s="53" t="inlineStr">
        <is>
          <t>D</t>
        </is>
      </c>
      <c r="L264" s="55">
        <f>G264*VLOOKUP(RIGHT(F264,3),'Currency-RBI'!$A$2:$B$28,2,0)</f>
        <v/>
      </c>
    </row>
    <row r="265">
      <c r="A265" s="53" t="n">
        <v>20221231</v>
      </c>
      <c r="B265" s="53" t="inlineStr">
        <is>
          <t>GBP</t>
        </is>
      </c>
      <c r="C265" s="54" t="n">
        <v>10535</v>
      </c>
      <c r="D265" s="53" t="inlineStr">
        <is>
          <t>MUM</t>
        </is>
      </c>
      <c r="E265" s="53" t="inlineStr">
        <is>
          <t>Call Money</t>
        </is>
      </c>
      <c r="F265" s="53">
        <f>CONCATENATE(E265,"-",B265)</f>
        <v/>
      </c>
      <c r="G265" s="55" t="n">
        <v>504692.1</v>
      </c>
      <c r="H265" s="53" t="inlineStr">
        <is>
          <t>CUST-78380</t>
        </is>
      </c>
      <c r="I265" s="53" t="inlineStr">
        <is>
          <t>SBBJ</t>
        </is>
      </c>
      <c r="J265" s="53" t="inlineStr">
        <is>
          <t>SBI-SUB</t>
        </is>
      </c>
      <c r="K265" s="53" t="inlineStr">
        <is>
          <t>O</t>
        </is>
      </c>
      <c r="L265" s="55">
        <f>G265*VLOOKUP(RIGHT(F265,3),'Currency-RBI'!$A$2:$B$28,2,0)</f>
        <v/>
      </c>
    </row>
    <row r="266">
      <c r="A266" s="53" t="n">
        <v>20221231</v>
      </c>
      <c r="B266" s="53" t="inlineStr">
        <is>
          <t>INR</t>
        </is>
      </c>
      <c r="C266" s="54" t="n">
        <v>10536</v>
      </c>
      <c r="D266" s="53" t="inlineStr">
        <is>
          <t>MUM</t>
        </is>
      </c>
      <c r="E266" s="53" t="inlineStr">
        <is>
          <t>MSF</t>
        </is>
      </c>
      <c r="F266" s="53">
        <f>CONCATENATE(E266,"-",B266)</f>
        <v/>
      </c>
      <c r="G266" s="55" t="n">
        <v>589446.99</v>
      </c>
      <c r="H266" s="53" t="inlineStr">
        <is>
          <t>CUST-70194</t>
        </is>
      </c>
      <c r="I266" s="53" t="inlineStr">
        <is>
          <t>SBBJ</t>
        </is>
      </c>
      <c r="J266" s="53" t="inlineStr">
        <is>
          <t>SBI-SUB</t>
        </is>
      </c>
      <c r="K266" s="53" t="inlineStr">
        <is>
          <t>D</t>
        </is>
      </c>
      <c r="L266" s="55">
        <f>G266*VLOOKUP(RIGHT(F266,3),'Currency-RBI'!$A$2:$B$28,2,0)</f>
        <v/>
      </c>
    </row>
    <row r="267">
      <c r="A267" s="53" t="n">
        <v>20221231</v>
      </c>
      <c r="B267" s="53" t="inlineStr">
        <is>
          <t>EUR</t>
        </is>
      </c>
      <c r="C267" s="54" t="n">
        <v>10537</v>
      </c>
      <c r="D267" s="53" t="inlineStr">
        <is>
          <t>MUM</t>
        </is>
      </c>
      <c r="E267" s="53" t="inlineStr">
        <is>
          <t>Call Money</t>
        </is>
      </c>
      <c r="F267" s="53">
        <f>CONCATENATE(E267,"-",B267)</f>
        <v/>
      </c>
      <c r="G267" s="55" t="n">
        <v>310370.94</v>
      </c>
      <c r="H267" s="53" t="inlineStr">
        <is>
          <t>CUST-12170</t>
        </is>
      </c>
      <c r="I267" s="53" t="inlineStr">
        <is>
          <t>EXIM</t>
        </is>
      </c>
      <c r="J267" s="53" t="inlineStr">
        <is>
          <t>Financial Institution</t>
        </is>
      </c>
      <c r="K267" s="53" t="inlineStr">
        <is>
          <t>D</t>
        </is>
      </c>
      <c r="L267" s="55">
        <f>G267*VLOOKUP(RIGHT(F267,3),'Currency-RBI'!$A$2:$B$28,2,0)</f>
        <v/>
      </c>
    </row>
    <row r="268">
      <c r="A268" s="53" t="n">
        <v>20221231</v>
      </c>
      <c r="B268" s="53" t="inlineStr">
        <is>
          <t>USD</t>
        </is>
      </c>
      <c r="C268" s="54" t="n">
        <v>10539</v>
      </c>
      <c r="D268" s="53" t="inlineStr">
        <is>
          <t>DEL</t>
        </is>
      </c>
      <c r="E268" s="53" t="inlineStr">
        <is>
          <t>LAF</t>
        </is>
      </c>
      <c r="F268" s="53">
        <f>CONCATENATE(E268,"-",B268)</f>
        <v/>
      </c>
      <c r="G268" s="55" t="n">
        <v>33574.86</v>
      </c>
      <c r="H268" s="53" t="inlineStr">
        <is>
          <t>CUST-47303</t>
        </is>
      </c>
      <c r="I268" s="53" t="inlineStr">
        <is>
          <t>NABARD</t>
        </is>
      </c>
      <c r="J268" s="53" t="inlineStr">
        <is>
          <t>Financial Institution</t>
        </is>
      </c>
      <c r="K268" s="53" t="inlineStr">
        <is>
          <t>D</t>
        </is>
      </c>
      <c r="L268" s="55">
        <f>G268*VLOOKUP(RIGHT(F268,3),'Currency-RBI'!$A$2:$B$28,2,0)</f>
        <v/>
      </c>
    </row>
    <row r="269">
      <c r="A269" s="53" t="n">
        <v>20221231</v>
      </c>
      <c r="B269" s="53" t="inlineStr">
        <is>
          <t>EUR</t>
        </is>
      </c>
      <c r="C269" s="54" t="n">
        <v>10540</v>
      </c>
      <c r="D269" s="53" t="inlineStr">
        <is>
          <t>DEL</t>
        </is>
      </c>
      <c r="E269" s="53" t="inlineStr">
        <is>
          <t>MSF</t>
        </is>
      </c>
      <c r="F269" s="53">
        <f>CONCATENATE(E269,"-",B269)</f>
        <v/>
      </c>
      <c r="G269" s="55" t="n">
        <v>936802.35</v>
      </c>
      <c r="H269" s="53" t="inlineStr">
        <is>
          <t>CUST-25680</t>
        </is>
      </c>
      <c r="I269" s="53" t="inlineStr">
        <is>
          <t>EXIM</t>
        </is>
      </c>
      <c r="J269" s="53" t="inlineStr">
        <is>
          <t>Financial Institution</t>
        </is>
      </c>
      <c r="K269" s="53" t="inlineStr">
        <is>
          <t>O</t>
        </is>
      </c>
      <c r="L269" s="55">
        <f>G269*VLOOKUP(RIGHT(F269,3),'Currency-RBI'!$A$2:$B$28,2,0)</f>
        <v/>
      </c>
    </row>
    <row r="270">
      <c r="A270" s="53" t="n">
        <v>20221231</v>
      </c>
      <c r="B270" s="53" t="inlineStr">
        <is>
          <t>USD</t>
        </is>
      </c>
      <c r="C270" s="54" t="n">
        <v>10541</v>
      </c>
      <c r="D270" s="53" t="inlineStr">
        <is>
          <t>MUM</t>
        </is>
      </c>
      <c r="E270" s="53" t="inlineStr">
        <is>
          <t>Call Money</t>
        </is>
      </c>
      <c r="F270" s="53">
        <f>CONCATENATE(E270,"-",B270)</f>
        <v/>
      </c>
      <c r="G270" s="55" t="n">
        <v>468570.96</v>
      </c>
      <c r="H270" s="53" t="inlineStr">
        <is>
          <t>CUST-43376</t>
        </is>
      </c>
      <c r="I270" s="53" t="inlineStr">
        <is>
          <t>SBBJ</t>
        </is>
      </c>
      <c r="J270" s="53" t="inlineStr">
        <is>
          <t>SBI-SUB</t>
        </is>
      </c>
      <c r="K270" s="53" t="inlineStr">
        <is>
          <t>D</t>
        </is>
      </c>
      <c r="L270" s="55">
        <f>G270*VLOOKUP(RIGHT(F270,3),'Currency-RBI'!$A$2:$B$28,2,0)</f>
        <v/>
      </c>
    </row>
    <row r="271">
      <c r="A271" s="53" t="n">
        <v>20221231</v>
      </c>
      <c r="B271" s="53" t="inlineStr">
        <is>
          <t>GBP</t>
        </is>
      </c>
      <c r="C271" s="54" t="n">
        <v>10542</v>
      </c>
      <c r="D271" s="53" t="inlineStr">
        <is>
          <t>MUM</t>
        </is>
      </c>
      <c r="E271" s="53" t="inlineStr">
        <is>
          <t>Term Loan</t>
        </is>
      </c>
      <c r="F271" s="53">
        <f>CONCATENATE(E271,"-",B271)</f>
        <v/>
      </c>
      <c r="G271" s="55" t="n">
        <v>838137.96</v>
      </c>
      <c r="H271" s="53" t="inlineStr">
        <is>
          <t>CUST-75246</t>
        </is>
      </c>
      <c r="I271" s="53" t="inlineStr">
        <is>
          <t>BOA</t>
        </is>
      </c>
      <c r="J271" s="53" t="inlineStr">
        <is>
          <t>Overseas Bank</t>
        </is>
      </c>
      <c r="K271" s="53" t="inlineStr">
        <is>
          <t>D</t>
        </is>
      </c>
      <c r="L271" s="55">
        <f>G271*VLOOKUP(RIGHT(F271,3),'Currency-RBI'!$A$2:$B$28,2,0)</f>
        <v/>
      </c>
    </row>
    <row r="272">
      <c r="A272" s="53" t="n">
        <v>20221231</v>
      </c>
      <c r="B272" s="53" t="inlineStr">
        <is>
          <t>USD</t>
        </is>
      </c>
      <c r="C272" s="54" t="n">
        <v>10543</v>
      </c>
      <c r="D272" s="53" t="inlineStr">
        <is>
          <t>DEL</t>
        </is>
      </c>
      <c r="E272" s="53" t="inlineStr">
        <is>
          <t>Term Loan</t>
        </is>
      </c>
      <c r="F272" s="53">
        <f>CONCATENATE(E272,"-",B272)</f>
        <v/>
      </c>
      <c r="G272" s="55" t="n">
        <v>715329.45</v>
      </c>
      <c r="H272" s="53" t="inlineStr">
        <is>
          <t>CUST-45577</t>
        </is>
      </c>
      <c r="I272" s="53" t="inlineStr">
        <is>
          <t>BOA</t>
        </is>
      </c>
      <c r="J272" s="53" t="inlineStr">
        <is>
          <t>Overseas Bank</t>
        </is>
      </c>
      <c r="K272" s="53" t="inlineStr">
        <is>
          <t>O</t>
        </is>
      </c>
      <c r="L272" s="55">
        <f>G272*VLOOKUP(RIGHT(F272,3),'Currency-RBI'!$A$2:$B$28,2,0)</f>
        <v/>
      </c>
    </row>
    <row r="273">
      <c r="A273" s="53" t="n">
        <v>20221231</v>
      </c>
      <c r="B273" s="53" t="inlineStr">
        <is>
          <t>INR</t>
        </is>
      </c>
      <c r="C273" s="54" t="n">
        <v>10544</v>
      </c>
      <c r="D273" s="53" t="inlineStr">
        <is>
          <t>DEL</t>
        </is>
      </c>
      <c r="E273" s="53" t="inlineStr">
        <is>
          <t>Term Loan</t>
        </is>
      </c>
      <c r="F273" s="53">
        <f>CONCATENATE(E273,"-",B273)</f>
        <v/>
      </c>
      <c r="G273" s="55" t="n">
        <v>165887.37</v>
      </c>
      <c r="H273" s="53" t="inlineStr">
        <is>
          <t>CUST-22314</t>
        </is>
      </c>
      <c r="I273" s="53" t="inlineStr">
        <is>
          <t>Saraswat</t>
        </is>
      </c>
      <c r="J273" s="53" t="inlineStr">
        <is>
          <t>Cooperative Bank</t>
        </is>
      </c>
      <c r="K273" s="53" t="inlineStr">
        <is>
          <t>O</t>
        </is>
      </c>
      <c r="L273" s="55">
        <f>G273*VLOOKUP(RIGHT(F273,3),'Currency-RBI'!$A$2:$B$28,2,0)</f>
        <v/>
      </c>
    </row>
    <row r="274">
      <c r="A274" s="53" t="n">
        <v>20221231</v>
      </c>
      <c r="B274" s="53" t="inlineStr">
        <is>
          <t>GBP</t>
        </is>
      </c>
      <c r="C274" s="54" t="n">
        <v>10546</v>
      </c>
      <c r="D274" s="53" t="inlineStr">
        <is>
          <t>DEL</t>
        </is>
      </c>
      <c r="E274" s="53" t="inlineStr">
        <is>
          <t>Call Money</t>
        </is>
      </c>
      <c r="F274" s="53">
        <f>CONCATENATE(E274,"-",B274)</f>
        <v/>
      </c>
      <c r="G274" s="55" t="n">
        <v>683036.64</v>
      </c>
      <c r="H274" s="53" t="inlineStr">
        <is>
          <t>CUST-47067</t>
        </is>
      </c>
      <c r="I274" s="53" t="inlineStr">
        <is>
          <t>HDFC</t>
        </is>
      </c>
      <c r="J274" s="53" t="inlineStr">
        <is>
          <t>SCB-Private</t>
        </is>
      </c>
      <c r="K274" s="53" t="inlineStr">
        <is>
          <t>O</t>
        </is>
      </c>
      <c r="L274" s="55">
        <f>G274*VLOOKUP(RIGHT(F274,3),'Currency-RBI'!$A$2:$B$28,2,0)</f>
        <v/>
      </c>
    </row>
    <row r="275">
      <c r="A275" s="53" t="n">
        <v>20221231</v>
      </c>
      <c r="B275" s="53" t="inlineStr">
        <is>
          <t>USD</t>
        </is>
      </c>
      <c r="C275" s="54" t="n">
        <v>10547</v>
      </c>
      <c r="D275" s="53" t="inlineStr">
        <is>
          <t>MUM</t>
        </is>
      </c>
      <c r="E275" s="53" t="inlineStr">
        <is>
          <t>Term Loan</t>
        </is>
      </c>
      <c r="F275" s="53">
        <f>CONCATENATE(E275,"-",B275)</f>
        <v/>
      </c>
      <c r="G275" s="55" t="n">
        <v>758602.35</v>
      </c>
      <c r="H275" s="53" t="inlineStr">
        <is>
          <t>CUST-26808</t>
        </is>
      </c>
      <c r="I275" s="53" t="inlineStr">
        <is>
          <t>SBI</t>
        </is>
      </c>
      <c r="J275" s="53" t="inlineStr">
        <is>
          <t>SBI</t>
        </is>
      </c>
      <c r="K275" s="53" t="inlineStr">
        <is>
          <t>D</t>
        </is>
      </c>
      <c r="L275" s="55">
        <f>G275*VLOOKUP(RIGHT(F275,3),'Currency-RBI'!$A$2:$B$28,2,0)</f>
        <v/>
      </c>
    </row>
    <row r="276">
      <c r="A276" s="53" t="n">
        <v>20221231</v>
      </c>
      <c r="B276" s="53" t="inlineStr">
        <is>
          <t>EUR</t>
        </is>
      </c>
      <c r="C276" s="54" t="n">
        <v>10550</v>
      </c>
      <c r="D276" s="53" t="inlineStr">
        <is>
          <t>MUM</t>
        </is>
      </c>
      <c r="E276" s="53" t="inlineStr">
        <is>
          <t>MSF</t>
        </is>
      </c>
      <c r="F276" s="53">
        <f>CONCATENATE(E276,"-",B276)</f>
        <v/>
      </c>
      <c r="G276" s="55" t="n">
        <v>226717.92</v>
      </c>
      <c r="H276" s="53" t="inlineStr">
        <is>
          <t>CUST-25465</t>
        </is>
      </c>
      <c r="I276" s="53" t="inlineStr">
        <is>
          <t>SBBJ</t>
        </is>
      </c>
      <c r="J276" s="53" t="inlineStr">
        <is>
          <t>SBI-SUB</t>
        </is>
      </c>
      <c r="K276" s="53" t="inlineStr">
        <is>
          <t>D</t>
        </is>
      </c>
      <c r="L276" s="55">
        <f>G276*VLOOKUP(RIGHT(F276,3),'Currency-RBI'!$A$2:$B$28,2,0)</f>
        <v/>
      </c>
    </row>
    <row r="277">
      <c r="A277" s="53" t="n">
        <v>20221231</v>
      </c>
      <c r="B277" s="53" t="inlineStr">
        <is>
          <t>INR</t>
        </is>
      </c>
      <c r="C277" s="54" t="n">
        <v>10555</v>
      </c>
      <c r="D277" s="53" t="inlineStr">
        <is>
          <t>MUM</t>
        </is>
      </c>
      <c r="E277" s="53" t="inlineStr">
        <is>
          <t>MSF</t>
        </is>
      </c>
      <c r="F277" s="53">
        <f>CONCATENATE(E277,"-",B277)</f>
        <v/>
      </c>
      <c r="G277" s="55" t="n">
        <v>458786.79</v>
      </c>
      <c r="H277" s="53" t="inlineStr">
        <is>
          <t>CUST-21637</t>
        </is>
      </c>
      <c r="I277" s="53" t="inlineStr">
        <is>
          <t>SIDBI</t>
        </is>
      </c>
      <c r="J277" s="53" t="inlineStr">
        <is>
          <t>Financial Institution</t>
        </is>
      </c>
      <c r="K277" s="53" t="inlineStr">
        <is>
          <t>O</t>
        </is>
      </c>
      <c r="L277" s="55">
        <f>G277*VLOOKUP(RIGHT(F277,3),'Currency-RBI'!$A$2:$B$28,2,0)</f>
        <v/>
      </c>
    </row>
    <row r="278">
      <c r="A278" s="53" t="n">
        <v>20221231</v>
      </c>
      <c r="B278" s="53" t="inlineStr">
        <is>
          <t>EUR</t>
        </is>
      </c>
      <c r="C278" s="54" t="n">
        <v>10556</v>
      </c>
      <c r="D278" s="53" t="inlineStr">
        <is>
          <t>DEL</t>
        </is>
      </c>
      <c r="E278" s="53" t="inlineStr">
        <is>
          <t>MSF</t>
        </is>
      </c>
      <c r="F278" s="53">
        <f>CONCATENATE(E278,"-",B278)</f>
        <v/>
      </c>
      <c r="G278" s="55" t="n">
        <v>780463.53</v>
      </c>
      <c r="H278" s="53" t="inlineStr">
        <is>
          <t>CUST-36550</t>
        </is>
      </c>
      <c r="I278" s="53" t="inlineStr">
        <is>
          <t>HDFC</t>
        </is>
      </c>
      <c r="J278" s="53" t="inlineStr">
        <is>
          <t>SCB-Private</t>
        </is>
      </c>
      <c r="K278" s="53" t="inlineStr">
        <is>
          <t>D</t>
        </is>
      </c>
      <c r="L278" s="55">
        <f>G278*VLOOKUP(RIGHT(F278,3),'Currency-RBI'!$A$2:$B$28,2,0)</f>
        <v/>
      </c>
    </row>
    <row r="279">
      <c r="A279" s="53" t="n">
        <v>20221231</v>
      </c>
      <c r="B279" s="53" t="inlineStr">
        <is>
          <t>GBP</t>
        </is>
      </c>
      <c r="C279" s="54" t="n">
        <v>10557</v>
      </c>
      <c r="D279" s="53" t="inlineStr">
        <is>
          <t>DEL</t>
        </is>
      </c>
      <c r="E279" s="53" t="inlineStr">
        <is>
          <t>MSF</t>
        </is>
      </c>
      <c r="F279" s="53">
        <f>CONCATENATE(E279,"-",B279)</f>
        <v/>
      </c>
      <c r="G279" s="55" t="n">
        <v>539718.3</v>
      </c>
      <c r="H279" s="53" t="inlineStr">
        <is>
          <t>CUST-57298</t>
        </is>
      </c>
      <c r="I279" s="53" t="inlineStr">
        <is>
          <t>FIO</t>
        </is>
      </c>
      <c r="J279" s="53" t="inlineStr">
        <is>
          <t>Financial Institution</t>
        </is>
      </c>
      <c r="K279" s="53" t="inlineStr">
        <is>
          <t>D</t>
        </is>
      </c>
      <c r="L279" s="55">
        <f>G279*VLOOKUP(RIGHT(F279,3),'Currency-RBI'!$A$2:$B$28,2,0)</f>
        <v/>
      </c>
    </row>
    <row r="280">
      <c r="A280" s="53" t="n">
        <v>20221231</v>
      </c>
      <c r="B280" s="53" t="inlineStr">
        <is>
          <t>EUR</t>
        </is>
      </c>
      <c r="C280" s="54" t="n">
        <v>10559</v>
      </c>
      <c r="D280" s="53" t="inlineStr">
        <is>
          <t>DEL</t>
        </is>
      </c>
      <c r="E280" s="53" t="inlineStr">
        <is>
          <t>LAF</t>
        </is>
      </c>
      <c r="F280" s="53">
        <f>CONCATENATE(E280,"-",B280)</f>
        <v/>
      </c>
      <c r="G280" s="55" t="n">
        <v>692477.28</v>
      </c>
      <c r="H280" s="53" t="inlineStr">
        <is>
          <t>CUST-35173</t>
        </is>
      </c>
      <c r="I280" s="53" t="inlineStr">
        <is>
          <t>SBI</t>
        </is>
      </c>
      <c r="J280" s="53" t="inlineStr">
        <is>
          <t>SBI</t>
        </is>
      </c>
      <c r="K280" s="53" t="inlineStr">
        <is>
          <t>O</t>
        </is>
      </c>
      <c r="L280" s="55">
        <f>G280*VLOOKUP(RIGHT(F280,3),'Currency-RBI'!$A$2:$B$28,2,0)</f>
        <v/>
      </c>
    </row>
    <row r="281">
      <c r="A281" s="53" t="n">
        <v>20221231</v>
      </c>
      <c r="B281" s="53" t="inlineStr">
        <is>
          <t>INR</t>
        </is>
      </c>
      <c r="C281" s="54" t="n">
        <v>10560</v>
      </c>
      <c r="D281" s="53" t="inlineStr">
        <is>
          <t>DEL</t>
        </is>
      </c>
      <c r="E281" s="53" t="inlineStr">
        <is>
          <t>Term Loan</t>
        </is>
      </c>
      <c r="F281" s="53">
        <f>CONCATENATE(E281,"-",B281)</f>
        <v/>
      </c>
      <c r="G281" s="55" t="n">
        <v>323268.66</v>
      </c>
      <c r="H281" s="53" t="inlineStr">
        <is>
          <t>CUST-47171</t>
        </is>
      </c>
      <c r="I281" s="53" t="inlineStr">
        <is>
          <t>FIO</t>
        </is>
      </c>
      <c r="J281" s="53" t="inlineStr">
        <is>
          <t>Financial Institution</t>
        </is>
      </c>
      <c r="K281" s="53" t="inlineStr">
        <is>
          <t>O</t>
        </is>
      </c>
      <c r="L281" s="55">
        <f>G281*VLOOKUP(RIGHT(F281,3),'Currency-RBI'!$A$2:$B$28,2,0)</f>
        <v/>
      </c>
    </row>
    <row r="282">
      <c r="A282" s="53" t="n">
        <v>20221231</v>
      </c>
      <c r="B282" s="53" t="inlineStr">
        <is>
          <t>GBP</t>
        </is>
      </c>
      <c r="C282" s="54" t="n">
        <v>10564</v>
      </c>
      <c r="D282" s="53" t="inlineStr">
        <is>
          <t>MUM</t>
        </is>
      </c>
      <c r="E282" s="53" t="inlineStr">
        <is>
          <t>MSF</t>
        </is>
      </c>
      <c r="F282" s="53">
        <f>CONCATENATE(E282,"-",B282)</f>
        <v/>
      </c>
      <c r="G282" s="55" t="n">
        <v>435869.28</v>
      </c>
      <c r="H282" s="53" t="inlineStr">
        <is>
          <t>CUST-47483</t>
        </is>
      </c>
      <c r="I282" s="53" t="inlineStr">
        <is>
          <t>ICICI</t>
        </is>
      </c>
      <c r="J282" s="53" t="inlineStr">
        <is>
          <t>SCB-Private</t>
        </is>
      </c>
      <c r="K282" s="53" t="inlineStr">
        <is>
          <t>D</t>
        </is>
      </c>
      <c r="L282" s="55">
        <f>G282*VLOOKUP(RIGHT(F282,3),'Currency-RBI'!$A$2:$B$28,2,0)</f>
        <v/>
      </c>
    </row>
    <row r="283">
      <c r="A283" s="53" t="n">
        <v>20221231</v>
      </c>
      <c r="B283" s="53" t="inlineStr">
        <is>
          <t>USD</t>
        </is>
      </c>
      <c r="C283" s="54" t="n">
        <v>10566</v>
      </c>
      <c r="D283" s="53" t="inlineStr">
        <is>
          <t>DEL</t>
        </is>
      </c>
      <c r="E283" s="53" t="inlineStr">
        <is>
          <t>LAF</t>
        </is>
      </c>
      <c r="F283" s="53">
        <f>CONCATENATE(E283,"-",B283)</f>
        <v/>
      </c>
      <c r="G283" s="55" t="n">
        <v>852568.2</v>
      </c>
      <c r="H283" s="53" t="inlineStr">
        <is>
          <t>CUST-40207</t>
        </is>
      </c>
      <c r="I283" s="53" t="inlineStr">
        <is>
          <t>FIO</t>
        </is>
      </c>
      <c r="J283" s="53" t="inlineStr">
        <is>
          <t>Financial Institution</t>
        </is>
      </c>
      <c r="K283" s="53" t="inlineStr">
        <is>
          <t>D</t>
        </is>
      </c>
      <c r="L283" s="55">
        <f>G283*VLOOKUP(RIGHT(F283,3),'Currency-RBI'!$A$2:$B$28,2,0)</f>
        <v/>
      </c>
    </row>
    <row r="284">
      <c r="A284" s="53" t="n">
        <v>20221231</v>
      </c>
      <c r="B284" s="53" t="inlineStr">
        <is>
          <t>USD</t>
        </is>
      </c>
      <c r="C284" s="54" t="n">
        <v>10567</v>
      </c>
      <c r="D284" s="53" t="inlineStr">
        <is>
          <t>DEL</t>
        </is>
      </c>
      <c r="E284" s="53" t="inlineStr">
        <is>
          <t>MSF</t>
        </is>
      </c>
      <c r="F284" s="53">
        <f>CONCATENATE(E284,"-",B284)</f>
        <v/>
      </c>
      <c r="G284" s="55" t="n">
        <v>260566.02</v>
      </c>
      <c r="H284" s="53" t="inlineStr">
        <is>
          <t>CUST-22403</t>
        </is>
      </c>
      <c r="I284" s="53" t="inlineStr">
        <is>
          <t>ICICI</t>
        </is>
      </c>
      <c r="J284" s="53" t="inlineStr">
        <is>
          <t>SCB-Private</t>
        </is>
      </c>
      <c r="K284" s="53" t="inlineStr">
        <is>
          <t>D</t>
        </is>
      </c>
      <c r="L284" s="55">
        <f>G284*VLOOKUP(RIGHT(F284,3),'Currency-RBI'!$A$2:$B$28,2,0)</f>
        <v/>
      </c>
    </row>
    <row r="285">
      <c r="A285" s="53" t="n">
        <v>20221231</v>
      </c>
      <c r="B285" s="53" t="inlineStr">
        <is>
          <t>INR</t>
        </is>
      </c>
      <c r="C285" s="54" t="n">
        <v>10568</v>
      </c>
      <c r="D285" s="53" t="inlineStr">
        <is>
          <t>DEL</t>
        </is>
      </c>
      <c r="E285" s="53" t="inlineStr">
        <is>
          <t>Term Loan</t>
        </is>
      </c>
      <c r="F285" s="53">
        <f>CONCATENATE(E285,"-",B285)</f>
        <v/>
      </c>
      <c r="G285" s="55" t="n">
        <v>519144.12</v>
      </c>
      <c r="H285" s="53" t="inlineStr">
        <is>
          <t>CUST-74286</t>
        </is>
      </c>
      <c r="I285" s="53" t="inlineStr">
        <is>
          <t>SBI</t>
        </is>
      </c>
      <c r="J285" s="53" t="inlineStr">
        <is>
          <t>SBI</t>
        </is>
      </c>
      <c r="K285" s="53" t="inlineStr">
        <is>
          <t>O</t>
        </is>
      </c>
      <c r="L285" s="55">
        <f>G285*VLOOKUP(RIGHT(F285,3),'Currency-RBI'!$A$2:$B$28,2,0)</f>
        <v/>
      </c>
    </row>
    <row r="286">
      <c r="A286" s="53" t="n">
        <v>20221231</v>
      </c>
      <c r="B286" s="53" t="inlineStr">
        <is>
          <t>USD</t>
        </is>
      </c>
      <c r="C286" s="54" t="n">
        <v>10570</v>
      </c>
      <c r="D286" s="53" t="inlineStr">
        <is>
          <t>MUM</t>
        </is>
      </c>
      <c r="E286" s="53" t="inlineStr">
        <is>
          <t>MSF</t>
        </is>
      </c>
      <c r="F286" s="53">
        <f>CONCATENATE(E286,"-",B286)</f>
        <v/>
      </c>
      <c r="G286" s="55" t="n">
        <v>951399.9</v>
      </c>
      <c r="H286" s="53" t="inlineStr">
        <is>
          <t>CUST-64188</t>
        </is>
      </c>
      <c r="I286" s="53" t="inlineStr">
        <is>
          <t>SIDBI</t>
        </is>
      </c>
      <c r="J286" s="53" t="inlineStr">
        <is>
          <t>Financial Institution</t>
        </is>
      </c>
      <c r="K286" s="53" t="inlineStr">
        <is>
          <t>D</t>
        </is>
      </c>
      <c r="L286" s="55">
        <f>G286*VLOOKUP(RIGHT(F286,3),'Currency-RBI'!$A$2:$B$28,2,0)</f>
        <v/>
      </c>
    </row>
    <row r="287">
      <c r="A287" s="53" t="n">
        <v>20221231</v>
      </c>
      <c r="B287" s="53" t="inlineStr">
        <is>
          <t>EUR</t>
        </is>
      </c>
      <c r="C287" s="54" t="n">
        <v>10571</v>
      </c>
      <c r="D287" s="53" t="inlineStr">
        <is>
          <t>DEL</t>
        </is>
      </c>
      <c r="E287" s="53" t="inlineStr">
        <is>
          <t>Term Loan</t>
        </is>
      </c>
      <c r="F287" s="53">
        <f>CONCATENATE(E287,"-",B287)</f>
        <v/>
      </c>
      <c r="G287" s="55" t="n">
        <v>118958.4</v>
      </c>
      <c r="H287" s="53" t="inlineStr">
        <is>
          <t>CUST-57017</t>
        </is>
      </c>
      <c r="I287" s="53" t="inlineStr">
        <is>
          <t>HDFC</t>
        </is>
      </c>
      <c r="J287" s="53" t="inlineStr">
        <is>
          <t>SCB-Private</t>
        </is>
      </c>
      <c r="K287" s="53" t="inlineStr">
        <is>
          <t>D</t>
        </is>
      </c>
      <c r="L287" s="55">
        <f>G287*VLOOKUP(RIGHT(F287,3),'Currency-RBI'!$A$2:$B$28,2,0)</f>
        <v/>
      </c>
    </row>
    <row r="288">
      <c r="A288" s="53" t="n">
        <v>20221231</v>
      </c>
      <c r="B288" s="53" t="inlineStr">
        <is>
          <t>EUR</t>
        </is>
      </c>
      <c r="C288" s="54" t="n">
        <v>10573</v>
      </c>
      <c r="D288" s="53" t="inlineStr">
        <is>
          <t>MUM</t>
        </is>
      </c>
      <c r="E288" s="53" t="inlineStr">
        <is>
          <t>Term Loan</t>
        </is>
      </c>
      <c r="F288" s="53">
        <f>CONCATENATE(E288,"-",B288)</f>
        <v/>
      </c>
      <c r="G288" s="55" t="n">
        <v>772292.0699999999</v>
      </c>
      <c r="H288" s="53" t="inlineStr">
        <is>
          <t>CUST-36720</t>
        </is>
      </c>
      <c r="I288" s="53" t="inlineStr">
        <is>
          <t>RBI</t>
        </is>
      </c>
      <c r="J288" s="53" t="inlineStr">
        <is>
          <t>RBI</t>
        </is>
      </c>
      <c r="K288" s="53" t="inlineStr">
        <is>
          <t>D</t>
        </is>
      </c>
      <c r="L288" s="55">
        <f>G288*VLOOKUP(RIGHT(F288,3),'Currency-RBI'!$A$2:$B$28,2,0)</f>
        <v/>
      </c>
    </row>
    <row r="289">
      <c r="A289" s="53" t="n">
        <v>20221231</v>
      </c>
      <c r="B289" s="53" t="inlineStr">
        <is>
          <t>GBP</t>
        </is>
      </c>
      <c r="C289" s="54" t="n">
        <v>10575</v>
      </c>
      <c r="D289" s="53" t="inlineStr">
        <is>
          <t>MUM</t>
        </is>
      </c>
      <c r="E289" s="53" t="inlineStr">
        <is>
          <t>Term Loan</t>
        </is>
      </c>
      <c r="F289" s="53">
        <f>CONCATENATE(E289,"-",B289)</f>
        <v/>
      </c>
      <c r="G289" s="55" t="n">
        <v>700714.08</v>
      </c>
      <c r="H289" s="53" t="inlineStr">
        <is>
          <t>CUST-23022</t>
        </is>
      </c>
      <c r="I289" s="53" t="inlineStr">
        <is>
          <t>SIDBI</t>
        </is>
      </c>
      <c r="J289" s="53" t="inlineStr">
        <is>
          <t>Financial Institution</t>
        </is>
      </c>
      <c r="K289" s="53" t="inlineStr">
        <is>
          <t>D</t>
        </is>
      </c>
      <c r="L289" s="55">
        <f>G289*VLOOKUP(RIGHT(F289,3),'Currency-RBI'!$A$2:$B$28,2,0)</f>
        <v/>
      </c>
    </row>
    <row r="290">
      <c r="A290" s="53" t="n">
        <v>20221231</v>
      </c>
      <c r="B290" s="53" t="inlineStr">
        <is>
          <t>GBP</t>
        </is>
      </c>
      <c r="C290" s="54" t="n">
        <v>10576</v>
      </c>
      <c r="D290" s="53" t="inlineStr">
        <is>
          <t>DEL</t>
        </is>
      </c>
      <c r="E290" s="53" t="inlineStr">
        <is>
          <t>LAF</t>
        </is>
      </c>
      <c r="F290" s="53">
        <f>CONCATENATE(E290,"-",B290)</f>
        <v/>
      </c>
      <c r="G290" s="55" t="n">
        <v>419074.92</v>
      </c>
      <c r="H290" s="53" t="inlineStr">
        <is>
          <t>CUST-57659</t>
        </is>
      </c>
      <c r="I290" s="53" t="inlineStr">
        <is>
          <t>ICICI</t>
        </is>
      </c>
      <c r="J290" s="53" t="inlineStr">
        <is>
          <t>SCB-Private</t>
        </is>
      </c>
      <c r="K290" s="53" t="inlineStr">
        <is>
          <t>D</t>
        </is>
      </c>
      <c r="L290" s="55">
        <f>G290*VLOOKUP(RIGHT(F290,3),'Currency-RBI'!$A$2:$B$28,2,0)</f>
        <v/>
      </c>
    </row>
    <row r="291">
      <c r="A291" s="53" t="n">
        <v>20221231</v>
      </c>
      <c r="B291" s="53" t="inlineStr">
        <is>
          <t>INR</t>
        </is>
      </c>
      <c r="C291" s="54" t="n">
        <v>10577</v>
      </c>
      <c r="D291" s="53" t="inlineStr">
        <is>
          <t>MUM</t>
        </is>
      </c>
      <c r="E291" s="53" t="inlineStr">
        <is>
          <t>LAF</t>
        </is>
      </c>
      <c r="F291" s="53">
        <f>CONCATENATE(E291,"-",B291)</f>
        <v/>
      </c>
      <c r="G291" s="55" t="n">
        <v>271563.93</v>
      </c>
      <c r="H291" s="53" t="inlineStr">
        <is>
          <t>CUST-65151</t>
        </is>
      </c>
      <c r="I291" s="53" t="inlineStr">
        <is>
          <t>Saraswat</t>
        </is>
      </c>
      <c r="J291" s="53" t="inlineStr">
        <is>
          <t>Cooperative Bank</t>
        </is>
      </c>
      <c r="K291" s="53" t="inlineStr">
        <is>
          <t>O</t>
        </is>
      </c>
      <c r="L291" s="55">
        <f>G291*VLOOKUP(RIGHT(F291,3),'Currency-RBI'!$A$2:$B$28,2,0)</f>
        <v/>
      </c>
    </row>
    <row r="292">
      <c r="A292" s="53" t="n">
        <v>20221231</v>
      </c>
      <c r="B292" s="53" t="inlineStr">
        <is>
          <t>USD</t>
        </is>
      </c>
      <c r="C292" s="54" t="n">
        <v>10578</v>
      </c>
      <c r="D292" s="53" t="inlineStr">
        <is>
          <t>MUM</t>
        </is>
      </c>
      <c r="E292" s="53" t="inlineStr">
        <is>
          <t>Term Loan</t>
        </is>
      </c>
      <c r="F292" s="53">
        <f>CONCATENATE(E292,"-",B292)</f>
        <v/>
      </c>
      <c r="G292" s="55" t="n">
        <v>537077.97</v>
      </c>
      <c r="H292" s="53" t="inlineStr">
        <is>
          <t>CUST-27766</t>
        </is>
      </c>
      <c r="I292" s="53" t="inlineStr">
        <is>
          <t>RBI</t>
        </is>
      </c>
      <c r="J292" s="53" t="inlineStr">
        <is>
          <t>RBI</t>
        </is>
      </c>
      <c r="K292" s="53" t="inlineStr">
        <is>
          <t>O</t>
        </is>
      </c>
      <c r="L292" s="55">
        <f>G292*VLOOKUP(RIGHT(F292,3),'Currency-RBI'!$A$2:$B$28,2,0)</f>
        <v/>
      </c>
    </row>
    <row r="293">
      <c r="A293" s="53" t="n">
        <v>20221231</v>
      </c>
      <c r="B293" s="53" t="inlineStr">
        <is>
          <t>GBP</t>
        </is>
      </c>
      <c r="C293" s="54" t="n">
        <v>10580</v>
      </c>
      <c r="D293" s="53" t="inlineStr">
        <is>
          <t>DEL</t>
        </is>
      </c>
      <c r="E293" s="53" t="inlineStr">
        <is>
          <t>LAF</t>
        </is>
      </c>
      <c r="F293" s="53">
        <f>CONCATENATE(E293,"-",B293)</f>
        <v/>
      </c>
      <c r="G293" s="55" t="n">
        <v>917596.35</v>
      </c>
      <c r="H293" s="53" t="inlineStr">
        <is>
          <t>CUST-31739</t>
        </is>
      </c>
      <c r="I293" s="53" t="inlineStr">
        <is>
          <t>ICICI</t>
        </is>
      </c>
      <c r="J293" s="53" t="inlineStr">
        <is>
          <t>SCB-Private</t>
        </is>
      </c>
      <c r="K293" s="53" t="inlineStr">
        <is>
          <t>O</t>
        </is>
      </c>
      <c r="L293" s="55">
        <f>G293*VLOOKUP(RIGHT(F293,3),'Currency-RBI'!$A$2:$B$28,2,0)</f>
        <v/>
      </c>
    </row>
    <row r="294">
      <c r="A294" s="53" t="n">
        <v>20221231</v>
      </c>
      <c r="B294" s="53" t="inlineStr">
        <is>
          <t>USD</t>
        </is>
      </c>
      <c r="C294" s="54" t="n">
        <v>10581</v>
      </c>
      <c r="D294" s="53" t="inlineStr">
        <is>
          <t>MUM</t>
        </is>
      </c>
      <c r="E294" s="53" t="inlineStr">
        <is>
          <t>Term Loan</t>
        </is>
      </c>
      <c r="F294" s="53">
        <f>CONCATENATE(E294,"-",B294)</f>
        <v/>
      </c>
      <c r="G294" s="55" t="n">
        <v>761918.85</v>
      </c>
      <c r="H294" s="53" t="inlineStr">
        <is>
          <t>CUST-30794</t>
        </is>
      </c>
      <c r="I294" s="53" t="inlineStr">
        <is>
          <t>FIO</t>
        </is>
      </c>
      <c r="J294" s="53" t="inlineStr">
        <is>
          <t>Financial Institution</t>
        </is>
      </c>
      <c r="K294" s="53" t="inlineStr">
        <is>
          <t>O</t>
        </is>
      </c>
      <c r="L294" s="55">
        <f>G294*VLOOKUP(RIGHT(F294,3),'Currency-RBI'!$A$2:$B$28,2,0)</f>
        <v/>
      </c>
    </row>
    <row r="295">
      <c r="A295" s="53" t="n">
        <v>20221231</v>
      </c>
      <c r="B295" s="53" t="inlineStr">
        <is>
          <t>GBP</t>
        </is>
      </c>
      <c r="C295" s="54" t="n">
        <v>10583</v>
      </c>
      <c r="D295" s="53" t="inlineStr">
        <is>
          <t>MUM</t>
        </is>
      </c>
      <c r="E295" s="53" t="inlineStr">
        <is>
          <t>MSF</t>
        </is>
      </c>
      <c r="F295" s="53">
        <f>CONCATENATE(E295,"-",B295)</f>
        <v/>
      </c>
      <c r="G295" s="55" t="n">
        <v>546385.95</v>
      </c>
      <c r="H295" s="53" t="inlineStr">
        <is>
          <t>CUST-30841</t>
        </is>
      </c>
      <c r="I295" s="53" t="inlineStr">
        <is>
          <t>RBI</t>
        </is>
      </c>
      <c r="J295" s="53" t="inlineStr">
        <is>
          <t>RBI</t>
        </is>
      </c>
      <c r="K295" s="53" t="inlineStr">
        <is>
          <t>O</t>
        </is>
      </c>
      <c r="L295" s="55">
        <f>G295*VLOOKUP(RIGHT(F295,3),'Currency-RBI'!$A$2:$B$28,2,0)</f>
        <v/>
      </c>
    </row>
    <row r="296">
      <c r="A296" s="53" t="n">
        <v>20221231</v>
      </c>
      <c r="B296" s="53" t="inlineStr">
        <is>
          <t>GBP</t>
        </is>
      </c>
      <c r="C296" s="54" t="n">
        <v>10586</v>
      </c>
      <c r="D296" s="53" t="inlineStr">
        <is>
          <t>DEL</t>
        </is>
      </c>
      <c r="E296" s="53" t="inlineStr">
        <is>
          <t>MSF</t>
        </is>
      </c>
      <c r="F296" s="53">
        <f>CONCATENATE(E296,"-",B296)</f>
        <v/>
      </c>
      <c r="G296" s="55" t="n">
        <v>295238.79</v>
      </c>
      <c r="H296" s="53" t="inlineStr">
        <is>
          <t>CUST-18436</t>
        </is>
      </c>
      <c r="I296" s="53" t="inlineStr">
        <is>
          <t>FIO</t>
        </is>
      </c>
      <c r="J296" s="53" t="inlineStr">
        <is>
          <t>Financial Institution</t>
        </is>
      </c>
      <c r="K296" s="53" t="inlineStr">
        <is>
          <t>D</t>
        </is>
      </c>
      <c r="L296" s="55">
        <f>G296*VLOOKUP(RIGHT(F296,3),'Currency-RBI'!$A$2:$B$28,2,0)</f>
        <v/>
      </c>
    </row>
    <row r="297">
      <c r="A297" s="53" t="n">
        <v>20221231</v>
      </c>
      <c r="B297" s="53" t="inlineStr">
        <is>
          <t>USD</t>
        </is>
      </c>
      <c r="C297" s="54" t="n">
        <v>10588</v>
      </c>
      <c r="D297" s="53" t="inlineStr">
        <is>
          <t>DEL</t>
        </is>
      </c>
      <c r="E297" s="53" t="inlineStr">
        <is>
          <t>MSF</t>
        </is>
      </c>
      <c r="F297" s="53">
        <f>CONCATENATE(E297,"-",B297)</f>
        <v/>
      </c>
      <c r="G297" s="55" t="n">
        <v>673969.23</v>
      </c>
      <c r="H297" s="53" t="inlineStr">
        <is>
          <t>CUST-19621</t>
        </is>
      </c>
      <c r="I297" s="53" t="inlineStr">
        <is>
          <t>SBBJ</t>
        </is>
      </c>
      <c r="J297" s="53" t="inlineStr">
        <is>
          <t>SBI-SUB</t>
        </is>
      </c>
      <c r="K297" s="53" t="inlineStr">
        <is>
          <t>D</t>
        </is>
      </c>
      <c r="L297" s="55">
        <f>G297*VLOOKUP(RIGHT(F297,3),'Currency-RBI'!$A$2:$B$28,2,0)</f>
        <v/>
      </c>
    </row>
    <row r="298">
      <c r="A298" s="53" t="n">
        <v>20221231</v>
      </c>
      <c r="B298" s="53" t="inlineStr">
        <is>
          <t>GBP</t>
        </is>
      </c>
      <c r="C298" s="54" t="n">
        <v>10589</v>
      </c>
      <c r="D298" s="53" t="inlineStr">
        <is>
          <t>MUM</t>
        </is>
      </c>
      <c r="E298" s="53" t="inlineStr">
        <is>
          <t>Call Money</t>
        </is>
      </c>
      <c r="F298" s="53">
        <f>CONCATENATE(E298,"-",B298)</f>
        <v/>
      </c>
      <c r="G298" s="55" t="n">
        <v>368195.85</v>
      </c>
      <c r="H298" s="53" t="inlineStr">
        <is>
          <t>CUST-42765</t>
        </is>
      </c>
      <c r="I298" s="53" t="inlineStr">
        <is>
          <t>ICICI</t>
        </is>
      </c>
      <c r="J298" s="53" t="inlineStr">
        <is>
          <t>SCB-Private</t>
        </is>
      </c>
      <c r="K298" s="53" t="inlineStr">
        <is>
          <t>O</t>
        </is>
      </c>
      <c r="L298" s="55">
        <f>G298*VLOOKUP(RIGHT(F298,3),'Currency-RBI'!$A$2:$B$28,2,0)</f>
        <v/>
      </c>
    </row>
    <row r="299">
      <c r="A299" s="53" t="n">
        <v>20221231</v>
      </c>
      <c r="B299" s="53" t="inlineStr">
        <is>
          <t>USD</t>
        </is>
      </c>
      <c r="C299" s="54" t="n">
        <v>10590</v>
      </c>
      <c r="D299" s="53" t="inlineStr">
        <is>
          <t>DEL</t>
        </is>
      </c>
      <c r="E299" s="53" t="inlineStr">
        <is>
          <t>Term Loan</t>
        </is>
      </c>
      <c r="F299" s="53">
        <f>CONCATENATE(E299,"-",B299)</f>
        <v/>
      </c>
      <c r="G299" s="55" t="n">
        <v>629433.09</v>
      </c>
      <c r="H299" s="53" t="inlineStr">
        <is>
          <t>CUST-44953</t>
        </is>
      </c>
      <c r="I299" s="53" t="inlineStr">
        <is>
          <t>SBBJ</t>
        </is>
      </c>
      <c r="J299" s="53" t="inlineStr">
        <is>
          <t>SBI-SUB</t>
        </is>
      </c>
      <c r="K299" s="53" t="inlineStr">
        <is>
          <t>D</t>
        </is>
      </c>
      <c r="L299" s="55">
        <f>G299*VLOOKUP(RIGHT(F299,3),'Currency-RBI'!$A$2:$B$28,2,0)</f>
        <v/>
      </c>
    </row>
    <row r="300">
      <c r="A300" s="53" t="n">
        <v>20221231</v>
      </c>
      <c r="B300" s="53" t="inlineStr">
        <is>
          <t>INR</t>
        </is>
      </c>
      <c r="C300" s="54" t="n">
        <v>10591</v>
      </c>
      <c r="D300" s="53" t="inlineStr">
        <is>
          <t>DEL</t>
        </is>
      </c>
      <c r="E300" s="53" t="inlineStr">
        <is>
          <t>LAF</t>
        </is>
      </c>
      <c r="F300" s="53">
        <f>CONCATENATE(E300,"-",B300)</f>
        <v/>
      </c>
      <c r="G300" s="55" t="n">
        <v>570839.9399999999</v>
      </c>
      <c r="H300" s="53" t="inlineStr">
        <is>
          <t>CUST-41841</t>
        </is>
      </c>
      <c r="I300" s="53" t="inlineStr">
        <is>
          <t>NABARD</t>
        </is>
      </c>
      <c r="J300" s="53" t="inlineStr">
        <is>
          <t>Financial Institution</t>
        </is>
      </c>
      <c r="K300" s="53" t="inlineStr">
        <is>
          <t>D</t>
        </is>
      </c>
      <c r="L300" s="55">
        <f>G300*VLOOKUP(RIGHT(F300,3),'Currency-RBI'!$A$2:$B$28,2,0)</f>
        <v/>
      </c>
    </row>
    <row r="301">
      <c r="A301" s="53" t="n">
        <v>20221231</v>
      </c>
      <c r="B301" s="53" t="inlineStr">
        <is>
          <t>USD</t>
        </is>
      </c>
      <c r="C301" s="54" t="n">
        <v>10593</v>
      </c>
      <c r="D301" s="53" t="inlineStr">
        <is>
          <t>DEL</t>
        </is>
      </c>
      <c r="E301" s="53" t="inlineStr">
        <is>
          <t>Call Money</t>
        </is>
      </c>
      <c r="F301" s="53">
        <f>CONCATENATE(E301,"-",B301)</f>
        <v/>
      </c>
      <c r="G301" s="55" t="n">
        <v>727479.72</v>
      </c>
      <c r="H301" s="53" t="inlineStr">
        <is>
          <t>CUST-77857</t>
        </is>
      </c>
      <c r="I301" s="53" t="inlineStr">
        <is>
          <t>BOA</t>
        </is>
      </c>
      <c r="J301" s="53" t="inlineStr">
        <is>
          <t>Overseas Bank</t>
        </is>
      </c>
      <c r="K301" s="53" t="inlineStr">
        <is>
          <t>D</t>
        </is>
      </c>
      <c r="L301" s="55">
        <f>G301*VLOOKUP(RIGHT(F301,3),'Currency-RBI'!$A$2:$B$28,2,0)</f>
        <v/>
      </c>
    </row>
    <row r="302">
      <c r="A302" s="53" t="n">
        <v>20221231</v>
      </c>
      <c r="B302" s="53" t="inlineStr">
        <is>
          <t>EUR</t>
        </is>
      </c>
      <c r="C302" s="54" t="n">
        <v>10594</v>
      </c>
      <c r="D302" s="53" t="inlineStr">
        <is>
          <t>MUM</t>
        </is>
      </c>
      <c r="E302" s="53" t="inlineStr">
        <is>
          <t>LAF</t>
        </is>
      </c>
      <c r="F302" s="53">
        <f>CONCATENATE(E302,"-",B302)</f>
        <v/>
      </c>
      <c r="G302" s="55" t="n">
        <v>386666.28</v>
      </c>
      <c r="H302" s="53" t="inlineStr">
        <is>
          <t>CUST-19989</t>
        </is>
      </c>
      <c r="I302" s="53" t="inlineStr">
        <is>
          <t>SIDBI</t>
        </is>
      </c>
      <c r="J302" s="53" t="inlineStr">
        <is>
          <t>Financial Institution</t>
        </is>
      </c>
      <c r="K302" s="53" t="inlineStr">
        <is>
          <t>O</t>
        </is>
      </c>
      <c r="L302" s="55">
        <f>G302*VLOOKUP(RIGHT(F302,3),'Currency-RBI'!$A$2:$B$28,2,0)</f>
        <v/>
      </c>
    </row>
    <row r="303">
      <c r="A303" s="53" t="n">
        <v>20221231</v>
      </c>
      <c r="B303" s="53" t="inlineStr">
        <is>
          <t>INR</t>
        </is>
      </c>
      <c r="C303" s="54" t="n">
        <v>10595</v>
      </c>
      <c r="D303" s="53" t="inlineStr">
        <is>
          <t>MUM</t>
        </is>
      </c>
      <c r="E303" s="53" t="inlineStr">
        <is>
          <t>Call Money</t>
        </is>
      </c>
      <c r="F303" s="53">
        <f>CONCATENATE(E303,"-",B303)</f>
        <v/>
      </c>
      <c r="G303" s="55" t="n">
        <v>983245.23</v>
      </c>
      <c r="H303" s="53" t="inlineStr">
        <is>
          <t>CUST-51127</t>
        </is>
      </c>
      <c r="I303" s="53" t="inlineStr">
        <is>
          <t>NABARD</t>
        </is>
      </c>
      <c r="J303" s="53" t="inlineStr">
        <is>
          <t>Financial Institution</t>
        </is>
      </c>
      <c r="K303" s="53" t="inlineStr">
        <is>
          <t>O</t>
        </is>
      </c>
      <c r="L303" s="55">
        <f>G303*VLOOKUP(RIGHT(F303,3),'Currency-RBI'!$A$2:$B$28,2,0)</f>
        <v/>
      </c>
    </row>
    <row r="304">
      <c r="A304" s="53" t="n">
        <v>20221231</v>
      </c>
      <c r="B304" s="53" t="inlineStr">
        <is>
          <t>USD</t>
        </is>
      </c>
      <c r="C304" s="54" t="n">
        <v>10596</v>
      </c>
      <c r="D304" s="53" t="inlineStr">
        <is>
          <t>MUM</t>
        </is>
      </c>
      <c r="E304" s="53" t="inlineStr">
        <is>
          <t>LAF</t>
        </is>
      </c>
      <c r="F304" s="53">
        <f>CONCATENATE(E304,"-",B304)</f>
        <v/>
      </c>
      <c r="G304" s="55" t="n">
        <v>641967.48</v>
      </c>
      <c r="H304" s="53" t="inlineStr">
        <is>
          <t>CUST-29880</t>
        </is>
      </c>
      <c r="I304" s="53" t="inlineStr">
        <is>
          <t>FIO</t>
        </is>
      </c>
      <c r="J304" s="53" t="inlineStr">
        <is>
          <t>Financial Institution</t>
        </is>
      </c>
      <c r="K304" s="53" t="inlineStr">
        <is>
          <t>D</t>
        </is>
      </c>
      <c r="L304" s="55">
        <f>G304*VLOOKUP(RIGHT(F304,3),'Currency-RBI'!$A$2:$B$28,2,0)</f>
        <v/>
      </c>
    </row>
    <row r="305">
      <c r="A305" s="53" t="n">
        <v>20221231</v>
      </c>
      <c r="B305" s="53" t="inlineStr">
        <is>
          <t>EUR</t>
        </is>
      </c>
      <c r="C305" s="54" t="n">
        <v>10598</v>
      </c>
      <c r="D305" s="53" t="inlineStr">
        <is>
          <t>MUM</t>
        </is>
      </c>
      <c r="E305" s="53" t="inlineStr">
        <is>
          <t>Term Loan</t>
        </is>
      </c>
      <c r="F305" s="53">
        <f>CONCATENATE(E305,"-",B305)</f>
        <v/>
      </c>
      <c r="G305" s="55" t="n">
        <v>49241.61</v>
      </c>
      <c r="H305" s="53" t="inlineStr">
        <is>
          <t>CUST-41281</t>
        </is>
      </c>
      <c r="I305" s="53" t="inlineStr">
        <is>
          <t>SBI</t>
        </is>
      </c>
      <c r="J305" s="53" t="inlineStr">
        <is>
          <t>SBI</t>
        </is>
      </c>
      <c r="K305" s="53" t="inlineStr">
        <is>
          <t>O</t>
        </is>
      </c>
      <c r="L305" s="55">
        <f>G305*VLOOKUP(RIGHT(F305,3),'Currency-RBI'!$A$2:$B$28,2,0)</f>
        <v/>
      </c>
    </row>
    <row r="306">
      <c r="A306" s="53" t="n">
        <v>20221231</v>
      </c>
      <c r="B306" s="53" t="inlineStr">
        <is>
          <t>EUR</t>
        </is>
      </c>
      <c r="C306" s="54" t="n">
        <v>10600</v>
      </c>
      <c r="D306" s="53" t="inlineStr">
        <is>
          <t>DEL</t>
        </is>
      </c>
      <c r="E306" s="53" t="inlineStr">
        <is>
          <t>Call Money</t>
        </is>
      </c>
      <c r="F306" s="53">
        <f>CONCATENATE(E306,"-",B306)</f>
        <v/>
      </c>
      <c r="G306" s="55" t="n">
        <v>249899.76</v>
      </c>
      <c r="H306" s="53" t="inlineStr">
        <is>
          <t>CUST-20634</t>
        </is>
      </c>
      <c r="I306" s="53" t="inlineStr">
        <is>
          <t>RBI</t>
        </is>
      </c>
      <c r="J306" s="53" t="inlineStr">
        <is>
          <t>RBI</t>
        </is>
      </c>
      <c r="K306" s="53" t="inlineStr">
        <is>
          <t>O</t>
        </is>
      </c>
      <c r="L306" s="55">
        <f>G306*VLOOKUP(RIGHT(F306,3),'Currency-RBI'!$A$2:$B$28,2,0)</f>
        <v/>
      </c>
    </row>
    <row r="307">
      <c r="A307" s="53" t="n">
        <v>20221231</v>
      </c>
      <c r="B307" s="53" t="inlineStr">
        <is>
          <t>INR</t>
        </is>
      </c>
      <c r="C307" s="54" t="n">
        <v>10601</v>
      </c>
      <c r="D307" s="53" t="inlineStr">
        <is>
          <t>MUM</t>
        </is>
      </c>
      <c r="E307" s="53" t="inlineStr">
        <is>
          <t>MSF</t>
        </is>
      </c>
      <c r="F307" s="53">
        <f>CONCATENATE(E307,"-",B307)</f>
        <v/>
      </c>
      <c r="G307" s="55" t="n">
        <v>788630.04</v>
      </c>
      <c r="H307" s="53" t="inlineStr">
        <is>
          <t>CUST-51803</t>
        </is>
      </c>
      <c r="I307" s="53" t="inlineStr">
        <is>
          <t>BOA</t>
        </is>
      </c>
      <c r="J307" s="53" t="inlineStr">
        <is>
          <t>Overseas Bank</t>
        </is>
      </c>
      <c r="K307" s="53" t="inlineStr">
        <is>
          <t>D</t>
        </is>
      </c>
      <c r="L307" s="55">
        <f>G307*VLOOKUP(RIGHT(F307,3),'Currency-RBI'!$A$2:$B$28,2,0)</f>
        <v/>
      </c>
    </row>
    <row r="308">
      <c r="A308" s="53" t="n">
        <v>20221231</v>
      </c>
      <c r="B308" s="53" t="inlineStr">
        <is>
          <t>GBP</t>
        </is>
      </c>
      <c r="C308" s="54" t="n">
        <v>10603</v>
      </c>
      <c r="D308" s="53" t="inlineStr">
        <is>
          <t>DEL</t>
        </is>
      </c>
      <c r="E308" s="53" t="inlineStr">
        <is>
          <t>MSF</t>
        </is>
      </c>
      <c r="F308" s="53">
        <f>CONCATENATE(E308,"-",B308)</f>
        <v/>
      </c>
      <c r="G308" s="55" t="n">
        <v>37336.86</v>
      </c>
      <c r="H308" s="53" t="inlineStr">
        <is>
          <t>CUST-72653</t>
        </is>
      </c>
      <c r="I308" s="53" t="inlineStr">
        <is>
          <t>ICICI</t>
        </is>
      </c>
      <c r="J308" s="53" t="inlineStr">
        <is>
          <t>SCB-Private</t>
        </is>
      </c>
      <c r="K308" s="53" t="inlineStr">
        <is>
          <t>O</t>
        </is>
      </c>
      <c r="L308" s="55">
        <f>G308*VLOOKUP(RIGHT(F308,3),'Currency-RBI'!$A$2:$B$28,2,0)</f>
        <v/>
      </c>
    </row>
    <row r="309">
      <c r="A309" s="53" t="n">
        <v>20221231</v>
      </c>
      <c r="B309" s="53" t="inlineStr">
        <is>
          <t>INR</t>
        </is>
      </c>
      <c r="C309" s="54" t="n">
        <v>10604</v>
      </c>
      <c r="D309" s="53" t="inlineStr">
        <is>
          <t>MUM</t>
        </is>
      </c>
      <c r="E309" s="53" t="inlineStr">
        <is>
          <t>Term Loan</t>
        </is>
      </c>
      <c r="F309" s="53">
        <f>CONCATENATE(E309,"-",B309)</f>
        <v/>
      </c>
      <c r="G309" s="55" t="n">
        <v>577567.98</v>
      </c>
      <c r="H309" s="53" t="inlineStr">
        <is>
          <t>CUST-24003</t>
        </is>
      </c>
      <c r="I309" s="53" t="inlineStr">
        <is>
          <t>SBBJ</t>
        </is>
      </c>
      <c r="J309" s="53" t="inlineStr">
        <is>
          <t>SBI-SUB</t>
        </is>
      </c>
      <c r="K309" s="53" t="inlineStr">
        <is>
          <t>O</t>
        </is>
      </c>
      <c r="L309" s="55">
        <f>G309*VLOOKUP(RIGHT(F309,3),'Currency-RBI'!$A$2:$B$28,2,0)</f>
        <v/>
      </c>
    </row>
    <row r="310">
      <c r="A310" s="53" t="n">
        <v>20221231</v>
      </c>
      <c r="B310" s="53" t="inlineStr">
        <is>
          <t>USD</t>
        </is>
      </c>
      <c r="C310" s="54" t="n">
        <v>10605</v>
      </c>
      <c r="D310" s="53" t="inlineStr">
        <is>
          <t>DEL</t>
        </is>
      </c>
      <c r="E310" s="53" t="inlineStr">
        <is>
          <t>MSF</t>
        </is>
      </c>
      <c r="F310" s="53">
        <f>CONCATENATE(E310,"-",B310)</f>
        <v/>
      </c>
      <c r="G310" s="55" t="n">
        <v>303010.29</v>
      </c>
      <c r="H310" s="53" t="inlineStr">
        <is>
          <t>CUST-49581</t>
        </is>
      </c>
      <c r="I310" s="53" t="inlineStr">
        <is>
          <t>HDFC</t>
        </is>
      </c>
      <c r="J310" s="53" t="inlineStr">
        <is>
          <t>SCB-Private</t>
        </is>
      </c>
      <c r="K310" s="53" t="inlineStr">
        <is>
          <t>O</t>
        </is>
      </c>
      <c r="L310" s="55">
        <f>G310*VLOOKUP(RIGHT(F310,3),'Currency-RBI'!$A$2:$B$28,2,0)</f>
        <v/>
      </c>
    </row>
    <row r="311">
      <c r="A311" s="53" t="n">
        <v>20221231</v>
      </c>
      <c r="B311" s="53" t="inlineStr">
        <is>
          <t>EUR</t>
        </is>
      </c>
      <c r="C311" s="54" t="n">
        <v>10607</v>
      </c>
      <c r="D311" s="53" t="inlineStr">
        <is>
          <t>DEL</t>
        </is>
      </c>
      <c r="E311" s="53" t="inlineStr">
        <is>
          <t>MSF</t>
        </is>
      </c>
      <c r="F311" s="53">
        <f>CONCATENATE(E311,"-",B311)</f>
        <v/>
      </c>
      <c r="G311" s="55" t="n">
        <v>865385.73</v>
      </c>
      <c r="H311" s="53" t="inlineStr">
        <is>
          <t>CUST-61752</t>
        </is>
      </c>
      <c r="I311" s="53" t="inlineStr">
        <is>
          <t>SIDBI</t>
        </is>
      </c>
      <c r="J311" s="53" t="inlineStr">
        <is>
          <t>Financial Institution</t>
        </is>
      </c>
      <c r="K311" s="53" t="inlineStr">
        <is>
          <t>D</t>
        </is>
      </c>
      <c r="L311" s="55">
        <f>G311*VLOOKUP(RIGHT(F311,3),'Currency-RBI'!$A$2:$B$28,2,0)</f>
        <v/>
      </c>
    </row>
    <row r="312">
      <c r="A312" s="53" t="n">
        <v>20221231</v>
      </c>
      <c r="B312" s="53" t="inlineStr">
        <is>
          <t>GBP</t>
        </is>
      </c>
      <c r="C312" s="54" t="n">
        <v>10609</v>
      </c>
      <c r="D312" s="53" t="inlineStr">
        <is>
          <t>DEL</t>
        </is>
      </c>
      <c r="E312" s="53" t="inlineStr">
        <is>
          <t>Call Money</t>
        </is>
      </c>
      <c r="F312" s="53">
        <f>CONCATENATE(E312,"-",B312)</f>
        <v/>
      </c>
      <c r="G312" s="55" t="n">
        <v>632079.36</v>
      </c>
      <c r="H312" s="53" t="inlineStr">
        <is>
          <t>CUST-42764</t>
        </is>
      </c>
      <c r="I312" s="53" t="inlineStr">
        <is>
          <t>FIO</t>
        </is>
      </c>
      <c r="J312" s="53" t="inlineStr">
        <is>
          <t>Financial Institution</t>
        </is>
      </c>
      <c r="K312" s="53" t="inlineStr">
        <is>
          <t>O</t>
        </is>
      </c>
      <c r="L312" s="55">
        <f>G312*VLOOKUP(RIGHT(F312,3),'Currency-RBI'!$A$2:$B$28,2,0)</f>
        <v/>
      </c>
    </row>
    <row r="313">
      <c r="A313" s="53" t="n">
        <v>20221231</v>
      </c>
      <c r="B313" s="53" t="inlineStr">
        <is>
          <t>GBP</t>
        </is>
      </c>
      <c r="C313" s="54" t="n">
        <v>10611</v>
      </c>
      <c r="D313" s="53" t="inlineStr">
        <is>
          <t>DEL</t>
        </is>
      </c>
      <c r="E313" s="53" t="inlineStr">
        <is>
          <t>Call Money</t>
        </is>
      </c>
      <c r="F313" s="53">
        <f>CONCATENATE(E313,"-",B313)</f>
        <v/>
      </c>
      <c r="G313" s="55" t="n">
        <v>209094.93</v>
      </c>
      <c r="H313" s="53" t="inlineStr">
        <is>
          <t>CUST-63674</t>
        </is>
      </c>
      <c r="I313" s="53" t="inlineStr">
        <is>
          <t>Saraswat</t>
        </is>
      </c>
      <c r="J313" s="53" t="inlineStr">
        <is>
          <t>Cooperative Bank</t>
        </is>
      </c>
      <c r="K313" s="53" t="inlineStr">
        <is>
          <t>O</t>
        </is>
      </c>
      <c r="L313" s="55">
        <f>G313*VLOOKUP(RIGHT(F313,3),'Currency-RBI'!$A$2:$B$28,2,0)</f>
        <v/>
      </c>
    </row>
    <row r="314">
      <c r="A314" s="53" t="n">
        <v>20221231</v>
      </c>
      <c r="B314" s="53" t="inlineStr">
        <is>
          <t>INR</t>
        </is>
      </c>
      <c r="C314" s="54" t="n">
        <v>10612</v>
      </c>
      <c r="D314" s="53" t="inlineStr">
        <is>
          <t>DEL</t>
        </is>
      </c>
      <c r="E314" s="53" t="inlineStr">
        <is>
          <t>LAF</t>
        </is>
      </c>
      <c r="F314" s="53">
        <f>CONCATENATE(E314,"-",B314)</f>
        <v/>
      </c>
      <c r="G314" s="55" t="n">
        <v>310149.18</v>
      </c>
      <c r="H314" s="53" t="inlineStr">
        <is>
          <t>CUST-77145</t>
        </is>
      </c>
      <c r="I314" s="53" t="inlineStr">
        <is>
          <t>NABARD</t>
        </is>
      </c>
      <c r="J314" s="53" t="inlineStr">
        <is>
          <t>Financial Institution</t>
        </is>
      </c>
      <c r="K314" s="53" t="inlineStr">
        <is>
          <t>D</t>
        </is>
      </c>
      <c r="L314" s="55">
        <f>G314*VLOOKUP(RIGHT(F314,3),'Currency-RBI'!$A$2:$B$28,2,0)</f>
        <v/>
      </c>
    </row>
    <row r="315">
      <c r="A315" s="53" t="n">
        <v>20221231</v>
      </c>
      <c r="B315" s="53" t="inlineStr">
        <is>
          <t>INR</t>
        </is>
      </c>
      <c r="C315" s="54" t="n">
        <v>10614</v>
      </c>
      <c r="D315" s="53" t="inlineStr">
        <is>
          <t>DEL</t>
        </is>
      </c>
      <c r="E315" s="53" t="inlineStr">
        <is>
          <t>Term Loan</t>
        </is>
      </c>
      <c r="F315" s="53">
        <f>CONCATENATE(E315,"-",B315)</f>
        <v/>
      </c>
      <c r="G315" s="55" t="n">
        <v>27049.77</v>
      </c>
      <c r="H315" s="53" t="inlineStr">
        <is>
          <t>CUST-79323</t>
        </is>
      </c>
      <c r="I315" s="53" t="inlineStr">
        <is>
          <t>Saraswat</t>
        </is>
      </c>
      <c r="J315" s="53" t="inlineStr">
        <is>
          <t>Cooperative Bank</t>
        </is>
      </c>
      <c r="K315" s="53" t="inlineStr">
        <is>
          <t>O</t>
        </is>
      </c>
      <c r="L315" s="55">
        <f>G315*VLOOKUP(RIGHT(F315,3),'Currency-RBI'!$A$2:$B$28,2,0)</f>
        <v/>
      </c>
    </row>
    <row r="316">
      <c r="A316" s="53" t="n">
        <v>20221231</v>
      </c>
      <c r="B316" s="53" t="inlineStr">
        <is>
          <t>EUR</t>
        </is>
      </c>
      <c r="C316" s="54" t="n">
        <v>10616</v>
      </c>
      <c r="D316" s="53" t="inlineStr">
        <is>
          <t>MUM</t>
        </is>
      </c>
      <c r="E316" s="53" t="inlineStr">
        <is>
          <t>Term Loan</t>
        </is>
      </c>
      <c r="F316" s="53">
        <f>CONCATENATE(E316,"-",B316)</f>
        <v/>
      </c>
      <c r="G316" s="55" t="n">
        <v>736573.86</v>
      </c>
      <c r="H316" s="53" t="inlineStr">
        <is>
          <t>CUST-30692</t>
        </is>
      </c>
      <c r="I316" s="53" t="inlineStr">
        <is>
          <t>Saraswat</t>
        </is>
      </c>
      <c r="J316" s="53" t="inlineStr">
        <is>
          <t>Cooperative Bank</t>
        </is>
      </c>
      <c r="K316" s="53" t="inlineStr">
        <is>
          <t>D</t>
        </is>
      </c>
      <c r="L316" s="55">
        <f>G316*VLOOKUP(RIGHT(F316,3),'Currency-RBI'!$A$2:$B$28,2,0)</f>
        <v/>
      </c>
    </row>
    <row r="317">
      <c r="A317" s="53" t="n">
        <v>20221231</v>
      </c>
      <c r="B317" s="53" t="inlineStr">
        <is>
          <t>USD</t>
        </is>
      </c>
      <c r="C317" s="54" t="n">
        <v>10618</v>
      </c>
      <c r="D317" s="53" t="inlineStr">
        <is>
          <t>DEL</t>
        </is>
      </c>
      <c r="E317" s="53" t="inlineStr">
        <is>
          <t>LAF</t>
        </is>
      </c>
      <c r="F317" s="53">
        <f>CONCATENATE(E317,"-",B317)</f>
        <v/>
      </c>
      <c r="G317" s="55" t="n">
        <v>138272.31</v>
      </c>
      <c r="H317" s="53" t="inlineStr">
        <is>
          <t>CUST-17937</t>
        </is>
      </c>
      <c r="I317" s="53" t="inlineStr">
        <is>
          <t>BOA</t>
        </is>
      </c>
      <c r="J317" s="53" t="inlineStr">
        <is>
          <t>Overseas Bank</t>
        </is>
      </c>
      <c r="K317" s="53" t="inlineStr">
        <is>
          <t>D</t>
        </is>
      </c>
      <c r="L317" s="55">
        <f>G317*VLOOKUP(RIGHT(F317,3),'Currency-RBI'!$A$2:$B$28,2,0)</f>
        <v/>
      </c>
    </row>
    <row r="318">
      <c r="A318" s="53" t="n">
        <v>20221231</v>
      </c>
      <c r="B318" s="53" t="inlineStr">
        <is>
          <t>USD</t>
        </is>
      </c>
      <c r="C318" s="54" t="n">
        <v>10619</v>
      </c>
      <c r="D318" s="53" t="inlineStr">
        <is>
          <t>DEL</t>
        </is>
      </c>
      <c r="E318" s="53" t="inlineStr">
        <is>
          <t>Term Loan</t>
        </is>
      </c>
      <c r="F318" s="53">
        <f>CONCATENATE(E318,"-",B318)</f>
        <v/>
      </c>
      <c r="G318" s="55" t="n">
        <v>65931.03</v>
      </c>
      <c r="H318" s="53" t="inlineStr">
        <is>
          <t>CUST-49338</t>
        </is>
      </c>
      <c r="I318" s="53" t="inlineStr">
        <is>
          <t>FIO</t>
        </is>
      </c>
      <c r="J318" s="53" t="inlineStr">
        <is>
          <t>Financial Institution</t>
        </is>
      </c>
      <c r="K318" s="53" t="inlineStr">
        <is>
          <t>O</t>
        </is>
      </c>
      <c r="L318" s="55">
        <f>G318*VLOOKUP(RIGHT(F318,3),'Currency-RBI'!$A$2:$B$28,2,0)</f>
        <v/>
      </c>
    </row>
    <row r="319">
      <c r="A319" s="53" t="n">
        <v>20221231</v>
      </c>
      <c r="B319" s="53" t="inlineStr">
        <is>
          <t>INR</t>
        </is>
      </c>
      <c r="C319" s="54" t="n">
        <v>10620</v>
      </c>
      <c r="D319" s="53" t="inlineStr">
        <is>
          <t>DEL</t>
        </is>
      </c>
      <c r="E319" s="53" t="inlineStr">
        <is>
          <t>Call Money</t>
        </is>
      </c>
      <c r="F319" s="53">
        <f>CONCATENATE(E319,"-",B319)</f>
        <v/>
      </c>
      <c r="G319" s="55" t="n">
        <v>32334.39</v>
      </c>
      <c r="H319" s="53" t="inlineStr">
        <is>
          <t>CUST-13170</t>
        </is>
      </c>
      <c r="I319" s="53" t="inlineStr">
        <is>
          <t>RBI</t>
        </is>
      </c>
      <c r="J319" s="53" t="inlineStr">
        <is>
          <t>RBI</t>
        </is>
      </c>
      <c r="K319" s="53" t="inlineStr">
        <is>
          <t>O</t>
        </is>
      </c>
      <c r="L319" s="55">
        <f>G319*VLOOKUP(RIGHT(F319,3),'Currency-RBI'!$A$2:$B$28,2,0)</f>
        <v/>
      </c>
    </row>
    <row r="320">
      <c r="A320" s="53" t="n">
        <v>20221231</v>
      </c>
      <c r="B320" s="53" t="inlineStr">
        <is>
          <t>EUR</t>
        </is>
      </c>
      <c r="C320" s="54" t="n">
        <v>10621</v>
      </c>
      <c r="D320" s="53" t="inlineStr">
        <is>
          <t>DEL</t>
        </is>
      </c>
      <c r="E320" s="53" t="inlineStr">
        <is>
          <t>MSF</t>
        </is>
      </c>
      <c r="F320" s="53">
        <f>CONCATENATE(E320,"-",B320)</f>
        <v/>
      </c>
      <c r="G320" s="55" t="n">
        <v>894565.98</v>
      </c>
      <c r="H320" s="53" t="inlineStr">
        <is>
          <t>CUST-35410</t>
        </is>
      </c>
      <c r="I320" s="53" t="inlineStr">
        <is>
          <t>BOA</t>
        </is>
      </c>
      <c r="J320" s="53" t="inlineStr">
        <is>
          <t>Overseas Bank</t>
        </is>
      </c>
      <c r="K320" s="53" t="inlineStr">
        <is>
          <t>O</t>
        </is>
      </c>
      <c r="L320" s="55">
        <f>G320*VLOOKUP(RIGHT(F320,3),'Currency-RBI'!$A$2:$B$28,2,0)</f>
        <v/>
      </c>
    </row>
    <row r="321">
      <c r="A321" s="53" t="n">
        <v>20221231</v>
      </c>
      <c r="B321" s="53" t="inlineStr">
        <is>
          <t>INR</t>
        </is>
      </c>
      <c r="C321" s="54" t="n">
        <v>10622</v>
      </c>
      <c r="D321" s="53" t="inlineStr">
        <is>
          <t>MUM</t>
        </is>
      </c>
      <c r="E321" s="53" t="inlineStr">
        <is>
          <t>Term Loan</t>
        </is>
      </c>
      <c r="F321" s="53">
        <f>CONCATENATE(E321,"-",B321)</f>
        <v/>
      </c>
      <c r="G321" s="55" t="n">
        <v>786480.75</v>
      </c>
      <c r="H321" s="53" t="inlineStr">
        <is>
          <t>CUST-36471</t>
        </is>
      </c>
      <c r="I321" s="53" t="inlineStr">
        <is>
          <t>RBI</t>
        </is>
      </c>
      <c r="J321" s="53" t="inlineStr">
        <is>
          <t>RBI</t>
        </is>
      </c>
      <c r="K321" s="53" t="inlineStr">
        <is>
          <t>O</t>
        </is>
      </c>
      <c r="L321" s="55">
        <f>G321*VLOOKUP(RIGHT(F321,3),'Currency-RBI'!$A$2:$B$28,2,0)</f>
        <v/>
      </c>
    </row>
    <row r="322">
      <c r="A322" s="53" t="n">
        <v>20221231</v>
      </c>
      <c r="B322" s="53" t="inlineStr">
        <is>
          <t>EUR</t>
        </is>
      </c>
      <c r="C322" s="54" t="n">
        <v>10624</v>
      </c>
      <c r="D322" s="53" t="inlineStr">
        <is>
          <t>DEL</t>
        </is>
      </c>
      <c r="E322" s="53" t="inlineStr">
        <is>
          <t>Term Loan</t>
        </is>
      </c>
      <c r="F322" s="53">
        <f>CONCATENATE(E322,"-",B322)</f>
        <v/>
      </c>
      <c r="G322" s="55" t="n">
        <v>96542.81999999999</v>
      </c>
      <c r="H322" s="53" t="inlineStr">
        <is>
          <t>CUST-65650</t>
        </is>
      </c>
      <c r="I322" s="53" t="inlineStr">
        <is>
          <t>Saraswat</t>
        </is>
      </c>
      <c r="J322" s="53" t="inlineStr">
        <is>
          <t>Cooperative Bank</t>
        </is>
      </c>
      <c r="K322" s="53" t="inlineStr">
        <is>
          <t>O</t>
        </is>
      </c>
      <c r="L322" s="55">
        <f>G322*VLOOKUP(RIGHT(F322,3),'Currency-RBI'!$A$2:$B$28,2,0)</f>
        <v/>
      </c>
    </row>
    <row r="323">
      <c r="A323" s="53" t="n">
        <v>20221231</v>
      </c>
      <c r="B323" s="53" t="inlineStr">
        <is>
          <t>USD</t>
        </is>
      </c>
      <c r="C323" s="54" t="n">
        <v>10628</v>
      </c>
      <c r="D323" s="53" t="inlineStr">
        <is>
          <t>DEL</t>
        </is>
      </c>
      <c r="E323" s="53" t="inlineStr">
        <is>
          <t>Call Money</t>
        </is>
      </c>
      <c r="F323" s="53">
        <f>CONCATENATE(E323,"-",B323)</f>
        <v/>
      </c>
      <c r="G323" s="55" t="n">
        <v>898005.24</v>
      </c>
      <c r="H323" s="53" t="inlineStr">
        <is>
          <t>CUST-61946</t>
        </is>
      </c>
      <c r="I323" s="53" t="inlineStr">
        <is>
          <t>EXIM</t>
        </is>
      </c>
      <c r="J323" s="53" t="inlineStr">
        <is>
          <t>Financial Institution</t>
        </is>
      </c>
      <c r="K323" s="53" t="inlineStr">
        <is>
          <t>O</t>
        </is>
      </c>
      <c r="L323" s="55">
        <f>G323*VLOOKUP(RIGHT(F323,3),'Currency-RBI'!$A$2:$B$28,2,0)</f>
        <v/>
      </c>
    </row>
    <row r="324">
      <c r="A324" s="53" t="n">
        <v>20221231</v>
      </c>
      <c r="B324" s="53" t="inlineStr">
        <is>
          <t>USD</t>
        </is>
      </c>
      <c r="C324" s="54" t="n">
        <v>10629</v>
      </c>
      <c r="D324" s="53" t="inlineStr">
        <is>
          <t>MUM</t>
        </is>
      </c>
      <c r="E324" s="53" t="inlineStr">
        <is>
          <t>LAF</t>
        </is>
      </c>
      <c r="F324" s="53">
        <f>CONCATENATE(E324,"-",B324)</f>
        <v/>
      </c>
      <c r="G324" s="55" t="n">
        <v>391205.43</v>
      </c>
      <c r="H324" s="53" t="inlineStr">
        <is>
          <t>CUST-39959</t>
        </is>
      </c>
      <c r="I324" s="53" t="inlineStr">
        <is>
          <t>SIDBI</t>
        </is>
      </c>
      <c r="J324" s="53" t="inlineStr">
        <is>
          <t>Financial Institution</t>
        </is>
      </c>
      <c r="K324" s="53" t="inlineStr">
        <is>
          <t>O</t>
        </is>
      </c>
      <c r="L324" s="55">
        <f>G324*VLOOKUP(RIGHT(F324,3),'Currency-RBI'!$A$2:$B$28,2,0)</f>
        <v/>
      </c>
    </row>
    <row r="325">
      <c r="A325" s="53" t="n">
        <v>20221231</v>
      </c>
      <c r="B325" s="53" t="inlineStr">
        <is>
          <t>EUR</t>
        </is>
      </c>
      <c r="C325" s="54" t="n">
        <v>10630</v>
      </c>
      <c r="D325" s="53" t="inlineStr">
        <is>
          <t>MUM</t>
        </is>
      </c>
      <c r="E325" s="53" t="inlineStr">
        <is>
          <t>Call Money</t>
        </is>
      </c>
      <c r="F325" s="53">
        <f>CONCATENATE(E325,"-",B325)</f>
        <v/>
      </c>
      <c r="G325" s="55" t="n">
        <v>977989.3199999999</v>
      </c>
      <c r="H325" s="53" t="inlineStr">
        <is>
          <t>CUST-36128</t>
        </is>
      </c>
      <c r="I325" s="53" t="inlineStr">
        <is>
          <t>SBI</t>
        </is>
      </c>
      <c r="J325" s="53" t="inlineStr">
        <is>
          <t>SBI</t>
        </is>
      </c>
      <c r="K325" s="53" t="inlineStr">
        <is>
          <t>D</t>
        </is>
      </c>
      <c r="L325" s="55">
        <f>G325*VLOOKUP(RIGHT(F325,3),'Currency-RBI'!$A$2:$B$28,2,0)</f>
        <v/>
      </c>
    </row>
    <row r="326">
      <c r="A326" s="53" t="n">
        <v>20221231</v>
      </c>
      <c r="B326" s="53" t="inlineStr">
        <is>
          <t>EUR</t>
        </is>
      </c>
      <c r="C326" s="54" t="n">
        <v>10636</v>
      </c>
      <c r="D326" s="53" t="inlineStr">
        <is>
          <t>MUM</t>
        </is>
      </c>
      <c r="E326" s="53" t="inlineStr">
        <is>
          <t>Term Loan</t>
        </is>
      </c>
      <c r="F326" s="53">
        <f>CONCATENATE(E326,"-",B326)</f>
        <v/>
      </c>
      <c r="G326" s="55" t="n">
        <v>312234.12</v>
      </c>
      <c r="H326" s="53" t="inlineStr">
        <is>
          <t>CUST-29919</t>
        </is>
      </c>
      <c r="I326" s="53" t="inlineStr">
        <is>
          <t>HDFC</t>
        </is>
      </c>
      <c r="J326" s="53" t="inlineStr">
        <is>
          <t>SCB-Private</t>
        </is>
      </c>
      <c r="K326" s="53" t="inlineStr">
        <is>
          <t>D</t>
        </is>
      </c>
      <c r="L326" s="55">
        <f>G326*VLOOKUP(RIGHT(F326,3),'Currency-RBI'!$A$2:$B$28,2,0)</f>
        <v/>
      </c>
    </row>
    <row r="327">
      <c r="A327" s="53" t="n">
        <v>20221231</v>
      </c>
      <c r="B327" s="53" t="inlineStr">
        <is>
          <t>GBP</t>
        </is>
      </c>
      <c r="C327" s="54" t="n">
        <v>10638</v>
      </c>
      <c r="D327" s="53" t="inlineStr">
        <is>
          <t>MUM</t>
        </is>
      </c>
      <c r="E327" s="53" t="inlineStr">
        <is>
          <t>MSF</t>
        </is>
      </c>
      <c r="F327" s="53">
        <f>CONCATENATE(E327,"-",B327)</f>
        <v/>
      </c>
      <c r="G327" s="55" t="n">
        <v>131849.19</v>
      </c>
      <c r="H327" s="53" t="inlineStr">
        <is>
          <t>CUST-68849</t>
        </is>
      </c>
      <c r="I327" s="53" t="inlineStr">
        <is>
          <t>RBI</t>
        </is>
      </c>
      <c r="J327" s="53" t="inlineStr">
        <is>
          <t>RBI</t>
        </is>
      </c>
      <c r="K327" s="53" t="inlineStr">
        <is>
          <t>O</t>
        </is>
      </c>
      <c r="L327" s="55">
        <f>G327*VLOOKUP(RIGHT(F327,3),'Currency-RBI'!$A$2:$B$28,2,0)</f>
        <v/>
      </c>
    </row>
    <row r="328">
      <c r="A328" s="53" t="n">
        <v>20221231</v>
      </c>
      <c r="B328" s="53" t="inlineStr">
        <is>
          <t>INR</t>
        </is>
      </c>
      <c r="C328" s="54" t="n">
        <v>10639</v>
      </c>
      <c r="D328" s="53" t="inlineStr">
        <is>
          <t>MUM</t>
        </is>
      </c>
      <c r="E328" s="53" t="inlineStr">
        <is>
          <t>LAF</t>
        </is>
      </c>
      <c r="F328" s="53">
        <f>CONCATENATE(E328,"-",B328)</f>
        <v/>
      </c>
      <c r="G328" s="55" t="n">
        <v>146362.59</v>
      </c>
      <c r="H328" s="53" t="inlineStr">
        <is>
          <t>CUST-71011</t>
        </is>
      </c>
      <c r="I328" s="53" t="inlineStr">
        <is>
          <t>NABARD</t>
        </is>
      </c>
      <c r="J328" s="53" t="inlineStr">
        <is>
          <t>Financial Institution</t>
        </is>
      </c>
      <c r="K328" s="53" t="inlineStr">
        <is>
          <t>O</t>
        </is>
      </c>
      <c r="L328" s="55">
        <f>G328*VLOOKUP(RIGHT(F328,3),'Currency-RBI'!$A$2:$B$28,2,0)</f>
        <v/>
      </c>
    </row>
    <row r="329">
      <c r="A329" s="53" t="n">
        <v>20221231</v>
      </c>
      <c r="B329" s="53" t="inlineStr">
        <is>
          <t>EUR</t>
        </is>
      </c>
      <c r="C329" s="54" t="n">
        <v>10640</v>
      </c>
      <c r="D329" s="53" t="inlineStr">
        <is>
          <t>MUM</t>
        </is>
      </c>
      <c r="E329" s="53" t="inlineStr">
        <is>
          <t>Term Loan</t>
        </is>
      </c>
      <c r="F329" s="53">
        <f>CONCATENATE(E329,"-",B329)</f>
        <v/>
      </c>
      <c r="G329" s="55" t="n">
        <v>90708.75</v>
      </c>
      <c r="H329" s="53" t="inlineStr">
        <is>
          <t>CUST-43072</t>
        </is>
      </c>
      <c r="I329" s="53" t="inlineStr">
        <is>
          <t>BOA</t>
        </is>
      </c>
      <c r="J329" s="53" t="inlineStr">
        <is>
          <t>Overseas Bank</t>
        </is>
      </c>
      <c r="K329" s="53" t="inlineStr">
        <is>
          <t>O</t>
        </is>
      </c>
      <c r="L329" s="55">
        <f>G329*VLOOKUP(RIGHT(F329,3),'Currency-RBI'!$A$2:$B$28,2,0)</f>
        <v/>
      </c>
    </row>
    <row r="330">
      <c r="A330" s="53" t="n">
        <v>20221231</v>
      </c>
      <c r="B330" s="53" t="inlineStr">
        <is>
          <t>GBP</t>
        </is>
      </c>
      <c r="C330" s="54" t="n">
        <v>10641</v>
      </c>
      <c r="D330" s="53" t="inlineStr">
        <is>
          <t>DEL</t>
        </is>
      </c>
      <c r="E330" s="53" t="inlineStr">
        <is>
          <t>MSF</t>
        </is>
      </c>
      <c r="F330" s="53">
        <f>CONCATENATE(E330,"-",B330)</f>
        <v/>
      </c>
      <c r="G330" s="55" t="n">
        <v>33536.25</v>
      </c>
      <c r="H330" s="53" t="inlineStr">
        <is>
          <t>CUST-47454</t>
        </is>
      </c>
      <c r="I330" s="53" t="inlineStr">
        <is>
          <t>EXIM</t>
        </is>
      </c>
      <c r="J330" s="53" t="inlineStr">
        <is>
          <t>Financial Institution</t>
        </is>
      </c>
      <c r="K330" s="53" t="inlineStr">
        <is>
          <t>D</t>
        </is>
      </c>
      <c r="L330" s="55">
        <f>G330*VLOOKUP(RIGHT(F330,3),'Currency-RBI'!$A$2:$B$28,2,0)</f>
        <v/>
      </c>
    </row>
    <row r="331">
      <c r="A331" s="53" t="n">
        <v>20221231</v>
      </c>
      <c r="B331" s="53" t="inlineStr">
        <is>
          <t>GBP</t>
        </is>
      </c>
      <c r="C331" s="54" t="n">
        <v>10643</v>
      </c>
      <c r="D331" s="53" t="inlineStr">
        <is>
          <t>DEL</t>
        </is>
      </c>
      <c r="E331" s="53" t="inlineStr">
        <is>
          <t>MSF</t>
        </is>
      </c>
      <c r="F331" s="53">
        <f>CONCATENATE(E331,"-",B331)</f>
        <v/>
      </c>
      <c r="G331" s="55" t="n">
        <v>711495.1800000001</v>
      </c>
      <c r="H331" s="53" t="inlineStr">
        <is>
          <t>CUST-76128</t>
        </is>
      </c>
      <c r="I331" s="53" t="inlineStr">
        <is>
          <t>Saraswat</t>
        </is>
      </c>
      <c r="J331" s="53" t="inlineStr">
        <is>
          <t>Cooperative Bank</t>
        </is>
      </c>
      <c r="K331" s="53" t="inlineStr">
        <is>
          <t>O</t>
        </is>
      </c>
      <c r="L331" s="55">
        <f>G331*VLOOKUP(RIGHT(F331,3),'Currency-RBI'!$A$2:$B$28,2,0)</f>
        <v/>
      </c>
    </row>
    <row r="332">
      <c r="A332" s="53" t="n">
        <v>20221231</v>
      </c>
      <c r="B332" s="53" t="inlineStr">
        <is>
          <t>INR</t>
        </is>
      </c>
      <c r="C332" s="54" t="n">
        <v>10644</v>
      </c>
      <c r="D332" s="53" t="inlineStr">
        <is>
          <t>MUM</t>
        </is>
      </c>
      <c r="E332" s="53" t="inlineStr">
        <is>
          <t>LAF</t>
        </is>
      </c>
      <c r="F332" s="53">
        <f>CONCATENATE(E332,"-",B332)</f>
        <v/>
      </c>
      <c r="G332" s="55" t="n">
        <v>95259.78</v>
      </c>
      <c r="H332" s="53" t="inlineStr">
        <is>
          <t>CUST-12962</t>
        </is>
      </c>
      <c r="I332" s="53" t="inlineStr">
        <is>
          <t>Saraswat</t>
        </is>
      </c>
      <c r="J332" s="53" t="inlineStr">
        <is>
          <t>Cooperative Bank</t>
        </is>
      </c>
      <c r="K332" s="53" t="inlineStr">
        <is>
          <t>D</t>
        </is>
      </c>
      <c r="L332" s="55">
        <f>G332*VLOOKUP(RIGHT(F332,3),'Currency-RBI'!$A$2:$B$28,2,0)</f>
        <v/>
      </c>
    </row>
    <row r="333">
      <c r="A333" s="53" t="n">
        <v>20221231</v>
      </c>
      <c r="B333" s="53" t="inlineStr">
        <is>
          <t>USD</t>
        </is>
      </c>
      <c r="C333" s="54" t="n">
        <v>10645</v>
      </c>
      <c r="D333" s="53" t="inlineStr">
        <is>
          <t>MUM</t>
        </is>
      </c>
      <c r="E333" s="53" t="inlineStr">
        <is>
          <t>Term Loan</t>
        </is>
      </c>
      <c r="F333" s="53">
        <f>CONCATENATE(E333,"-",B333)</f>
        <v/>
      </c>
      <c r="G333" s="55" t="n">
        <v>740522.97</v>
      </c>
      <c r="H333" s="53" t="inlineStr">
        <is>
          <t>CUST-36458</t>
        </is>
      </c>
      <c r="I333" s="53" t="inlineStr">
        <is>
          <t>NABARD</t>
        </is>
      </c>
      <c r="J333" s="53" t="inlineStr">
        <is>
          <t>Financial Institution</t>
        </is>
      </c>
      <c r="K333" s="53" t="inlineStr">
        <is>
          <t>D</t>
        </is>
      </c>
      <c r="L333" s="55">
        <f>G333*VLOOKUP(RIGHT(F333,3),'Currency-RBI'!$A$2:$B$28,2,0)</f>
        <v/>
      </c>
    </row>
    <row r="334">
      <c r="A334" s="53" t="n">
        <v>20221231</v>
      </c>
      <c r="B334" s="53" t="inlineStr">
        <is>
          <t>INR</t>
        </is>
      </c>
      <c r="C334" s="54" t="n">
        <v>10646</v>
      </c>
      <c r="D334" s="53" t="inlineStr">
        <is>
          <t>MUM</t>
        </is>
      </c>
      <c r="E334" s="53" t="inlineStr">
        <is>
          <t>MSF</t>
        </is>
      </c>
      <c r="F334" s="53">
        <f>CONCATENATE(E334,"-",B334)</f>
        <v/>
      </c>
      <c r="G334" s="55" t="n">
        <v>70132.59</v>
      </c>
      <c r="H334" s="53" t="inlineStr">
        <is>
          <t>CUST-42967</t>
        </is>
      </c>
      <c r="I334" s="53" t="inlineStr">
        <is>
          <t>BOA</t>
        </is>
      </c>
      <c r="J334" s="53" t="inlineStr">
        <is>
          <t>Overseas Bank</t>
        </is>
      </c>
      <c r="K334" s="53" t="inlineStr">
        <is>
          <t>D</t>
        </is>
      </c>
      <c r="L334" s="55">
        <f>G334*VLOOKUP(RIGHT(F334,3),'Currency-RBI'!$A$2:$B$28,2,0)</f>
        <v/>
      </c>
    </row>
    <row r="335">
      <c r="A335" s="53" t="n">
        <v>20221231</v>
      </c>
      <c r="B335" s="53" t="inlineStr">
        <is>
          <t>GBP</t>
        </is>
      </c>
      <c r="C335" s="54" t="n">
        <v>10647</v>
      </c>
      <c r="D335" s="53" t="inlineStr">
        <is>
          <t>DEL</t>
        </is>
      </c>
      <c r="E335" s="53" t="inlineStr">
        <is>
          <t>Call Money</t>
        </is>
      </c>
      <c r="F335" s="53">
        <f>CONCATENATE(E335,"-",B335)</f>
        <v/>
      </c>
      <c r="G335" s="55" t="n">
        <v>507452.22</v>
      </c>
      <c r="H335" s="53" t="inlineStr">
        <is>
          <t>CUST-17196</t>
        </is>
      </c>
      <c r="I335" s="53" t="inlineStr">
        <is>
          <t>NABARD</t>
        </is>
      </c>
      <c r="J335" s="53" t="inlineStr">
        <is>
          <t>Financial Institution</t>
        </is>
      </c>
      <c r="K335" s="53" t="inlineStr">
        <is>
          <t>O</t>
        </is>
      </c>
      <c r="L335" s="55">
        <f>G335*VLOOKUP(RIGHT(F335,3),'Currency-RBI'!$A$2:$B$28,2,0)</f>
        <v/>
      </c>
    </row>
    <row r="336">
      <c r="A336" s="53" t="n">
        <v>20221231</v>
      </c>
      <c r="B336" s="53" t="inlineStr">
        <is>
          <t>USD</t>
        </is>
      </c>
      <c r="C336" s="54" t="n">
        <v>10648</v>
      </c>
      <c r="D336" s="53" t="inlineStr">
        <is>
          <t>MUM</t>
        </is>
      </c>
      <c r="E336" s="53" t="inlineStr">
        <is>
          <t>MSF</t>
        </is>
      </c>
      <c r="F336" s="53">
        <f>CONCATENATE(E336,"-",B336)</f>
        <v/>
      </c>
      <c r="G336" s="55" t="n">
        <v>328312.71</v>
      </c>
      <c r="H336" s="53" t="inlineStr">
        <is>
          <t>CUST-35740</t>
        </is>
      </c>
      <c r="I336" s="53" t="inlineStr">
        <is>
          <t>RBI</t>
        </is>
      </c>
      <c r="J336" s="53" t="inlineStr">
        <is>
          <t>RBI</t>
        </is>
      </c>
      <c r="K336" s="53" t="inlineStr">
        <is>
          <t>O</t>
        </is>
      </c>
      <c r="L336" s="55">
        <f>G336*VLOOKUP(RIGHT(F336,3),'Currency-RBI'!$A$2:$B$28,2,0)</f>
        <v/>
      </c>
    </row>
    <row r="337">
      <c r="A337" s="53" t="n">
        <v>20221231</v>
      </c>
      <c r="B337" s="53" t="inlineStr">
        <is>
          <t>USD</t>
        </is>
      </c>
      <c r="C337" s="54" t="n">
        <v>10649</v>
      </c>
      <c r="D337" s="53" t="inlineStr">
        <is>
          <t>DEL</t>
        </is>
      </c>
      <c r="E337" s="53" t="inlineStr">
        <is>
          <t>Call Money</t>
        </is>
      </c>
      <c r="F337" s="53">
        <f>CONCATENATE(E337,"-",B337)</f>
        <v/>
      </c>
      <c r="G337" s="55" t="n">
        <v>576525.51</v>
      </c>
      <c r="H337" s="53" t="inlineStr">
        <is>
          <t>CUST-47484</t>
        </is>
      </c>
      <c r="I337" s="53" t="inlineStr">
        <is>
          <t>RBI</t>
        </is>
      </c>
      <c r="J337" s="53" t="inlineStr">
        <is>
          <t>RBI</t>
        </is>
      </c>
      <c r="K337" s="53" t="inlineStr">
        <is>
          <t>O</t>
        </is>
      </c>
      <c r="L337" s="55">
        <f>G337*VLOOKUP(RIGHT(F337,3),'Currency-RBI'!$A$2:$B$28,2,0)</f>
        <v/>
      </c>
    </row>
    <row r="338">
      <c r="A338" s="53" t="n">
        <v>20221231</v>
      </c>
      <c r="B338" s="53" t="inlineStr">
        <is>
          <t>INR</t>
        </is>
      </c>
      <c r="C338" s="54" t="n">
        <v>10650</v>
      </c>
      <c r="D338" s="53" t="inlineStr">
        <is>
          <t>MUM</t>
        </is>
      </c>
      <c r="E338" s="53" t="inlineStr">
        <is>
          <t>LAF</t>
        </is>
      </c>
      <c r="F338" s="53">
        <f>CONCATENATE(E338,"-",B338)</f>
        <v/>
      </c>
      <c r="G338" s="55" t="n">
        <v>736821.36</v>
      </c>
      <c r="H338" s="53" t="inlineStr">
        <is>
          <t>CUST-33501</t>
        </is>
      </c>
      <c r="I338" s="53" t="inlineStr">
        <is>
          <t>SBBJ</t>
        </is>
      </c>
      <c r="J338" s="53" t="inlineStr">
        <is>
          <t>SBI-SUB</t>
        </is>
      </c>
      <c r="K338" s="53" t="inlineStr">
        <is>
          <t>D</t>
        </is>
      </c>
      <c r="L338" s="55">
        <f>G338*VLOOKUP(RIGHT(F338,3),'Currency-RBI'!$A$2:$B$28,2,0)</f>
        <v/>
      </c>
    </row>
    <row r="339">
      <c r="A339" s="53" t="n">
        <v>20221231</v>
      </c>
      <c r="B339" s="53" t="inlineStr">
        <is>
          <t>GBP</t>
        </is>
      </c>
      <c r="C339" s="54" t="n">
        <v>10651</v>
      </c>
      <c r="D339" s="53" t="inlineStr">
        <is>
          <t>DEL</t>
        </is>
      </c>
      <c r="E339" s="53" t="inlineStr">
        <is>
          <t>Call Money</t>
        </is>
      </c>
      <c r="F339" s="53">
        <f>CONCATENATE(E339,"-",B339)</f>
        <v/>
      </c>
      <c r="G339" s="55" t="n">
        <v>750797.1899999999</v>
      </c>
      <c r="H339" s="53" t="inlineStr">
        <is>
          <t>CUST-29615</t>
        </is>
      </c>
      <c r="I339" s="53" t="inlineStr">
        <is>
          <t>SBBJ</t>
        </is>
      </c>
      <c r="J339" s="53" t="inlineStr">
        <is>
          <t>SBI-SUB</t>
        </is>
      </c>
      <c r="K339" s="53" t="inlineStr">
        <is>
          <t>D</t>
        </is>
      </c>
      <c r="L339" s="55">
        <f>G339*VLOOKUP(RIGHT(F339,3),'Currency-RBI'!$A$2:$B$28,2,0)</f>
        <v/>
      </c>
    </row>
    <row r="340">
      <c r="A340" s="53" t="n">
        <v>20221231</v>
      </c>
      <c r="B340" s="53" t="inlineStr">
        <is>
          <t>GBP</t>
        </is>
      </c>
      <c r="C340" s="54" t="n">
        <v>10652</v>
      </c>
      <c r="D340" s="53" t="inlineStr">
        <is>
          <t>DEL</t>
        </is>
      </c>
      <c r="E340" s="53" t="inlineStr">
        <is>
          <t>LAF</t>
        </is>
      </c>
      <c r="F340" s="53">
        <f>CONCATENATE(E340,"-",B340)</f>
        <v/>
      </c>
      <c r="G340" s="55" t="n">
        <v>525537.54</v>
      </c>
      <c r="H340" s="53" t="inlineStr">
        <is>
          <t>CUST-58948</t>
        </is>
      </c>
      <c r="I340" s="53" t="inlineStr">
        <is>
          <t>EXIM</t>
        </is>
      </c>
      <c r="J340" s="53" t="inlineStr">
        <is>
          <t>Financial Institution</t>
        </is>
      </c>
      <c r="K340" s="53" t="inlineStr">
        <is>
          <t>D</t>
        </is>
      </c>
      <c r="L340" s="55">
        <f>G340*VLOOKUP(RIGHT(F340,3),'Currency-RBI'!$A$2:$B$28,2,0)</f>
        <v/>
      </c>
    </row>
    <row r="341">
      <c r="A341" s="53" t="n">
        <v>20221231</v>
      </c>
      <c r="B341" s="53" t="inlineStr">
        <is>
          <t>EUR</t>
        </is>
      </c>
      <c r="C341" s="54" t="n">
        <v>10654</v>
      </c>
      <c r="D341" s="53" t="inlineStr">
        <is>
          <t>MUM</t>
        </is>
      </c>
      <c r="E341" s="53" t="inlineStr">
        <is>
          <t>Term Loan</t>
        </is>
      </c>
      <c r="F341" s="53">
        <f>CONCATENATE(E341,"-",B341)</f>
        <v/>
      </c>
      <c r="G341" s="55" t="n">
        <v>323648.82</v>
      </c>
      <c r="H341" s="53" t="inlineStr">
        <is>
          <t>CUST-17004</t>
        </is>
      </c>
      <c r="I341" s="53" t="inlineStr">
        <is>
          <t>Saraswat</t>
        </is>
      </c>
      <c r="J341" s="53" t="inlineStr">
        <is>
          <t>Cooperative Bank</t>
        </is>
      </c>
      <c r="K341" s="53" t="inlineStr">
        <is>
          <t>D</t>
        </is>
      </c>
      <c r="L341" s="55">
        <f>G341*VLOOKUP(RIGHT(F341,3),'Currency-RBI'!$A$2:$B$28,2,0)</f>
        <v/>
      </c>
    </row>
    <row r="342">
      <c r="A342" s="53" t="n">
        <v>20221231</v>
      </c>
      <c r="B342" s="53" t="inlineStr">
        <is>
          <t>INR</t>
        </is>
      </c>
      <c r="C342" s="54" t="n">
        <v>10655</v>
      </c>
      <c r="D342" s="53" t="inlineStr">
        <is>
          <t>MUM</t>
        </is>
      </c>
      <c r="E342" s="53" t="inlineStr">
        <is>
          <t>LAF</t>
        </is>
      </c>
      <c r="F342" s="53">
        <f>CONCATENATE(E342,"-",B342)</f>
        <v/>
      </c>
      <c r="G342" s="55" t="n">
        <v>933067.08</v>
      </c>
      <c r="H342" s="53" t="inlineStr">
        <is>
          <t>CUST-45037</t>
        </is>
      </c>
      <c r="I342" s="53" t="inlineStr">
        <is>
          <t>SIDBI</t>
        </is>
      </c>
      <c r="J342" s="53" t="inlineStr">
        <is>
          <t>Financial Institution</t>
        </is>
      </c>
      <c r="K342" s="53" t="inlineStr">
        <is>
          <t>D</t>
        </is>
      </c>
      <c r="L342" s="55">
        <f>G342*VLOOKUP(RIGHT(F342,3),'Currency-RBI'!$A$2:$B$28,2,0)</f>
        <v/>
      </c>
    </row>
    <row r="343">
      <c r="A343" s="53" t="n">
        <v>20221231</v>
      </c>
      <c r="B343" s="53" t="inlineStr">
        <is>
          <t>INR</t>
        </is>
      </c>
      <c r="C343" s="54" t="n">
        <v>10661</v>
      </c>
      <c r="D343" s="53" t="inlineStr">
        <is>
          <t>DEL</t>
        </is>
      </c>
      <c r="E343" s="53" t="inlineStr">
        <is>
          <t>Call Money</t>
        </is>
      </c>
      <c r="F343" s="53">
        <f>CONCATENATE(E343,"-",B343)</f>
        <v/>
      </c>
      <c r="G343" s="55" t="n">
        <v>954889.65</v>
      </c>
      <c r="H343" s="53" t="inlineStr">
        <is>
          <t>CUST-70392</t>
        </is>
      </c>
      <c r="I343" s="53" t="inlineStr">
        <is>
          <t>NABARD</t>
        </is>
      </c>
      <c r="J343" s="53" t="inlineStr">
        <is>
          <t>Financial Institution</t>
        </is>
      </c>
      <c r="K343" s="53" t="inlineStr">
        <is>
          <t>O</t>
        </is>
      </c>
      <c r="L343" s="55">
        <f>G343*VLOOKUP(RIGHT(F343,3),'Currency-RBI'!$A$2:$B$28,2,0)</f>
        <v/>
      </c>
    </row>
    <row r="344">
      <c r="A344" s="53" t="n">
        <v>20221231</v>
      </c>
      <c r="B344" s="53" t="inlineStr">
        <is>
          <t>INR</t>
        </is>
      </c>
      <c r="C344" s="54" t="n">
        <v>10663</v>
      </c>
      <c r="D344" s="53" t="inlineStr">
        <is>
          <t>DEL</t>
        </is>
      </c>
      <c r="E344" s="53" t="inlineStr">
        <is>
          <t>Call Money</t>
        </is>
      </c>
      <c r="F344" s="53">
        <f>CONCATENATE(E344,"-",B344)</f>
        <v/>
      </c>
      <c r="G344" s="55" t="n">
        <v>779233.95</v>
      </c>
      <c r="H344" s="53" t="inlineStr">
        <is>
          <t>CUST-77262</t>
        </is>
      </c>
      <c r="I344" s="53" t="inlineStr">
        <is>
          <t>SBBJ</t>
        </is>
      </c>
      <c r="J344" s="53" t="inlineStr">
        <is>
          <t>SBI-SUB</t>
        </is>
      </c>
      <c r="K344" s="53" t="inlineStr">
        <is>
          <t>D</t>
        </is>
      </c>
      <c r="L344" s="55">
        <f>G344*VLOOKUP(RIGHT(F344,3),'Currency-RBI'!$A$2:$B$28,2,0)</f>
        <v/>
      </c>
    </row>
    <row r="345">
      <c r="A345" s="53" t="n">
        <v>20221231</v>
      </c>
      <c r="B345" s="53" t="inlineStr">
        <is>
          <t>GBP</t>
        </is>
      </c>
      <c r="C345" s="54" t="n">
        <v>10664</v>
      </c>
      <c r="D345" s="53" t="inlineStr">
        <is>
          <t>MUM</t>
        </is>
      </c>
      <c r="E345" s="53" t="inlineStr">
        <is>
          <t>LAF</t>
        </is>
      </c>
      <c r="F345" s="53">
        <f>CONCATENATE(E345,"-",B345)</f>
        <v/>
      </c>
      <c r="G345" s="55" t="n">
        <v>98424.81</v>
      </c>
      <c r="H345" s="53" t="inlineStr">
        <is>
          <t>CUST-48656</t>
        </is>
      </c>
      <c r="I345" s="53" t="inlineStr">
        <is>
          <t>SBI</t>
        </is>
      </c>
      <c r="J345" s="53" t="inlineStr">
        <is>
          <t>SBI</t>
        </is>
      </c>
      <c r="K345" s="53" t="inlineStr">
        <is>
          <t>D</t>
        </is>
      </c>
      <c r="L345" s="55">
        <f>G345*VLOOKUP(RIGHT(F345,3),'Currency-RBI'!$A$2:$B$28,2,0)</f>
        <v/>
      </c>
    </row>
    <row r="346">
      <c r="A346" s="53" t="n">
        <v>20221231</v>
      </c>
      <c r="B346" s="53" t="inlineStr">
        <is>
          <t>EUR</t>
        </is>
      </c>
      <c r="C346" s="54" t="n">
        <v>10666</v>
      </c>
      <c r="D346" s="53" t="inlineStr">
        <is>
          <t>MUM</t>
        </is>
      </c>
      <c r="E346" s="53" t="inlineStr">
        <is>
          <t>MSF</t>
        </is>
      </c>
      <c r="F346" s="53">
        <f>CONCATENATE(E346,"-",B346)</f>
        <v/>
      </c>
      <c r="G346" s="55" t="n">
        <v>52771.95</v>
      </c>
      <c r="H346" s="53" t="inlineStr">
        <is>
          <t>CUST-76040</t>
        </is>
      </c>
      <c r="I346" s="53" t="inlineStr">
        <is>
          <t>BOA</t>
        </is>
      </c>
      <c r="J346" s="53" t="inlineStr">
        <is>
          <t>Overseas Bank</t>
        </is>
      </c>
      <c r="K346" s="53" t="inlineStr">
        <is>
          <t>O</t>
        </is>
      </c>
      <c r="L346" s="55">
        <f>G346*VLOOKUP(RIGHT(F346,3),'Currency-RBI'!$A$2:$B$28,2,0)</f>
        <v/>
      </c>
    </row>
    <row r="347">
      <c r="A347" s="53" t="n">
        <v>20221231</v>
      </c>
      <c r="B347" s="53" t="inlineStr">
        <is>
          <t>USD</t>
        </is>
      </c>
      <c r="C347" s="54" t="n">
        <v>10669</v>
      </c>
      <c r="D347" s="53" t="inlineStr">
        <is>
          <t>MUM</t>
        </is>
      </c>
      <c r="E347" s="53" t="inlineStr">
        <is>
          <t>Call Money</t>
        </is>
      </c>
      <c r="F347" s="53">
        <f>CONCATENATE(E347,"-",B347)</f>
        <v/>
      </c>
      <c r="G347" s="55" t="n">
        <v>682103.0699999999</v>
      </c>
      <c r="H347" s="53" t="inlineStr">
        <is>
          <t>CUST-60854</t>
        </is>
      </c>
      <c r="I347" s="53" t="inlineStr">
        <is>
          <t>NABARD</t>
        </is>
      </c>
      <c r="J347" s="53" t="inlineStr">
        <is>
          <t>Financial Institution</t>
        </is>
      </c>
      <c r="K347" s="53" t="inlineStr">
        <is>
          <t>D</t>
        </is>
      </c>
      <c r="L347" s="55">
        <f>G347*VLOOKUP(RIGHT(F347,3),'Currency-RBI'!$A$2:$B$28,2,0)</f>
        <v/>
      </c>
    </row>
    <row r="348">
      <c r="A348" s="53" t="n">
        <v>20221231</v>
      </c>
      <c r="B348" s="53" t="inlineStr">
        <is>
          <t>USD</t>
        </is>
      </c>
      <c r="C348" s="54" t="n">
        <v>10670</v>
      </c>
      <c r="D348" s="53" t="inlineStr">
        <is>
          <t>MUM</t>
        </is>
      </c>
      <c r="E348" s="53" t="inlineStr">
        <is>
          <t>Call Money</t>
        </is>
      </c>
      <c r="F348" s="53">
        <f>CONCATENATE(E348,"-",B348)</f>
        <v/>
      </c>
      <c r="G348" s="55" t="n">
        <v>983598.66</v>
      </c>
      <c r="H348" s="53" t="inlineStr">
        <is>
          <t>CUST-60186</t>
        </is>
      </c>
      <c r="I348" s="53" t="inlineStr">
        <is>
          <t>RBI</t>
        </is>
      </c>
      <c r="J348" s="53" t="inlineStr">
        <is>
          <t>RBI</t>
        </is>
      </c>
      <c r="K348" s="53" t="inlineStr">
        <is>
          <t>O</t>
        </is>
      </c>
      <c r="L348" s="55">
        <f>G348*VLOOKUP(RIGHT(F348,3),'Currency-RBI'!$A$2:$B$28,2,0)</f>
        <v/>
      </c>
    </row>
    <row r="349">
      <c r="A349" s="53" t="n">
        <v>20221231</v>
      </c>
      <c r="B349" s="53" t="inlineStr">
        <is>
          <t>USD</t>
        </is>
      </c>
      <c r="C349" s="54" t="n">
        <v>10672</v>
      </c>
      <c r="D349" s="53" t="inlineStr">
        <is>
          <t>DEL</t>
        </is>
      </c>
      <c r="E349" s="53" t="inlineStr">
        <is>
          <t>Call Money</t>
        </is>
      </c>
      <c r="F349" s="53">
        <f>CONCATENATE(E349,"-",B349)</f>
        <v/>
      </c>
      <c r="G349" s="55" t="n">
        <v>641117.0699999999</v>
      </c>
      <c r="H349" s="53" t="inlineStr">
        <is>
          <t>CUST-60041</t>
        </is>
      </c>
      <c r="I349" s="53" t="inlineStr">
        <is>
          <t>ICICI</t>
        </is>
      </c>
      <c r="J349" s="53" t="inlineStr">
        <is>
          <t>SCB-Private</t>
        </is>
      </c>
      <c r="K349" s="53" t="inlineStr">
        <is>
          <t>D</t>
        </is>
      </c>
      <c r="L349" s="55">
        <f>G349*VLOOKUP(RIGHT(F349,3),'Currency-RBI'!$A$2:$B$28,2,0)</f>
        <v/>
      </c>
    </row>
    <row r="350">
      <c r="A350" s="53" t="n">
        <v>20221231</v>
      </c>
      <c r="B350" s="53" t="inlineStr">
        <is>
          <t>EUR</t>
        </is>
      </c>
      <c r="C350" s="54" t="n">
        <v>10674</v>
      </c>
      <c r="D350" s="53" t="inlineStr">
        <is>
          <t>DEL</t>
        </is>
      </c>
      <c r="E350" s="53" t="inlineStr">
        <is>
          <t>MSF</t>
        </is>
      </c>
      <c r="F350" s="53">
        <f>CONCATENATE(E350,"-",B350)</f>
        <v/>
      </c>
      <c r="G350" s="55" t="n">
        <v>469357.02</v>
      </c>
      <c r="H350" s="53" t="inlineStr">
        <is>
          <t>CUST-23674</t>
        </is>
      </c>
      <c r="I350" s="53" t="inlineStr">
        <is>
          <t>BOA</t>
        </is>
      </c>
      <c r="J350" s="53" t="inlineStr">
        <is>
          <t>Overseas Bank</t>
        </is>
      </c>
      <c r="K350" s="53" t="inlineStr">
        <is>
          <t>D</t>
        </is>
      </c>
      <c r="L350" s="55">
        <f>G350*VLOOKUP(RIGHT(F350,3),'Currency-RBI'!$A$2:$B$28,2,0)</f>
        <v/>
      </c>
    </row>
    <row r="351">
      <c r="A351" s="53" t="n">
        <v>20221231</v>
      </c>
      <c r="B351" s="53" t="inlineStr">
        <is>
          <t>INR</t>
        </is>
      </c>
      <c r="C351" s="54" t="n">
        <v>10675</v>
      </c>
      <c r="D351" s="53" t="inlineStr">
        <is>
          <t>DEL</t>
        </is>
      </c>
      <c r="E351" s="53" t="inlineStr">
        <is>
          <t>Call Money</t>
        </is>
      </c>
      <c r="F351" s="53">
        <f>CONCATENATE(E351,"-",B351)</f>
        <v/>
      </c>
      <c r="G351" s="55" t="n">
        <v>498570.93</v>
      </c>
      <c r="H351" s="53" t="inlineStr">
        <is>
          <t>CUST-49422</t>
        </is>
      </c>
      <c r="I351" s="53" t="inlineStr">
        <is>
          <t>RBI</t>
        </is>
      </c>
      <c r="J351" s="53" t="inlineStr">
        <is>
          <t>RBI</t>
        </is>
      </c>
      <c r="K351" s="53" t="inlineStr">
        <is>
          <t>D</t>
        </is>
      </c>
      <c r="L351" s="55">
        <f>G351*VLOOKUP(RIGHT(F351,3),'Currency-RBI'!$A$2:$B$28,2,0)</f>
        <v/>
      </c>
    </row>
    <row r="352">
      <c r="A352" s="53" t="n">
        <v>20221231</v>
      </c>
      <c r="B352" s="53" t="inlineStr">
        <is>
          <t>USD</t>
        </is>
      </c>
      <c r="C352" s="54" t="n">
        <v>10677</v>
      </c>
      <c r="D352" s="53" t="inlineStr">
        <is>
          <t>MUM</t>
        </is>
      </c>
      <c r="E352" s="53" t="inlineStr">
        <is>
          <t>LAF</t>
        </is>
      </c>
      <c r="F352" s="53">
        <f>CONCATENATE(E352,"-",B352)</f>
        <v/>
      </c>
      <c r="G352" s="55" t="n">
        <v>569274.75</v>
      </c>
      <c r="H352" s="53" t="inlineStr">
        <is>
          <t>CUST-15613</t>
        </is>
      </c>
      <c r="I352" s="53" t="inlineStr">
        <is>
          <t>BOA</t>
        </is>
      </c>
      <c r="J352" s="53" t="inlineStr">
        <is>
          <t>Overseas Bank</t>
        </is>
      </c>
      <c r="K352" s="53" t="inlineStr">
        <is>
          <t>D</t>
        </is>
      </c>
      <c r="L352" s="55">
        <f>G352*VLOOKUP(RIGHT(F352,3),'Currency-RBI'!$A$2:$B$28,2,0)</f>
        <v/>
      </c>
    </row>
    <row r="353">
      <c r="A353" s="53" t="n">
        <v>20221231</v>
      </c>
      <c r="B353" s="53" t="inlineStr">
        <is>
          <t>GBP</t>
        </is>
      </c>
      <c r="C353" s="54" t="n">
        <v>10678</v>
      </c>
      <c r="D353" s="53" t="inlineStr">
        <is>
          <t>DEL</t>
        </is>
      </c>
      <c r="E353" s="53" t="inlineStr">
        <is>
          <t>Call Money</t>
        </is>
      </c>
      <c r="F353" s="53">
        <f>CONCATENATE(E353,"-",B353)</f>
        <v/>
      </c>
      <c r="G353" s="55" t="n">
        <v>860269.41</v>
      </c>
      <c r="H353" s="53" t="inlineStr">
        <is>
          <t>CUST-63107</t>
        </is>
      </c>
      <c r="I353" s="53" t="inlineStr">
        <is>
          <t>RBI</t>
        </is>
      </c>
      <c r="J353" s="53" t="inlineStr">
        <is>
          <t>RBI</t>
        </is>
      </c>
      <c r="K353" s="53" t="inlineStr">
        <is>
          <t>O</t>
        </is>
      </c>
      <c r="L353" s="55">
        <f>G353*VLOOKUP(RIGHT(F353,3),'Currency-RBI'!$A$2:$B$28,2,0)</f>
        <v/>
      </c>
    </row>
    <row r="354">
      <c r="A354" s="53" t="n">
        <v>20221231</v>
      </c>
      <c r="B354" s="53" t="inlineStr">
        <is>
          <t>INR</t>
        </is>
      </c>
      <c r="C354" s="54" t="n">
        <v>10679</v>
      </c>
      <c r="D354" s="53" t="inlineStr">
        <is>
          <t>DEL</t>
        </is>
      </c>
      <c r="E354" s="53" t="inlineStr">
        <is>
          <t>Term Loan</t>
        </is>
      </c>
      <c r="F354" s="53">
        <f>CONCATENATE(E354,"-",B354)</f>
        <v/>
      </c>
      <c r="G354" s="55" t="n">
        <v>927445.86</v>
      </c>
      <c r="H354" s="53" t="inlineStr">
        <is>
          <t>CUST-24275</t>
        </is>
      </c>
      <c r="I354" s="53" t="inlineStr">
        <is>
          <t>FIO</t>
        </is>
      </c>
      <c r="J354" s="53" t="inlineStr">
        <is>
          <t>Financial Institution</t>
        </is>
      </c>
      <c r="K354" s="53" t="inlineStr">
        <is>
          <t>O</t>
        </is>
      </c>
      <c r="L354" s="55">
        <f>G354*VLOOKUP(RIGHT(F354,3),'Currency-RBI'!$A$2:$B$28,2,0)</f>
        <v/>
      </c>
    </row>
    <row r="355">
      <c r="A355" s="53" t="n">
        <v>20221231</v>
      </c>
      <c r="B355" s="53" t="inlineStr">
        <is>
          <t>EUR</t>
        </is>
      </c>
      <c r="C355" s="54" t="n">
        <v>10681</v>
      </c>
      <c r="D355" s="53" t="inlineStr">
        <is>
          <t>DEL</t>
        </is>
      </c>
      <c r="E355" s="53" t="inlineStr">
        <is>
          <t>Call Money</t>
        </is>
      </c>
      <c r="F355" s="53">
        <f>CONCATENATE(E355,"-",B355)</f>
        <v/>
      </c>
      <c r="G355" s="55" t="n">
        <v>292977.63</v>
      </c>
      <c r="H355" s="53" t="inlineStr">
        <is>
          <t>CUST-33327</t>
        </is>
      </c>
      <c r="I355" s="53" t="inlineStr">
        <is>
          <t>RBI</t>
        </is>
      </c>
      <c r="J355" s="53" t="inlineStr">
        <is>
          <t>RBI</t>
        </is>
      </c>
      <c r="K355" s="53" t="inlineStr">
        <is>
          <t>D</t>
        </is>
      </c>
      <c r="L355" s="55">
        <f>G355*VLOOKUP(RIGHT(F355,3),'Currency-RBI'!$A$2:$B$28,2,0)</f>
        <v/>
      </c>
    </row>
    <row r="356">
      <c r="A356" s="53" t="n">
        <v>20221231</v>
      </c>
      <c r="B356" s="53" t="inlineStr">
        <is>
          <t>GBP</t>
        </is>
      </c>
      <c r="C356" s="54" t="n">
        <v>10683</v>
      </c>
      <c r="D356" s="53" t="inlineStr">
        <is>
          <t>DEL</t>
        </is>
      </c>
      <c r="E356" s="53" t="inlineStr">
        <is>
          <t>LAF</t>
        </is>
      </c>
      <c r="F356" s="53">
        <f>CONCATENATE(E356,"-",B356)</f>
        <v/>
      </c>
      <c r="G356" s="55" t="n">
        <v>15702.39</v>
      </c>
      <c r="H356" s="53" t="inlineStr">
        <is>
          <t>CUST-40924</t>
        </is>
      </c>
      <c r="I356" s="53" t="inlineStr">
        <is>
          <t>BOA</t>
        </is>
      </c>
      <c r="J356" s="53" t="inlineStr">
        <is>
          <t>Overseas Bank</t>
        </is>
      </c>
      <c r="K356" s="53" t="inlineStr">
        <is>
          <t>D</t>
        </is>
      </c>
      <c r="L356" s="55">
        <f>G356*VLOOKUP(RIGHT(F356,3),'Currency-RBI'!$A$2:$B$28,2,0)</f>
        <v/>
      </c>
    </row>
    <row r="357">
      <c r="A357" s="53" t="n">
        <v>20221231</v>
      </c>
      <c r="B357" s="53" t="inlineStr">
        <is>
          <t>INR</t>
        </is>
      </c>
      <c r="C357" s="54" t="n">
        <v>10684</v>
      </c>
      <c r="D357" s="53" t="inlineStr">
        <is>
          <t>MUM</t>
        </is>
      </c>
      <c r="E357" s="53" t="inlineStr">
        <is>
          <t>Term Loan</t>
        </is>
      </c>
      <c r="F357" s="53">
        <f>CONCATENATE(E357,"-",B357)</f>
        <v/>
      </c>
      <c r="G357" s="55" t="n">
        <v>79654.41</v>
      </c>
      <c r="H357" s="53" t="inlineStr">
        <is>
          <t>CUST-53264</t>
        </is>
      </c>
      <c r="I357" s="53" t="inlineStr">
        <is>
          <t>SBBJ</t>
        </is>
      </c>
      <c r="J357" s="53" t="inlineStr">
        <is>
          <t>SBI-SUB</t>
        </is>
      </c>
      <c r="K357" s="53" t="inlineStr">
        <is>
          <t>O</t>
        </is>
      </c>
      <c r="L357" s="55">
        <f>G357*VLOOKUP(RIGHT(F357,3),'Currency-RBI'!$A$2:$B$28,2,0)</f>
        <v/>
      </c>
    </row>
    <row r="358">
      <c r="A358" s="53" t="n">
        <v>20221231</v>
      </c>
      <c r="B358" s="53" t="inlineStr">
        <is>
          <t>EUR</t>
        </is>
      </c>
      <c r="C358" s="54" t="n">
        <v>10685</v>
      </c>
      <c r="D358" s="53" t="inlineStr">
        <is>
          <t>DEL</t>
        </is>
      </c>
      <c r="E358" s="53" t="inlineStr">
        <is>
          <t>Call Money</t>
        </is>
      </c>
      <c r="F358" s="53">
        <f>CONCATENATE(E358,"-",B358)</f>
        <v/>
      </c>
      <c r="G358" s="55" t="n">
        <v>230799.69</v>
      </c>
      <c r="H358" s="53" t="inlineStr">
        <is>
          <t>CUST-72300</t>
        </is>
      </c>
      <c r="I358" s="53" t="inlineStr">
        <is>
          <t>HDFC</t>
        </is>
      </c>
      <c r="J358" s="53" t="inlineStr">
        <is>
          <t>SCB-Private</t>
        </is>
      </c>
      <c r="K358" s="53" t="inlineStr">
        <is>
          <t>O</t>
        </is>
      </c>
      <c r="L358" s="55">
        <f>G358*VLOOKUP(RIGHT(F358,3),'Currency-RBI'!$A$2:$B$28,2,0)</f>
        <v/>
      </c>
    </row>
    <row r="359">
      <c r="A359" s="53" t="n">
        <v>20221231</v>
      </c>
      <c r="B359" s="53" t="inlineStr">
        <is>
          <t>USD</t>
        </is>
      </c>
      <c r="C359" s="54" t="n">
        <v>10686</v>
      </c>
      <c r="D359" s="53" t="inlineStr">
        <is>
          <t>MUM</t>
        </is>
      </c>
      <c r="E359" s="53" t="inlineStr">
        <is>
          <t>Call Money</t>
        </is>
      </c>
      <c r="F359" s="53">
        <f>CONCATENATE(E359,"-",B359)</f>
        <v/>
      </c>
      <c r="G359" s="55" t="n">
        <v>747212.4</v>
      </c>
      <c r="H359" s="53" t="inlineStr">
        <is>
          <t>CUST-14373</t>
        </is>
      </c>
      <c r="I359" s="53" t="inlineStr">
        <is>
          <t>Saraswat</t>
        </is>
      </c>
      <c r="J359" s="53" t="inlineStr">
        <is>
          <t>Cooperative Bank</t>
        </is>
      </c>
      <c r="K359" s="53" t="inlineStr">
        <is>
          <t>D</t>
        </is>
      </c>
      <c r="L359" s="55">
        <f>G359*VLOOKUP(RIGHT(F359,3),'Currency-RBI'!$A$2:$B$28,2,0)</f>
        <v/>
      </c>
    </row>
    <row r="360">
      <c r="A360" s="53" t="n">
        <v>20221231</v>
      </c>
      <c r="B360" s="53" t="inlineStr">
        <is>
          <t>INR</t>
        </is>
      </c>
      <c r="C360" s="54" t="n">
        <v>10687</v>
      </c>
      <c r="D360" s="53" t="inlineStr">
        <is>
          <t>MUM</t>
        </is>
      </c>
      <c r="E360" s="53" t="inlineStr">
        <is>
          <t>LAF</t>
        </is>
      </c>
      <c r="F360" s="53">
        <f>CONCATENATE(E360,"-",B360)</f>
        <v/>
      </c>
      <c r="G360" s="55" t="n">
        <v>34574.76</v>
      </c>
      <c r="H360" s="53" t="inlineStr">
        <is>
          <t>CUST-14206</t>
        </is>
      </c>
      <c r="I360" s="53" t="inlineStr">
        <is>
          <t>EXIM</t>
        </is>
      </c>
      <c r="J360" s="53" t="inlineStr">
        <is>
          <t>Financial Institution</t>
        </is>
      </c>
      <c r="K360" s="53" t="inlineStr">
        <is>
          <t>O</t>
        </is>
      </c>
      <c r="L360" s="55">
        <f>G360*VLOOKUP(RIGHT(F360,3),'Currency-RBI'!$A$2:$B$28,2,0)</f>
        <v/>
      </c>
    </row>
    <row r="361">
      <c r="A361" s="53" t="n">
        <v>20221231</v>
      </c>
      <c r="B361" s="53" t="inlineStr">
        <is>
          <t>EUR</t>
        </is>
      </c>
      <c r="C361" s="54" t="n">
        <v>10688</v>
      </c>
      <c r="D361" s="53" t="inlineStr">
        <is>
          <t>MUM</t>
        </is>
      </c>
      <c r="E361" s="53" t="inlineStr">
        <is>
          <t>MSF</t>
        </is>
      </c>
      <c r="F361" s="53">
        <f>CONCATENATE(E361,"-",B361)</f>
        <v/>
      </c>
      <c r="G361" s="55" t="n">
        <v>385229.79</v>
      </c>
      <c r="H361" s="53" t="inlineStr">
        <is>
          <t>CUST-52949</t>
        </is>
      </c>
      <c r="I361" s="53" t="inlineStr">
        <is>
          <t>SBBJ</t>
        </is>
      </c>
      <c r="J361" s="53" t="inlineStr">
        <is>
          <t>SBI-SUB</t>
        </is>
      </c>
      <c r="K361" s="53" t="inlineStr">
        <is>
          <t>D</t>
        </is>
      </c>
      <c r="L361" s="55">
        <f>G361*VLOOKUP(RIGHT(F361,3),'Currency-RBI'!$A$2:$B$28,2,0)</f>
        <v/>
      </c>
    </row>
    <row r="362">
      <c r="A362" s="53" t="n">
        <v>20221231</v>
      </c>
      <c r="B362" s="53" t="inlineStr">
        <is>
          <t>EUR</t>
        </is>
      </c>
      <c r="C362" s="54" t="n">
        <v>10689</v>
      </c>
      <c r="D362" s="53" t="inlineStr">
        <is>
          <t>MUM</t>
        </is>
      </c>
      <c r="E362" s="53" t="inlineStr">
        <is>
          <t>Term Loan</t>
        </is>
      </c>
      <c r="F362" s="53">
        <f>CONCATENATE(E362,"-",B362)</f>
        <v/>
      </c>
      <c r="G362" s="55" t="n">
        <v>644107.86</v>
      </c>
      <c r="H362" s="53" t="inlineStr">
        <is>
          <t>CUST-24796</t>
        </is>
      </c>
      <c r="I362" s="53" t="inlineStr">
        <is>
          <t>SBBJ</t>
        </is>
      </c>
      <c r="J362" s="53" t="inlineStr">
        <is>
          <t>SBI-SUB</t>
        </is>
      </c>
      <c r="K362" s="53" t="inlineStr">
        <is>
          <t>D</t>
        </is>
      </c>
      <c r="L362" s="55">
        <f>G362*VLOOKUP(RIGHT(F362,3),'Currency-RBI'!$A$2:$B$28,2,0)</f>
        <v/>
      </c>
    </row>
    <row r="363">
      <c r="A363" s="53" t="n">
        <v>20221231</v>
      </c>
      <c r="B363" s="53" t="inlineStr">
        <is>
          <t>INR</t>
        </is>
      </c>
      <c r="C363" s="54" t="n">
        <v>10692</v>
      </c>
      <c r="D363" s="53" t="inlineStr">
        <is>
          <t>DEL</t>
        </is>
      </c>
      <c r="E363" s="53" t="inlineStr">
        <is>
          <t>Call Money</t>
        </is>
      </c>
      <c r="F363" s="53">
        <f>CONCATENATE(E363,"-",B363)</f>
        <v/>
      </c>
      <c r="G363" s="55" t="n">
        <v>378885.87</v>
      </c>
      <c r="H363" s="53" t="inlineStr">
        <is>
          <t>CUST-17041</t>
        </is>
      </c>
      <c r="I363" s="53" t="inlineStr">
        <is>
          <t>HDFC</t>
        </is>
      </c>
      <c r="J363" s="53" t="inlineStr">
        <is>
          <t>SCB-Private</t>
        </is>
      </c>
      <c r="K363" s="53" t="inlineStr">
        <is>
          <t>D</t>
        </is>
      </c>
      <c r="L363" s="55">
        <f>G363*VLOOKUP(RIGHT(F363,3),'Currency-RBI'!$A$2:$B$28,2,0)</f>
        <v/>
      </c>
    </row>
    <row r="364">
      <c r="A364" s="53" t="n">
        <v>20221231</v>
      </c>
      <c r="B364" s="53" t="inlineStr">
        <is>
          <t>GBP</t>
        </is>
      </c>
      <c r="C364" s="54" t="n">
        <v>10693</v>
      </c>
      <c r="D364" s="53" t="inlineStr">
        <is>
          <t>MUM</t>
        </is>
      </c>
      <c r="E364" s="53" t="inlineStr">
        <is>
          <t>Call Money</t>
        </is>
      </c>
      <c r="F364" s="53">
        <f>CONCATENATE(E364,"-",B364)</f>
        <v/>
      </c>
      <c r="G364" s="55" t="n">
        <v>596253.24</v>
      </c>
      <c r="H364" s="53" t="inlineStr">
        <is>
          <t>CUST-72694</t>
        </is>
      </c>
      <c r="I364" s="53" t="inlineStr">
        <is>
          <t>EXIM</t>
        </is>
      </c>
      <c r="J364" s="53" t="inlineStr">
        <is>
          <t>Financial Institution</t>
        </is>
      </c>
      <c r="K364" s="53" t="inlineStr">
        <is>
          <t>D</t>
        </is>
      </c>
      <c r="L364" s="55">
        <f>G364*VLOOKUP(RIGHT(F364,3),'Currency-RBI'!$A$2:$B$28,2,0)</f>
        <v/>
      </c>
    </row>
    <row r="365">
      <c r="A365" s="53" t="n">
        <v>20221231</v>
      </c>
      <c r="B365" s="53" t="inlineStr">
        <is>
          <t>EUR</t>
        </is>
      </c>
      <c r="C365" s="54" t="n">
        <v>10694</v>
      </c>
      <c r="D365" s="53" t="inlineStr">
        <is>
          <t>DEL</t>
        </is>
      </c>
      <c r="E365" s="53" t="inlineStr">
        <is>
          <t>MSF</t>
        </is>
      </c>
      <c r="F365" s="53">
        <f>CONCATENATE(E365,"-",B365)</f>
        <v/>
      </c>
      <c r="G365" s="55" t="n">
        <v>55309.32</v>
      </c>
      <c r="H365" s="53" t="inlineStr">
        <is>
          <t>CUST-75264</t>
        </is>
      </c>
      <c r="I365" s="53" t="inlineStr">
        <is>
          <t>HDFC</t>
        </is>
      </c>
      <c r="J365" s="53" t="inlineStr">
        <is>
          <t>SCB-Private</t>
        </is>
      </c>
      <c r="K365" s="53" t="inlineStr">
        <is>
          <t>D</t>
        </is>
      </c>
      <c r="L365" s="55">
        <f>G365*VLOOKUP(RIGHT(F365,3),'Currency-RBI'!$A$2:$B$28,2,0)</f>
        <v/>
      </c>
    </row>
    <row r="366">
      <c r="A366" s="53" t="n">
        <v>20221231</v>
      </c>
      <c r="B366" s="53" t="inlineStr">
        <is>
          <t>EUR</t>
        </is>
      </c>
      <c r="C366" s="54" t="n">
        <v>10696</v>
      </c>
      <c r="D366" s="53" t="inlineStr">
        <is>
          <t>DEL</t>
        </is>
      </c>
      <c r="E366" s="53" t="inlineStr">
        <is>
          <t>LAF</t>
        </is>
      </c>
      <c r="F366" s="53">
        <f>CONCATENATE(E366,"-",B366)</f>
        <v/>
      </c>
      <c r="G366" s="55" t="n">
        <v>445757.4</v>
      </c>
      <c r="H366" s="53" t="inlineStr">
        <is>
          <t>CUST-34911</t>
        </is>
      </c>
      <c r="I366" s="53" t="inlineStr">
        <is>
          <t>FIO</t>
        </is>
      </c>
      <c r="J366" s="53" t="inlineStr">
        <is>
          <t>Financial Institution</t>
        </is>
      </c>
      <c r="K366" s="53" t="inlineStr">
        <is>
          <t>O</t>
        </is>
      </c>
      <c r="L366" s="55">
        <f>G366*VLOOKUP(RIGHT(F366,3),'Currency-RBI'!$A$2:$B$28,2,0)</f>
        <v/>
      </c>
    </row>
    <row r="367">
      <c r="A367" s="53" t="n">
        <v>20221231</v>
      </c>
      <c r="B367" s="53" t="inlineStr">
        <is>
          <t>EUR</t>
        </is>
      </c>
      <c r="C367" s="54" t="n">
        <v>10697</v>
      </c>
      <c r="D367" s="53" t="inlineStr">
        <is>
          <t>DEL</t>
        </is>
      </c>
      <c r="E367" s="53" t="inlineStr">
        <is>
          <t>Call Money</t>
        </is>
      </c>
      <c r="F367" s="53">
        <f>CONCATENATE(E367,"-",B367)</f>
        <v/>
      </c>
      <c r="G367" s="55" t="n">
        <v>671580.36</v>
      </c>
      <c r="H367" s="53" t="inlineStr">
        <is>
          <t>CUST-32127</t>
        </is>
      </c>
      <c r="I367" s="53" t="inlineStr">
        <is>
          <t>RBI</t>
        </is>
      </c>
      <c r="J367" s="53" t="inlineStr">
        <is>
          <t>RBI</t>
        </is>
      </c>
      <c r="K367" s="53" t="inlineStr">
        <is>
          <t>O</t>
        </is>
      </c>
      <c r="L367" s="55">
        <f>G367*VLOOKUP(RIGHT(F367,3),'Currency-RBI'!$A$2:$B$28,2,0)</f>
        <v/>
      </c>
    </row>
    <row r="368">
      <c r="A368" s="53" t="n">
        <v>20221231</v>
      </c>
      <c r="B368" s="53" t="inlineStr">
        <is>
          <t>USD</t>
        </is>
      </c>
      <c r="C368" s="54" t="n">
        <v>10699</v>
      </c>
      <c r="D368" s="53" t="inlineStr">
        <is>
          <t>MUM</t>
        </is>
      </c>
      <c r="E368" s="53" t="inlineStr">
        <is>
          <t>Call Money</t>
        </is>
      </c>
      <c r="F368" s="53">
        <f>CONCATENATE(E368,"-",B368)</f>
        <v/>
      </c>
      <c r="G368" s="55" t="n">
        <v>541527.03</v>
      </c>
      <c r="H368" s="53" t="inlineStr">
        <is>
          <t>CUST-65200</t>
        </is>
      </c>
      <c r="I368" s="53" t="inlineStr">
        <is>
          <t>SBBJ</t>
        </is>
      </c>
      <c r="J368" s="53" t="inlineStr">
        <is>
          <t>SBI-SUB</t>
        </is>
      </c>
      <c r="K368" s="53" t="inlineStr">
        <is>
          <t>O</t>
        </is>
      </c>
      <c r="L368" s="55">
        <f>G368*VLOOKUP(RIGHT(F368,3),'Currency-RBI'!$A$2:$B$28,2,0)</f>
        <v/>
      </c>
    </row>
    <row r="369">
      <c r="A369" s="53" t="n">
        <v>20221231</v>
      </c>
      <c r="B369" s="53" t="inlineStr">
        <is>
          <t>EUR</t>
        </is>
      </c>
      <c r="C369" s="54" t="n">
        <v>10700</v>
      </c>
      <c r="D369" s="53" t="inlineStr">
        <is>
          <t>DEL</t>
        </is>
      </c>
      <c r="E369" s="53" t="inlineStr">
        <is>
          <t>LAF</t>
        </is>
      </c>
      <c r="F369" s="53">
        <f>CONCATENATE(E369,"-",B369)</f>
        <v/>
      </c>
      <c r="G369" s="55" t="n">
        <v>467240.4</v>
      </c>
      <c r="H369" s="53" t="inlineStr">
        <is>
          <t>CUST-16583</t>
        </is>
      </c>
      <c r="I369" s="53" t="inlineStr">
        <is>
          <t>SBI</t>
        </is>
      </c>
      <c r="J369" s="53" t="inlineStr">
        <is>
          <t>SBI</t>
        </is>
      </c>
      <c r="K369" s="53" t="inlineStr">
        <is>
          <t>D</t>
        </is>
      </c>
      <c r="L369" s="55">
        <f>G369*VLOOKUP(RIGHT(F369,3),'Currency-RBI'!$A$2:$B$28,2,0)</f>
        <v/>
      </c>
    </row>
    <row r="370">
      <c r="A370" s="53" t="n">
        <v>20221231</v>
      </c>
      <c r="B370" s="53" t="inlineStr">
        <is>
          <t>EUR</t>
        </is>
      </c>
      <c r="C370" s="54" t="n">
        <v>10702</v>
      </c>
      <c r="D370" s="53" t="inlineStr">
        <is>
          <t>MUM</t>
        </is>
      </c>
      <c r="E370" s="53" t="inlineStr">
        <is>
          <t>MSF</t>
        </is>
      </c>
      <c r="F370" s="53">
        <f>CONCATENATE(E370,"-",B370)</f>
        <v/>
      </c>
      <c r="G370" s="55" t="n">
        <v>330651.09</v>
      </c>
      <c r="H370" s="53" t="inlineStr">
        <is>
          <t>CUST-49168</t>
        </is>
      </c>
      <c r="I370" s="53" t="inlineStr">
        <is>
          <t>RBI</t>
        </is>
      </c>
      <c r="J370" s="53" t="inlineStr">
        <is>
          <t>RBI</t>
        </is>
      </c>
      <c r="K370" s="53" t="inlineStr">
        <is>
          <t>D</t>
        </is>
      </c>
      <c r="L370" s="55">
        <f>G370*VLOOKUP(RIGHT(F370,3),'Currency-RBI'!$A$2:$B$28,2,0)</f>
        <v/>
      </c>
    </row>
    <row r="371">
      <c r="A371" s="53" t="n">
        <v>20221231</v>
      </c>
      <c r="B371" s="53" t="inlineStr">
        <is>
          <t>GBP</t>
        </is>
      </c>
      <c r="C371" s="54" t="n">
        <v>10703</v>
      </c>
      <c r="D371" s="53" t="inlineStr">
        <is>
          <t>DEL</t>
        </is>
      </c>
      <c r="E371" s="53" t="inlineStr">
        <is>
          <t>LAF</t>
        </is>
      </c>
      <c r="F371" s="53">
        <f>CONCATENATE(E371,"-",B371)</f>
        <v/>
      </c>
      <c r="G371" s="55" t="n">
        <v>659616.21</v>
      </c>
      <c r="H371" s="53" t="inlineStr">
        <is>
          <t>CUST-55985</t>
        </is>
      </c>
      <c r="I371" s="53" t="inlineStr">
        <is>
          <t>ICICI</t>
        </is>
      </c>
      <c r="J371" s="53" t="inlineStr">
        <is>
          <t>SCB-Private</t>
        </is>
      </c>
      <c r="K371" s="53" t="inlineStr">
        <is>
          <t>D</t>
        </is>
      </c>
      <c r="L371" s="55">
        <f>G371*VLOOKUP(RIGHT(F371,3),'Currency-RBI'!$A$2:$B$28,2,0)</f>
        <v/>
      </c>
    </row>
    <row r="372">
      <c r="A372" s="53" t="n">
        <v>20221231</v>
      </c>
      <c r="B372" s="53" t="inlineStr">
        <is>
          <t>EUR</t>
        </is>
      </c>
      <c r="C372" s="54" t="n">
        <v>10706</v>
      </c>
      <c r="D372" s="53" t="inlineStr">
        <is>
          <t>MUM</t>
        </is>
      </c>
      <c r="E372" s="53" t="inlineStr">
        <is>
          <t>MSF</t>
        </is>
      </c>
      <c r="F372" s="53">
        <f>CONCATENATE(E372,"-",B372)</f>
        <v/>
      </c>
      <c r="G372" s="55" t="n">
        <v>925401.51</v>
      </c>
      <c r="H372" s="53" t="inlineStr">
        <is>
          <t>CUST-65942</t>
        </is>
      </c>
      <c r="I372" s="53" t="inlineStr">
        <is>
          <t>EXIM</t>
        </is>
      </c>
      <c r="J372" s="53" t="inlineStr">
        <is>
          <t>Financial Institution</t>
        </is>
      </c>
      <c r="K372" s="53" t="inlineStr">
        <is>
          <t>O</t>
        </is>
      </c>
      <c r="L372" s="55">
        <f>G372*VLOOKUP(RIGHT(F372,3),'Currency-RBI'!$A$2:$B$28,2,0)</f>
        <v/>
      </c>
    </row>
    <row r="373">
      <c r="A373" s="53" t="n">
        <v>20221231</v>
      </c>
      <c r="B373" s="53" t="inlineStr">
        <is>
          <t>INR</t>
        </is>
      </c>
      <c r="C373" s="54" t="n">
        <v>10707</v>
      </c>
      <c r="D373" s="53" t="inlineStr">
        <is>
          <t>DEL</t>
        </is>
      </c>
      <c r="E373" s="53" t="inlineStr">
        <is>
          <t>MSF</t>
        </is>
      </c>
      <c r="F373" s="53">
        <f>CONCATENATE(E373,"-",B373)</f>
        <v/>
      </c>
      <c r="G373" s="55" t="n">
        <v>82091.78999999999</v>
      </c>
      <c r="H373" s="53" t="inlineStr">
        <is>
          <t>CUST-34677</t>
        </is>
      </c>
      <c r="I373" s="53" t="inlineStr">
        <is>
          <t>NABARD</t>
        </is>
      </c>
      <c r="J373" s="53" t="inlineStr">
        <is>
          <t>Financial Institution</t>
        </is>
      </c>
      <c r="K373" s="53" t="inlineStr">
        <is>
          <t>O</t>
        </is>
      </c>
      <c r="L373" s="55">
        <f>G373*VLOOKUP(RIGHT(F373,3),'Currency-RBI'!$A$2:$B$28,2,0)</f>
        <v/>
      </c>
    </row>
    <row r="374">
      <c r="A374" s="53" t="n">
        <v>20221231</v>
      </c>
      <c r="B374" s="53" t="inlineStr">
        <is>
          <t>EUR</t>
        </is>
      </c>
      <c r="C374" s="54" t="n">
        <v>10709</v>
      </c>
      <c r="D374" s="53" t="inlineStr">
        <is>
          <t>MUM</t>
        </is>
      </c>
      <c r="E374" s="53" t="inlineStr">
        <is>
          <t>MSF</t>
        </is>
      </c>
      <c r="F374" s="53">
        <f>CONCATENATE(E374,"-",B374)</f>
        <v/>
      </c>
      <c r="G374" s="55" t="n">
        <v>284560.65</v>
      </c>
      <c r="H374" s="53" t="inlineStr">
        <is>
          <t>CUST-13743</t>
        </is>
      </c>
      <c r="I374" s="53" t="inlineStr">
        <is>
          <t>SIDBI</t>
        </is>
      </c>
      <c r="J374" s="53" t="inlineStr">
        <is>
          <t>Financial Institution</t>
        </is>
      </c>
      <c r="K374" s="53" t="inlineStr">
        <is>
          <t>D</t>
        </is>
      </c>
      <c r="L374" s="55">
        <f>G374*VLOOKUP(RIGHT(F374,3),'Currency-RBI'!$A$2:$B$28,2,0)</f>
        <v/>
      </c>
    </row>
    <row r="375">
      <c r="A375" s="53" t="n">
        <v>20221231</v>
      </c>
      <c r="B375" s="53" t="inlineStr">
        <is>
          <t>INR</t>
        </is>
      </c>
      <c r="C375" s="54" t="n">
        <v>10710</v>
      </c>
      <c r="D375" s="53" t="inlineStr">
        <is>
          <t>DEL</t>
        </is>
      </c>
      <c r="E375" s="53" t="inlineStr">
        <is>
          <t>Term Loan</t>
        </is>
      </c>
      <c r="F375" s="53">
        <f>CONCATENATE(E375,"-",B375)</f>
        <v/>
      </c>
      <c r="G375" s="55" t="n">
        <v>213395.49</v>
      </c>
      <c r="H375" s="53" t="inlineStr">
        <is>
          <t>CUST-44271</t>
        </is>
      </c>
      <c r="I375" s="53" t="inlineStr">
        <is>
          <t>SBI</t>
        </is>
      </c>
      <c r="J375" s="53" t="inlineStr">
        <is>
          <t>SBI</t>
        </is>
      </c>
      <c r="K375" s="53" t="inlineStr">
        <is>
          <t>D</t>
        </is>
      </c>
      <c r="L375" s="55">
        <f>G375*VLOOKUP(RIGHT(F375,3),'Currency-RBI'!$A$2:$B$28,2,0)</f>
        <v/>
      </c>
    </row>
    <row r="376">
      <c r="A376" s="53" t="n">
        <v>20221231</v>
      </c>
      <c r="B376" s="53" t="inlineStr">
        <is>
          <t>INR</t>
        </is>
      </c>
      <c r="C376" s="54" t="n">
        <v>10714</v>
      </c>
      <c r="D376" s="53" t="inlineStr">
        <is>
          <t>DEL</t>
        </is>
      </c>
      <c r="E376" s="53" t="inlineStr">
        <is>
          <t>Term Loan</t>
        </is>
      </c>
      <c r="F376" s="53">
        <f>CONCATENATE(E376,"-",B376)</f>
        <v/>
      </c>
      <c r="G376" s="55" t="n">
        <v>718197.48</v>
      </c>
      <c r="H376" s="53" t="inlineStr">
        <is>
          <t>CUST-57037</t>
        </is>
      </c>
      <c r="I376" s="53" t="inlineStr">
        <is>
          <t>NABARD</t>
        </is>
      </c>
      <c r="J376" s="53" t="inlineStr">
        <is>
          <t>Financial Institution</t>
        </is>
      </c>
      <c r="K376" s="53" t="inlineStr">
        <is>
          <t>D</t>
        </is>
      </c>
      <c r="L376" s="55">
        <f>G376*VLOOKUP(RIGHT(F376,3),'Currency-RBI'!$A$2:$B$28,2,0)</f>
        <v/>
      </c>
    </row>
    <row r="377">
      <c r="A377" s="53" t="n">
        <v>20221231</v>
      </c>
      <c r="B377" s="53" t="inlineStr">
        <is>
          <t>USD</t>
        </is>
      </c>
      <c r="C377" s="54" t="n">
        <v>10716</v>
      </c>
      <c r="D377" s="53" t="inlineStr">
        <is>
          <t>MUM</t>
        </is>
      </c>
      <c r="E377" s="53" t="inlineStr">
        <is>
          <t>Term Loan</t>
        </is>
      </c>
      <c r="F377" s="53">
        <f>CONCATENATE(E377,"-",B377)</f>
        <v/>
      </c>
      <c r="G377" s="55" t="n">
        <v>475363.35</v>
      </c>
      <c r="H377" s="53" t="inlineStr">
        <is>
          <t>CUST-75163</t>
        </is>
      </c>
      <c r="I377" s="53" t="inlineStr">
        <is>
          <t>Saraswat</t>
        </is>
      </c>
      <c r="J377" s="53" t="inlineStr">
        <is>
          <t>Cooperative Bank</t>
        </is>
      </c>
      <c r="K377" s="53" t="inlineStr">
        <is>
          <t>D</t>
        </is>
      </c>
      <c r="L377" s="55">
        <f>G377*VLOOKUP(RIGHT(F377,3),'Currency-RBI'!$A$2:$B$28,2,0)</f>
        <v/>
      </c>
    </row>
    <row r="378">
      <c r="A378" s="53" t="n">
        <v>20221231</v>
      </c>
      <c r="B378" s="53" t="inlineStr">
        <is>
          <t>INR</t>
        </is>
      </c>
      <c r="C378" s="54" t="n">
        <v>10717</v>
      </c>
      <c r="D378" s="53" t="inlineStr">
        <is>
          <t>MUM</t>
        </is>
      </c>
      <c r="E378" s="53" t="inlineStr">
        <is>
          <t>LAF</t>
        </is>
      </c>
      <c r="F378" s="53">
        <f>CONCATENATE(E378,"-",B378)</f>
        <v/>
      </c>
      <c r="G378" s="55" t="n">
        <v>282282.66</v>
      </c>
      <c r="H378" s="53" t="inlineStr">
        <is>
          <t>CUST-37709</t>
        </is>
      </c>
      <c r="I378" s="53" t="inlineStr">
        <is>
          <t>ICICI</t>
        </is>
      </c>
      <c r="J378" s="53" t="inlineStr">
        <is>
          <t>SCB-Private</t>
        </is>
      </c>
      <c r="K378" s="53" t="inlineStr">
        <is>
          <t>D</t>
        </is>
      </c>
      <c r="L378" s="55">
        <f>G378*VLOOKUP(RIGHT(F378,3),'Currency-RBI'!$A$2:$B$28,2,0)</f>
        <v/>
      </c>
    </row>
    <row r="379">
      <c r="A379" s="53" t="n">
        <v>20221231</v>
      </c>
      <c r="B379" s="53" t="inlineStr">
        <is>
          <t>INR</t>
        </is>
      </c>
      <c r="C379" s="54" t="n">
        <v>10718</v>
      </c>
      <c r="D379" s="53" t="inlineStr">
        <is>
          <t>MUM</t>
        </is>
      </c>
      <c r="E379" s="53" t="inlineStr">
        <is>
          <t>Term Loan</t>
        </is>
      </c>
      <c r="F379" s="53">
        <f>CONCATENATE(E379,"-",B379)</f>
        <v/>
      </c>
      <c r="G379" s="55" t="n">
        <v>721094.22</v>
      </c>
      <c r="H379" s="53" t="inlineStr">
        <is>
          <t>CUST-70365</t>
        </is>
      </c>
      <c r="I379" s="53" t="inlineStr">
        <is>
          <t>BOA</t>
        </is>
      </c>
      <c r="J379" s="53" t="inlineStr">
        <is>
          <t>Overseas Bank</t>
        </is>
      </c>
      <c r="K379" s="53" t="inlineStr">
        <is>
          <t>O</t>
        </is>
      </c>
      <c r="L379" s="55">
        <f>G379*VLOOKUP(RIGHT(F379,3),'Currency-RBI'!$A$2:$B$28,2,0)</f>
        <v/>
      </c>
    </row>
    <row r="380">
      <c r="A380" s="53" t="n">
        <v>20221231</v>
      </c>
      <c r="B380" s="53" t="inlineStr">
        <is>
          <t>USD</t>
        </is>
      </c>
      <c r="C380" s="54" t="n">
        <v>10719</v>
      </c>
      <c r="D380" s="53" t="inlineStr">
        <is>
          <t>MUM</t>
        </is>
      </c>
      <c r="E380" s="53" t="inlineStr">
        <is>
          <t>Call Money</t>
        </is>
      </c>
      <c r="F380" s="53">
        <f>CONCATENATE(E380,"-",B380)</f>
        <v/>
      </c>
      <c r="G380" s="55" t="n">
        <v>725190.84</v>
      </c>
      <c r="H380" s="53" t="inlineStr">
        <is>
          <t>CUST-19427</t>
        </is>
      </c>
      <c r="I380" s="53" t="inlineStr">
        <is>
          <t>SBI</t>
        </is>
      </c>
      <c r="J380" s="53" t="inlineStr">
        <is>
          <t>SBI</t>
        </is>
      </c>
      <c r="K380" s="53" t="inlineStr">
        <is>
          <t>O</t>
        </is>
      </c>
      <c r="L380" s="55">
        <f>G380*VLOOKUP(RIGHT(F380,3),'Currency-RBI'!$A$2:$B$28,2,0)</f>
        <v/>
      </c>
    </row>
    <row r="381">
      <c r="A381" s="53" t="n">
        <v>20221231</v>
      </c>
      <c r="B381" s="53" t="inlineStr">
        <is>
          <t>USD</t>
        </is>
      </c>
      <c r="C381" s="54" t="n">
        <v>10721</v>
      </c>
      <c r="D381" s="53" t="inlineStr">
        <is>
          <t>DEL</t>
        </is>
      </c>
      <c r="E381" s="53" t="inlineStr">
        <is>
          <t>MSF</t>
        </is>
      </c>
      <c r="F381" s="53">
        <f>CONCATENATE(E381,"-",B381)</f>
        <v/>
      </c>
      <c r="G381" s="55" t="n">
        <v>556795.8</v>
      </c>
      <c r="H381" s="53" t="inlineStr">
        <is>
          <t>CUST-57331</t>
        </is>
      </c>
      <c r="I381" s="53" t="inlineStr">
        <is>
          <t>ICICI</t>
        </is>
      </c>
      <c r="J381" s="53" t="inlineStr">
        <is>
          <t>SCB-Private</t>
        </is>
      </c>
      <c r="K381" s="53" t="inlineStr">
        <is>
          <t>D</t>
        </is>
      </c>
      <c r="L381" s="55">
        <f>G381*VLOOKUP(RIGHT(F381,3),'Currency-RBI'!$A$2:$B$28,2,0)</f>
        <v/>
      </c>
    </row>
    <row r="382">
      <c r="A382" s="53" t="n">
        <v>20221231</v>
      </c>
      <c r="B382" s="53" t="inlineStr">
        <is>
          <t>INR</t>
        </is>
      </c>
      <c r="C382" s="54" t="n">
        <v>10722</v>
      </c>
      <c r="D382" s="53" t="inlineStr">
        <is>
          <t>MUM</t>
        </is>
      </c>
      <c r="E382" s="53" t="inlineStr">
        <is>
          <t>LAF</t>
        </is>
      </c>
      <c r="F382" s="53">
        <f>CONCATENATE(E382,"-",B382)</f>
        <v/>
      </c>
      <c r="G382" s="55" t="n">
        <v>63027.36</v>
      </c>
      <c r="H382" s="53" t="inlineStr">
        <is>
          <t>CUST-54516</t>
        </is>
      </c>
      <c r="I382" s="53" t="inlineStr">
        <is>
          <t>SBI</t>
        </is>
      </c>
      <c r="J382" s="53" t="inlineStr">
        <is>
          <t>SBI</t>
        </is>
      </c>
      <c r="K382" s="53" t="inlineStr">
        <is>
          <t>D</t>
        </is>
      </c>
      <c r="L382" s="55">
        <f>G382*VLOOKUP(RIGHT(F382,3),'Currency-RBI'!$A$2:$B$28,2,0)</f>
        <v/>
      </c>
    </row>
    <row r="383">
      <c r="A383" s="53" t="n">
        <v>20221231</v>
      </c>
      <c r="B383" s="53" t="inlineStr">
        <is>
          <t>GBP</t>
        </is>
      </c>
      <c r="C383" s="54" t="n">
        <v>10723</v>
      </c>
      <c r="D383" s="53" t="inlineStr">
        <is>
          <t>DEL</t>
        </is>
      </c>
      <c r="E383" s="53" t="inlineStr">
        <is>
          <t>Call Money</t>
        </is>
      </c>
      <c r="F383" s="53">
        <f>CONCATENATE(E383,"-",B383)</f>
        <v/>
      </c>
      <c r="G383" s="55" t="n">
        <v>674532.54</v>
      </c>
      <c r="H383" s="53" t="inlineStr">
        <is>
          <t>CUST-50818</t>
        </is>
      </c>
      <c r="I383" s="53" t="inlineStr">
        <is>
          <t>ICICI</t>
        </is>
      </c>
      <c r="J383" s="53" t="inlineStr">
        <is>
          <t>SCB-Private</t>
        </is>
      </c>
      <c r="K383" s="53" t="inlineStr">
        <is>
          <t>D</t>
        </is>
      </c>
      <c r="L383" s="55">
        <f>G383*VLOOKUP(RIGHT(F383,3),'Currency-RBI'!$A$2:$B$28,2,0)</f>
        <v/>
      </c>
    </row>
    <row r="384">
      <c r="A384" s="53" t="n">
        <v>20221231</v>
      </c>
      <c r="B384" s="53" t="inlineStr">
        <is>
          <t>GBP</t>
        </is>
      </c>
      <c r="C384" s="54" t="n">
        <v>10724</v>
      </c>
      <c r="D384" s="53" t="inlineStr">
        <is>
          <t>MUM</t>
        </is>
      </c>
      <c r="E384" s="53" t="inlineStr">
        <is>
          <t>Term Loan</t>
        </is>
      </c>
      <c r="F384" s="53">
        <f>CONCATENATE(E384,"-",B384)</f>
        <v/>
      </c>
      <c r="G384" s="55" t="n">
        <v>616851.1800000001</v>
      </c>
      <c r="H384" s="53" t="inlineStr">
        <is>
          <t>CUST-63071</t>
        </is>
      </c>
      <c r="I384" s="53" t="inlineStr">
        <is>
          <t>SIDBI</t>
        </is>
      </c>
      <c r="J384" s="53" t="inlineStr">
        <is>
          <t>Financial Institution</t>
        </is>
      </c>
      <c r="K384" s="53" t="inlineStr">
        <is>
          <t>O</t>
        </is>
      </c>
      <c r="L384" s="55">
        <f>G384*VLOOKUP(RIGHT(F384,3),'Currency-RBI'!$A$2:$B$28,2,0)</f>
        <v/>
      </c>
    </row>
    <row r="385">
      <c r="A385" s="53" t="n">
        <v>20221231</v>
      </c>
      <c r="B385" s="53" t="inlineStr">
        <is>
          <t>EUR</t>
        </is>
      </c>
      <c r="C385" s="54" t="n">
        <v>10726</v>
      </c>
      <c r="D385" s="53" t="inlineStr">
        <is>
          <t>DEL</t>
        </is>
      </c>
      <c r="E385" s="53" t="inlineStr">
        <is>
          <t>Call Money</t>
        </is>
      </c>
      <c r="F385" s="53">
        <f>CONCATENATE(E385,"-",B385)</f>
        <v/>
      </c>
      <c r="G385" s="55" t="n">
        <v>293832</v>
      </c>
      <c r="H385" s="53" t="inlineStr">
        <is>
          <t>CUST-64344</t>
        </is>
      </c>
      <c r="I385" s="53" t="inlineStr">
        <is>
          <t>FIO</t>
        </is>
      </c>
      <c r="J385" s="53" t="inlineStr">
        <is>
          <t>Financial Institution</t>
        </is>
      </c>
      <c r="K385" s="53" t="inlineStr">
        <is>
          <t>D</t>
        </is>
      </c>
      <c r="L385" s="55">
        <f>G385*VLOOKUP(RIGHT(F385,3),'Currency-RBI'!$A$2:$B$28,2,0)</f>
        <v/>
      </c>
    </row>
    <row r="386">
      <c r="A386" s="53" t="n">
        <v>20221231</v>
      </c>
      <c r="B386" s="53" t="inlineStr">
        <is>
          <t>INR</t>
        </is>
      </c>
      <c r="C386" s="54" t="n">
        <v>10727</v>
      </c>
      <c r="D386" s="53" t="inlineStr">
        <is>
          <t>DEL</t>
        </is>
      </c>
      <c r="E386" s="53" t="inlineStr">
        <is>
          <t>MSF</t>
        </is>
      </c>
      <c r="F386" s="53">
        <f>CONCATENATE(E386,"-",B386)</f>
        <v/>
      </c>
      <c r="G386" s="55" t="n">
        <v>15939.99</v>
      </c>
      <c r="H386" s="53" t="inlineStr">
        <is>
          <t>CUST-66160</t>
        </is>
      </c>
      <c r="I386" s="53" t="inlineStr">
        <is>
          <t>SIDBI</t>
        </is>
      </c>
      <c r="J386" s="53" t="inlineStr">
        <is>
          <t>Financial Institution</t>
        </is>
      </c>
      <c r="K386" s="53" t="inlineStr">
        <is>
          <t>D</t>
        </is>
      </c>
      <c r="L386" s="55">
        <f>G386*VLOOKUP(RIGHT(F386,3),'Currency-RBI'!$A$2:$B$28,2,0)</f>
        <v/>
      </c>
    </row>
    <row r="387">
      <c r="A387" s="53" t="n">
        <v>20221231</v>
      </c>
      <c r="B387" s="53" t="inlineStr">
        <is>
          <t>INR</t>
        </is>
      </c>
      <c r="C387" s="54" t="n">
        <v>10729</v>
      </c>
      <c r="D387" s="53" t="inlineStr">
        <is>
          <t>MUM</t>
        </is>
      </c>
      <c r="E387" s="53" t="inlineStr">
        <is>
          <t>MSF</t>
        </is>
      </c>
      <c r="F387" s="53">
        <f>CONCATENATE(E387,"-",B387)</f>
        <v/>
      </c>
      <c r="G387" s="55" t="n">
        <v>597077.91</v>
      </c>
      <c r="H387" s="53" t="inlineStr">
        <is>
          <t>CUST-78375</t>
        </is>
      </c>
      <c r="I387" s="53" t="inlineStr">
        <is>
          <t>SIDBI</t>
        </is>
      </c>
      <c r="J387" s="53" t="inlineStr">
        <is>
          <t>Financial Institution</t>
        </is>
      </c>
      <c r="K387" s="53" t="inlineStr">
        <is>
          <t>O</t>
        </is>
      </c>
      <c r="L387" s="55">
        <f>G387*VLOOKUP(RIGHT(F387,3),'Currency-RBI'!$A$2:$B$28,2,0)</f>
        <v/>
      </c>
    </row>
    <row r="388">
      <c r="A388" s="53" t="n">
        <v>20221231</v>
      </c>
      <c r="B388" s="53" t="inlineStr">
        <is>
          <t>GBP</t>
        </is>
      </c>
      <c r="C388" s="54" t="n">
        <v>10732</v>
      </c>
      <c r="D388" s="53" t="inlineStr">
        <is>
          <t>MUM</t>
        </is>
      </c>
      <c r="E388" s="53" t="inlineStr">
        <is>
          <t>MSF</t>
        </is>
      </c>
      <c r="F388" s="53">
        <f>CONCATENATE(E388,"-",B388)</f>
        <v/>
      </c>
      <c r="G388" s="55" t="n">
        <v>713824.65</v>
      </c>
      <c r="H388" s="53" t="inlineStr">
        <is>
          <t>CUST-43288</t>
        </is>
      </c>
      <c r="I388" s="53" t="inlineStr">
        <is>
          <t>SIDBI</t>
        </is>
      </c>
      <c r="J388" s="53" t="inlineStr">
        <is>
          <t>Financial Institution</t>
        </is>
      </c>
      <c r="K388" s="53" t="inlineStr">
        <is>
          <t>D</t>
        </is>
      </c>
      <c r="L388" s="55">
        <f>G388*VLOOKUP(RIGHT(F388,3),'Currency-RBI'!$A$2:$B$28,2,0)</f>
        <v/>
      </c>
    </row>
    <row r="389">
      <c r="A389" s="53" t="n">
        <v>20221231</v>
      </c>
      <c r="B389" s="53" t="inlineStr">
        <is>
          <t>INR</t>
        </is>
      </c>
      <c r="C389" s="54" t="n">
        <v>10733</v>
      </c>
      <c r="D389" s="53" t="inlineStr">
        <is>
          <t>DEL</t>
        </is>
      </c>
      <c r="E389" s="53" t="inlineStr">
        <is>
          <t>Call Money</t>
        </is>
      </c>
      <c r="F389" s="53">
        <f>CONCATENATE(E389,"-",B389)</f>
        <v/>
      </c>
      <c r="G389" s="55" t="n">
        <v>537487.83</v>
      </c>
      <c r="H389" s="53" t="inlineStr">
        <is>
          <t>CUST-36345</t>
        </is>
      </c>
      <c r="I389" s="53" t="inlineStr">
        <is>
          <t>NABARD</t>
        </is>
      </c>
      <c r="J389" s="53" t="inlineStr">
        <is>
          <t>Financial Institution</t>
        </is>
      </c>
      <c r="K389" s="53" t="inlineStr">
        <is>
          <t>D</t>
        </is>
      </c>
      <c r="L389" s="55">
        <f>G389*VLOOKUP(RIGHT(F389,3),'Currency-RBI'!$A$2:$B$28,2,0)</f>
        <v/>
      </c>
    </row>
    <row r="390">
      <c r="A390" s="53" t="n">
        <v>20221231</v>
      </c>
      <c r="B390" s="53" t="inlineStr">
        <is>
          <t>INR</t>
        </is>
      </c>
      <c r="C390" s="54" t="n">
        <v>10735</v>
      </c>
      <c r="D390" s="53" t="inlineStr">
        <is>
          <t>MUM</t>
        </is>
      </c>
      <c r="E390" s="53" t="inlineStr">
        <is>
          <t>MSF</t>
        </is>
      </c>
      <c r="F390" s="53">
        <f>CONCATENATE(E390,"-",B390)</f>
        <v/>
      </c>
      <c r="G390" s="55" t="n">
        <v>702009</v>
      </c>
      <c r="H390" s="53" t="inlineStr">
        <is>
          <t>CUST-45111</t>
        </is>
      </c>
      <c r="I390" s="53" t="inlineStr">
        <is>
          <t>FIO</t>
        </is>
      </c>
      <c r="J390" s="53" t="inlineStr">
        <is>
          <t>Financial Institution</t>
        </is>
      </c>
      <c r="K390" s="53" t="inlineStr">
        <is>
          <t>D</t>
        </is>
      </c>
      <c r="L390" s="55">
        <f>G390*VLOOKUP(RIGHT(F390,3),'Currency-RBI'!$A$2:$B$28,2,0)</f>
        <v/>
      </c>
    </row>
    <row r="391">
      <c r="A391" s="53" t="n">
        <v>20221231</v>
      </c>
      <c r="B391" s="53" t="inlineStr">
        <is>
          <t>INR</t>
        </is>
      </c>
      <c r="C391" s="54" t="n">
        <v>10737</v>
      </c>
      <c r="D391" s="53" t="inlineStr">
        <is>
          <t>MUM</t>
        </is>
      </c>
      <c r="E391" s="53" t="inlineStr">
        <is>
          <t>Term Loan</t>
        </is>
      </c>
      <c r="F391" s="53">
        <f>CONCATENATE(E391,"-",B391)</f>
        <v/>
      </c>
      <c r="G391" s="55" t="n">
        <v>960848.46</v>
      </c>
      <c r="H391" s="53" t="inlineStr">
        <is>
          <t>CUST-24562</t>
        </is>
      </c>
      <c r="I391" s="53" t="inlineStr">
        <is>
          <t>ICICI</t>
        </is>
      </c>
      <c r="J391" s="53" t="inlineStr">
        <is>
          <t>SCB-Private</t>
        </is>
      </c>
      <c r="K391" s="53" t="inlineStr">
        <is>
          <t>O</t>
        </is>
      </c>
      <c r="L391" s="55">
        <f>G391*VLOOKUP(RIGHT(F391,3),'Currency-RBI'!$A$2:$B$28,2,0)</f>
        <v/>
      </c>
    </row>
    <row r="392">
      <c r="A392" s="53" t="n">
        <v>20221231</v>
      </c>
      <c r="B392" s="53" t="inlineStr">
        <is>
          <t>INR</t>
        </is>
      </c>
      <c r="C392" s="54" t="n">
        <v>10738</v>
      </c>
      <c r="D392" s="53" t="inlineStr">
        <is>
          <t>MUM</t>
        </is>
      </c>
      <c r="E392" s="53" t="inlineStr">
        <is>
          <t>Call Money</t>
        </is>
      </c>
      <c r="F392" s="53">
        <f>CONCATENATE(E392,"-",B392)</f>
        <v/>
      </c>
      <c r="G392" s="55" t="n">
        <v>178986.06</v>
      </c>
      <c r="H392" s="53" t="inlineStr">
        <is>
          <t>CUST-15837</t>
        </is>
      </c>
      <c r="I392" s="53" t="inlineStr">
        <is>
          <t>RBI</t>
        </is>
      </c>
      <c r="J392" s="53" t="inlineStr">
        <is>
          <t>RBI</t>
        </is>
      </c>
      <c r="K392" s="53" t="inlineStr">
        <is>
          <t>O</t>
        </is>
      </c>
      <c r="L392" s="55">
        <f>G392*VLOOKUP(RIGHT(F392,3),'Currency-RBI'!$A$2:$B$28,2,0)</f>
        <v/>
      </c>
    </row>
    <row r="393">
      <c r="A393" s="53" t="n">
        <v>20221231</v>
      </c>
      <c r="B393" s="53" t="inlineStr">
        <is>
          <t>USD</t>
        </is>
      </c>
      <c r="C393" s="54" t="n">
        <v>10742</v>
      </c>
      <c r="D393" s="53" t="inlineStr">
        <is>
          <t>DEL</t>
        </is>
      </c>
      <c r="E393" s="53" t="inlineStr">
        <is>
          <t>LAF</t>
        </is>
      </c>
      <c r="F393" s="53">
        <f>CONCATENATE(E393,"-",B393)</f>
        <v/>
      </c>
      <c r="G393" s="55" t="n">
        <v>469833.21</v>
      </c>
      <c r="H393" s="53" t="inlineStr">
        <is>
          <t>CUST-41436</t>
        </is>
      </c>
      <c r="I393" s="53" t="inlineStr">
        <is>
          <t>SIDBI</t>
        </is>
      </c>
      <c r="J393" s="53" t="inlineStr">
        <is>
          <t>Financial Institution</t>
        </is>
      </c>
      <c r="K393" s="53" t="inlineStr">
        <is>
          <t>O</t>
        </is>
      </c>
      <c r="L393" s="55">
        <f>G393*VLOOKUP(RIGHT(F393,3),'Currency-RBI'!$A$2:$B$28,2,0)</f>
        <v/>
      </c>
    </row>
    <row r="394">
      <c r="A394" s="53" t="n">
        <v>20221231</v>
      </c>
      <c r="B394" s="53" t="inlineStr">
        <is>
          <t>USD</t>
        </is>
      </c>
      <c r="C394" s="54" t="n">
        <v>10743</v>
      </c>
      <c r="D394" s="53" t="inlineStr">
        <is>
          <t>DEL</t>
        </is>
      </c>
      <c r="E394" s="53" t="inlineStr">
        <is>
          <t>Call Money</t>
        </is>
      </c>
      <c r="F394" s="53">
        <f>CONCATENATE(E394,"-",B394)</f>
        <v/>
      </c>
      <c r="G394" s="55" t="n">
        <v>666565.02</v>
      </c>
      <c r="H394" s="53" t="inlineStr">
        <is>
          <t>CUST-15355</t>
        </is>
      </c>
      <c r="I394" s="53" t="inlineStr">
        <is>
          <t>ICICI</t>
        </is>
      </c>
      <c r="J394" s="53" t="inlineStr">
        <is>
          <t>SCB-Private</t>
        </is>
      </c>
      <c r="K394" s="53" t="inlineStr">
        <is>
          <t>O</t>
        </is>
      </c>
      <c r="L394" s="55">
        <f>G394*VLOOKUP(RIGHT(F394,3),'Currency-RBI'!$A$2:$B$28,2,0)</f>
        <v/>
      </c>
    </row>
    <row r="395">
      <c r="A395" s="53" t="n">
        <v>20221231</v>
      </c>
      <c r="B395" s="53" t="inlineStr">
        <is>
          <t>EUR</t>
        </is>
      </c>
      <c r="C395" s="54" t="n">
        <v>10746</v>
      </c>
      <c r="D395" s="53" t="inlineStr">
        <is>
          <t>DEL</t>
        </is>
      </c>
      <c r="E395" s="53" t="inlineStr">
        <is>
          <t>Term Loan</t>
        </is>
      </c>
      <c r="F395" s="53">
        <f>CONCATENATE(E395,"-",B395)</f>
        <v/>
      </c>
      <c r="G395" s="55" t="n">
        <v>402488.46</v>
      </c>
      <c r="H395" s="53" t="inlineStr">
        <is>
          <t>CUST-59476</t>
        </is>
      </c>
      <c r="I395" s="53" t="inlineStr">
        <is>
          <t>EXIM</t>
        </is>
      </c>
      <c r="J395" s="53" t="inlineStr">
        <is>
          <t>Financial Institution</t>
        </is>
      </c>
      <c r="K395" s="53" t="inlineStr">
        <is>
          <t>O</t>
        </is>
      </c>
      <c r="L395" s="55">
        <f>G395*VLOOKUP(RIGHT(F395,3),'Currency-RBI'!$A$2:$B$28,2,0)</f>
        <v/>
      </c>
    </row>
    <row r="396">
      <c r="A396" s="53" t="n">
        <v>20221231</v>
      </c>
      <c r="B396" s="53" t="inlineStr">
        <is>
          <t>INR</t>
        </is>
      </c>
      <c r="C396" s="54" t="n">
        <v>10747</v>
      </c>
      <c r="D396" s="53" t="inlineStr">
        <is>
          <t>MUM</t>
        </is>
      </c>
      <c r="E396" s="53" t="inlineStr">
        <is>
          <t>MSF</t>
        </is>
      </c>
      <c r="F396" s="53">
        <f>CONCATENATE(E396,"-",B396)</f>
        <v/>
      </c>
      <c r="G396" s="55" t="n">
        <v>946949.85</v>
      </c>
      <c r="H396" s="53" t="inlineStr">
        <is>
          <t>CUST-16394</t>
        </is>
      </c>
      <c r="I396" s="53" t="inlineStr">
        <is>
          <t>HDFC</t>
        </is>
      </c>
      <c r="J396" s="53" t="inlineStr">
        <is>
          <t>SCB-Private</t>
        </is>
      </c>
      <c r="K396" s="53" t="inlineStr">
        <is>
          <t>D</t>
        </is>
      </c>
      <c r="L396" s="55">
        <f>G396*VLOOKUP(RIGHT(F396,3),'Currency-RBI'!$A$2:$B$28,2,0)</f>
        <v/>
      </c>
    </row>
    <row r="397">
      <c r="A397" s="53" t="n">
        <v>20221231</v>
      </c>
      <c r="B397" s="53" t="inlineStr">
        <is>
          <t>EUR</t>
        </is>
      </c>
      <c r="C397" s="54" t="n">
        <v>10748</v>
      </c>
      <c r="D397" s="53" t="inlineStr">
        <is>
          <t>DEL</t>
        </is>
      </c>
      <c r="E397" s="53" t="inlineStr">
        <is>
          <t>Call Money</t>
        </is>
      </c>
      <c r="F397" s="53">
        <f>CONCATENATE(E397,"-",B397)</f>
        <v/>
      </c>
      <c r="G397" s="55" t="n">
        <v>548282.79</v>
      </c>
      <c r="H397" s="53" t="inlineStr">
        <is>
          <t>CUST-21733</t>
        </is>
      </c>
      <c r="I397" s="53" t="inlineStr">
        <is>
          <t>SIDBI</t>
        </is>
      </c>
      <c r="J397" s="53" t="inlineStr">
        <is>
          <t>Financial Institution</t>
        </is>
      </c>
      <c r="K397" s="53" t="inlineStr">
        <is>
          <t>D</t>
        </is>
      </c>
      <c r="L397" s="55">
        <f>G397*VLOOKUP(RIGHT(F397,3),'Currency-RBI'!$A$2:$B$28,2,0)</f>
        <v/>
      </c>
    </row>
    <row r="398">
      <c r="A398" s="53" t="n">
        <v>20221231</v>
      </c>
      <c r="B398" s="53" t="inlineStr">
        <is>
          <t>USD</t>
        </is>
      </c>
      <c r="C398" s="54" t="n">
        <v>10749</v>
      </c>
      <c r="D398" s="53" t="inlineStr">
        <is>
          <t>DEL</t>
        </is>
      </c>
      <c r="E398" s="53" t="inlineStr">
        <is>
          <t>LAF</t>
        </is>
      </c>
      <c r="F398" s="53">
        <f>CONCATENATE(E398,"-",B398)</f>
        <v/>
      </c>
      <c r="G398" s="55" t="n">
        <v>842896.89</v>
      </c>
      <c r="H398" s="53" t="inlineStr">
        <is>
          <t>CUST-58711</t>
        </is>
      </c>
      <c r="I398" s="53" t="inlineStr">
        <is>
          <t>Saraswat</t>
        </is>
      </c>
      <c r="J398" s="53" t="inlineStr">
        <is>
          <t>Cooperative Bank</t>
        </is>
      </c>
      <c r="K398" s="53" t="inlineStr">
        <is>
          <t>O</t>
        </is>
      </c>
      <c r="L398" s="55">
        <f>G398*VLOOKUP(RIGHT(F398,3),'Currency-RBI'!$A$2:$B$28,2,0)</f>
        <v/>
      </c>
    </row>
    <row r="399">
      <c r="A399" s="53" t="n">
        <v>20221231</v>
      </c>
      <c r="B399" s="53" t="inlineStr">
        <is>
          <t>USD</t>
        </is>
      </c>
      <c r="C399" s="54" t="n">
        <v>10752</v>
      </c>
      <c r="D399" s="53" t="inlineStr">
        <is>
          <t>MUM</t>
        </is>
      </c>
      <c r="E399" s="53" t="inlineStr">
        <is>
          <t>MSF</t>
        </is>
      </c>
      <c r="F399" s="53">
        <f>CONCATENATE(E399,"-",B399)</f>
        <v/>
      </c>
      <c r="G399" s="55" t="n">
        <v>952776.99</v>
      </c>
      <c r="H399" s="53" t="inlineStr">
        <is>
          <t>CUST-64868</t>
        </is>
      </c>
      <c r="I399" s="53" t="inlineStr">
        <is>
          <t>FIO</t>
        </is>
      </c>
      <c r="J399" s="53" t="inlineStr">
        <is>
          <t>Financial Institution</t>
        </is>
      </c>
      <c r="K399" s="53" t="inlineStr">
        <is>
          <t>D</t>
        </is>
      </c>
      <c r="L399" s="55">
        <f>G399*VLOOKUP(RIGHT(F399,3),'Currency-RBI'!$A$2:$B$28,2,0)</f>
        <v/>
      </c>
    </row>
    <row r="400">
      <c r="A400" s="53" t="n">
        <v>20221231</v>
      </c>
      <c r="B400" s="53" t="inlineStr">
        <is>
          <t>USD</t>
        </is>
      </c>
      <c r="C400" s="54" t="n">
        <v>10753</v>
      </c>
      <c r="D400" s="53" t="inlineStr">
        <is>
          <t>DEL</t>
        </is>
      </c>
      <c r="E400" s="53" t="inlineStr">
        <is>
          <t>Call Money</t>
        </is>
      </c>
      <c r="F400" s="53">
        <f>CONCATENATE(E400,"-",B400)</f>
        <v/>
      </c>
      <c r="G400" s="55" t="n">
        <v>300374.91</v>
      </c>
      <c r="H400" s="53" t="inlineStr">
        <is>
          <t>CUST-53888</t>
        </is>
      </c>
      <c r="I400" s="53" t="inlineStr">
        <is>
          <t>RBI</t>
        </is>
      </c>
      <c r="J400" s="53" t="inlineStr">
        <is>
          <t>RBI</t>
        </is>
      </c>
      <c r="K400" s="53" t="inlineStr">
        <is>
          <t>D</t>
        </is>
      </c>
      <c r="L400" s="55">
        <f>G400*VLOOKUP(RIGHT(F400,3),'Currency-RBI'!$A$2:$B$28,2,0)</f>
        <v/>
      </c>
    </row>
    <row r="401">
      <c r="A401" s="53" t="n">
        <v>20221231</v>
      </c>
      <c r="B401" s="53" t="inlineStr">
        <is>
          <t>USD</t>
        </is>
      </c>
      <c r="C401" s="54" t="n">
        <v>10756</v>
      </c>
      <c r="D401" s="53" t="inlineStr">
        <is>
          <t>MUM</t>
        </is>
      </c>
      <c r="E401" s="53" t="inlineStr">
        <is>
          <t>MSF</t>
        </is>
      </c>
      <c r="F401" s="53">
        <f>CONCATENATE(E401,"-",B401)</f>
        <v/>
      </c>
      <c r="G401" s="55" t="n">
        <v>142494.66</v>
      </c>
      <c r="H401" s="53" t="inlineStr">
        <is>
          <t>CUST-58550</t>
        </is>
      </c>
      <c r="I401" s="53" t="inlineStr">
        <is>
          <t>EXIM</t>
        </is>
      </c>
      <c r="J401" s="53" t="inlineStr">
        <is>
          <t>Financial Institution</t>
        </is>
      </c>
      <c r="K401" s="53" t="inlineStr">
        <is>
          <t>D</t>
        </is>
      </c>
      <c r="L401" s="55">
        <f>G401*VLOOKUP(RIGHT(F401,3),'Currency-RBI'!$A$2:$B$28,2,0)</f>
        <v/>
      </c>
    </row>
    <row r="402">
      <c r="A402" s="53" t="n">
        <v>20221231</v>
      </c>
      <c r="B402" s="53" t="inlineStr">
        <is>
          <t>GBP</t>
        </is>
      </c>
      <c r="C402" s="54" t="n">
        <v>10757</v>
      </c>
      <c r="D402" s="53" t="inlineStr">
        <is>
          <t>MUM</t>
        </is>
      </c>
      <c r="E402" s="53" t="inlineStr">
        <is>
          <t>MSF</t>
        </is>
      </c>
      <c r="F402" s="53">
        <f>CONCATENATE(E402,"-",B402)</f>
        <v/>
      </c>
      <c r="G402" s="55" t="n">
        <v>533561.49</v>
      </c>
      <c r="H402" s="53" t="inlineStr">
        <is>
          <t>CUST-63443</t>
        </is>
      </c>
      <c r="I402" s="53" t="inlineStr">
        <is>
          <t>HDFC</t>
        </is>
      </c>
      <c r="J402" s="53" t="inlineStr">
        <is>
          <t>SCB-Private</t>
        </is>
      </c>
      <c r="K402" s="53" t="inlineStr">
        <is>
          <t>D</t>
        </is>
      </c>
      <c r="L402" s="55">
        <f>G402*VLOOKUP(RIGHT(F402,3),'Currency-RBI'!$A$2:$B$28,2,0)</f>
        <v/>
      </c>
    </row>
    <row r="403">
      <c r="A403" s="53" t="n">
        <v>20221231</v>
      </c>
      <c r="B403" s="53" t="inlineStr">
        <is>
          <t>GBP</t>
        </is>
      </c>
      <c r="C403" s="54" t="n">
        <v>10759</v>
      </c>
      <c r="D403" s="53" t="inlineStr">
        <is>
          <t>DEL</t>
        </is>
      </c>
      <c r="E403" s="53" t="inlineStr">
        <is>
          <t>MSF</t>
        </is>
      </c>
      <c r="F403" s="53">
        <f>CONCATENATE(E403,"-",B403)</f>
        <v/>
      </c>
      <c r="G403" s="55" t="n">
        <v>570459.78</v>
      </c>
      <c r="H403" s="53" t="inlineStr">
        <is>
          <t>CUST-60122</t>
        </is>
      </c>
      <c r="I403" s="53" t="inlineStr">
        <is>
          <t>RBI</t>
        </is>
      </c>
      <c r="J403" s="53" t="inlineStr">
        <is>
          <t>RBI</t>
        </is>
      </c>
      <c r="K403" s="53" t="inlineStr">
        <is>
          <t>D</t>
        </is>
      </c>
      <c r="L403" s="55">
        <f>G403*VLOOKUP(RIGHT(F403,3),'Currency-RBI'!$A$2:$B$28,2,0)</f>
        <v/>
      </c>
    </row>
    <row r="404">
      <c r="A404" s="53" t="n">
        <v>20221231</v>
      </c>
      <c r="B404" s="53" t="inlineStr">
        <is>
          <t>EUR</t>
        </is>
      </c>
      <c r="C404" s="54" t="n">
        <v>10760</v>
      </c>
      <c r="D404" s="53" t="inlineStr">
        <is>
          <t>MUM</t>
        </is>
      </c>
      <c r="E404" s="53" t="inlineStr">
        <is>
          <t>LAF</t>
        </is>
      </c>
      <c r="F404" s="53">
        <f>CONCATENATE(E404,"-",B404)</f>
        <v/>
      </c>
      <c r="G404" s="55" t="n">
        <v>797828.13</v>
      </c>
      <c r="H404" s="53" t="inlineStr">
        <is>
          <t>CUST-52233</t>
        </is>
      </c>
      <c r="I404" s="53" t="inlineStr">
        <is>
          <t>BOA</t>
        </is>
      </c>
      <c r="J404" s="53" t="inlineStr">
        <is>
          <t>Overseas Bank</t>
        </is>
      </c>
      <c r="K404" s="53" t="inlineStr">
        <is>
          <t>D</t>
        </is>
      </c>
      <c r="L404" s="55">
        <f>G404*VLOOKUP(RIGHT(F404,3),'Currency-RBI'!$A$2:$B$28,2,0)</f>
        <v/>
      </c>
    </row>
    <row r="405">
      <c r="A405" s="53" t="n">
        <v>20221231</v>
      </c>
      <c r="B405" s="53" t="inlineStr">
        <is>
          <t>EUR</t>
        </is>
      </c>
      <c r="C405" s="54" t="n">
        <v>10762</v>
      </c>
      <c r="D405" s="53" t="inlineStr">
        <is>
          <t>MUM</t>
        </is>
      </c>
      <c r="E405" s="53" t="inlineStr">
        <is>
          <t>MSF</t>
        </is>
      </c>
      <c r="F405" s="53">
        <f>CONCATENATE(E405,"-",B405)</f>
        <v/>
      </c>
      <c r="G405" s="55" t="n">
        <v>65043.99</v>
      </c>
      <c r="H405" s="53" t="inlineStr">
        <is>
          <t>CUST-47986</t>
        </is>
      </c>
      <c r="I405" s="53" t="inlineStr">
        <is>
          <t>NABARD</t>
        </is>
      </c>
      <c r="J405" s="53" t="inlineStr">
        <is>
          <t>Financial Institution</t>
        </is>
      </c>
      <c r="K405" s="53" t="inlineStr">
        <is>
          <t>D</t>
        </is>
      </c>
      <c r="L405" s="55">
        <f>G405*VLOOKUP(RIGHT(F405,3),'Currency-RBI'!$A$2:$B$28,2,0)</f>
        <v/>
      </c>
    </row>
    <row r="406">
      <c r="A406" s="53" t="n">
        <v>20221231</v>
      </c>
      <c r="B406" s="53" t="inlineStr">
        <is>
          <t>EUR</t>
        </is>
      </c>
      <c r="C406" s="54" t="n">
        <v>10766</v>
      </c>
      <c r="D406" s="53" t="inlineStr">
        <is>
          <t>DEL</t>
        </is>
      </c>
      <c r="E406" s="53" t="inlineStr">
        <is>
          <t>Call Money</t>
        </is>
      </c>
      <c r="F406" s="53">
        <f>CONCATENATE(E406,"-",B406)</f>
        <v/>
      </c>
      <c r="G406" s="55" t="n">
        <v>133522.29</v>
      </c>
      <c r="H406" s="53" t="inlineStr">
        <is>
          <t>CUST-28847</t>
        </is>
      </c>
      <c r="I406" s="53" t="inlineStr">
        <is>
          <t>ICICI</t>
        </is>
      </c>
      <c r="J406" s="53" t="inlineStr">
        <is>
          <t>SCB-Private</t>
        </is>
      </c>
      <c r="K406" s="53" t="inlineStr">
        <is>
          <t>O</t>
        </is>
      </c>
      <c r="L406" s="55">
        <f>G406*VLOOKUP(RIGHT(F406,3),'Currency-RBI'!$A$2:$B$28,2,0)</f>
        <v/>
      </c>
    </row>
    <row r="407">
      <c r="A407" s="53" t="n">
        <v>20221231</v>
      </c>
      <c r="B407" s="53" t="inlineStr">
        <is>
          <t>USD</t>
        </is>
      </c>
      <c r="C407" s="54" t="n">
        <v>10767</v>
      </c>
      <c r="D407" s="53" t="inlineStr">
        <is>
          <t>DEL</t>
        </is>
      </c>
      <c r="E407" s="53" t="inlineStr">
        <is>
          <t>Term Loan</t>
        </is>
      </c>
      <c r="F407" s="53">
        <f>CONCATENATE(E407,"-",B407)</f>
        <v/>
      </c>
      <c r="G407" s="55" t="n">
        <v>582914.97</v>
      </c>
      <c r="H407" s="53" t="inlineStr">
        <is>
          <t>CUST-17310</t>
        </is>
      </c>
      <c r="I407" s="53" t="inlineStr">
        <is>
          <t>ICICI</t>
        </is>
      </c>
      <c r="J407" s="53" t="inlineStr">
        <is>
          <t>SCB-Private</t>
        </is>
      </c>
      <c r="K407" s="53" t="inlineStr">
        <is>
          <t>D</t>
        </is>
      </c>
      <c r="L407" s="55">
        <f>G407*VLOOKUP(RIGHT(F407,3),'Currency-RBI'!$A$2:$B$28,2,0)</f>
        <v/>
      </c>
    </row>
    <row r="408">
      <c r="A408" s="53" t="n">
        <v>20221231</v>
      </c>
      <c r="B408" s="53" t="inlineStr">
        <is>
          <t>EUR</t>
        </is>
      </c>
      <c r="C408" s="54" t="n">
        <v>10769</v>
      </c>
      <c r="D408" s="53" t="inlineStr">
        <is>
          <t>MUM</t>
        </is>
      </c>
      <c r="E408" s="53" t="inlineStr">
        <is>
          <t>LAF</t>
        </is>
      </c>
      <c r="F408" s="53">
        <f>CONCATENATE(E408,"-",B408)</f>
        <v/>
      </c>
      <c r="G408" s="55" t="n">
        <v>586620.54</v>
      </c>
      <c r="H408" s="53" t="inlineStr">
        <is>
          <t>CUST-73377</t>
        </is>
      </c>
      <c r="I408" s="53" t="inlineStr">
        <is>
          <t>EXIM</t>
        </is>
      </c>
      <c r="J408" s="53" t="inlineStr">
        <is>
          <t>Financial Institution</t>
        </is>
      </c>
      <c r="K408" s="53" t="inlineStr">
        <is>
          <t>O</t>
        </is>
      </c>
      <c r="L408" s="55">
        <f>G408*VLOOKUP(RIGHT(F408,3),'Currency-RBI'!$A$2:$B$28,2,0)</f>
        <v/>
      </c>
    </row>
    <row r="409">
      <c r="A409" s="53" t="n">
        <v>20221231</v>
      </c>
      <c r="B409" s="53" t="inlineStr">
        <is>
          <t>GBP</t>
        </is>
      </c>
      <c r="C409" s="54" t="n">
        <v>10770</v>
      </c>
      <c r="D409" s="53" t="inlineStr">
        <is>
          <t>MUM</t>
        </is>
      </c>
      <c r="E409" s="53" t="inlineStr">
        <is>
          <t>MSF</t>
        </is>
      </c>
      <c r="F409" s="53">
        <f>CONCATENATE(E409,"-",B409)</f>
        <v/>
      </c>
      <c r="G409" s="55" t="n">
        <v>46446.84</v>
      </c>
      <c r="H409" s="53" t="inlineStr">
        <is>
          <t>CUST-76118</t>
        </is>
      </c>
      <c r="I409" s="53" t="inlineStr">
        <is>
          <t>SBI</t>
        </is>
      </c>
      <c r="J409" s="53" t="inlineStr">
        <is>
          <t>SBI</t>
        </is>
      </c>
      <c r="K409" s="53" t="inlineStr">
        <is>
          <t>D</t>
        </is>
      </c>
      <c r="L409" s="55">
        <f>G409*VLOOKUP(RIGHT(F409,3),'Currency-RBI'!$A$2:$B$28,2,0)</f>
        <v/>
      </c>
    </row>
    <row r="410">
      <c r="A410" s="53" t="n">
        <v>20221231</v>
      </c>
      <c r="B410" s="53" t="inlineStr">
        <is>
          <t>EUR</t>
        </is>
      </c>
      <c r="C410" s="54" t="n">
        <v>10771</v>
      </c>
      <c r="D410" s="53" t="inlineStr">
        <is>
          <t>DEL</t>
        </is>
      </c>
      <c r="E410" s="53" t="inlineStr">
        <is>
          <t>Term Loan</t>
        </is>
      </c>
      <c r="F410" s="53">
        <f>CONCATENATE(E410,"-",B410)</f>
        <v/>
      </c>
      <c r="G410" s="55" t="n">
        <v>380749.05</v>
      </c>
      <c r="H410" s="53" t="inlineStr">
        <is>
          <t>CUST-28799</t>
        </is>
      </c>
      <c r="I410" s="53" t="inlineStr">
        <is>
          <t>SBI</t>
        </is>
      </c>
      <c r="J410" s="53" t="inlineStr">
        <is>
          <t>SBI</t>
        </is>
      </c>
      <c r="K410" s="53" t="inlineStr">
        <is>
          <t>D</t>
        </is>
      </c>
      <c r="L410" s="55">
        <f>G410*VLOOKUP(RIGHT(F410,3),'Currency-RBI'!$A$2:$B$28,2,0)</f>
        <v/>
      </c>
    </row>
    <row r="411">
      <c r="A411" s="53" t="n">
        <v>20221231</v>
      </c>
      <c r="B411" s="53" t="inlineStr">
        <is>
          <t>INR</t>
        </is>
      </c>
      <c r="C411" s="54" t="n">
        <v>10772</v>
      </c>
      <c r="D411" s="53" t="inlineStr">
        <is>
          <t>DEL</t>
        </is>
      </c>
      <c r="E411" s="53" t="inlineStr">
        <is>
          <t>MSF</t>
        </is>
      </c>
      <c r="F411" s="53">
        <f>CONCATENATE(E411,"-",B411)</f>
        <v/>
      </c>
      <c r="G411" s="55" t="n">
        <v>343591.38</v>
      </c>
      <c r="H411" s="53" t="inlineStr">
        <is>
          <t>CUST-47732</t>
        </is>
      </c>
      <c r="I411" s="53" t="inlineStr">
        <is>
          <t>SIDBI</t>
        </is>
      </c>
      <c r="J411" s="53" t="inlineStr">
        <is>
          <t>Financial Institution</t>
        </is>
      </c>
      <c r="K411" s="53" t="inlineStr">
        <is>
          <t>D</t>
        </is>
      </c>
      <c r="L411" s="55">
        <f>G411*VLOOKUP(RIGHT(F411,3),'Currency-RBI'!$A$2:$B$28,2,0)</f>
        <v/>
      </c>
    </row>
    <row r="412">
      <c r="A412" s="53" t="n">
        <v>20221231</v>
      </c>
      <c r="B412" s="53" t="inlineStr">
        <is>
          <t>EUR</t>
        </is>
      </c>
      <c r="C412" s="54" t="n">
        <v>10773</v>
      </c>
      <c r="D412" s="53" t="inlineStr">
        <is>
          <t>MUM</t>
        </is>
      </c>
      <c r="E412" s="53" t="inlineStr">
        <is>
          <t>MSF</t>
        </is>
      </c>
      <c r="F412" s="53">
        <f>CONCATENATE(E412,"-",B412)</f>
        <v/>
      </c>
      <c r="G412" s="55" t="n">
        <v>924165.99</v>
      </c>
      <c r="H412" s="53" t="inlineStr">
        <is>
          <t>CUST-63446</t>
        </is>
      </c>
      <c r="I412" s="53" t="inlineStr">
        <is>
          <t>SBI</t>
        </is>
      </c>
      <c r="J412" s="53" t="inlineStr">
        <is>
          <t>SBI</t>
        </is>
      </c>
      <c r="K412" s="53" t="inlineStr">
        <is>
          <t>D</t>
        </is>
      </c>
      <c r="L412" s="55">
        <f>G412*VLOOKUP(RIGHT(F412,3),'Currency-RBI'!$A$2:$B$28,2,0)</f>
        <v/>
      </c>
    </row>
    <row r="413">
      <c r="A413" s="53" t="n">
        <v>20221231</v>
      </c>
      <c r="B413" s="53" t="inlineStr">
        <is>
          <t>GBP</t>
        </is>
      </c>
      <c r="C413" s="54" t="n">
        <v>10774</v>
      </c>
      <c r="D413" s="53" t="inlineStr">
        <is>
          <t>MUM</t>
        </is>
      </c>
      <c r="E413" s="53" t="inlineStr">
        <is>
          <t>MSF</t>
        </is>
      </c>
      <c r="F413" s="53">
        <f>CONCATENATE(E413,"-",B413)</f>
        <v/>
      </c>
      <c r="G413" s="55" t="n">
        <v>248362.29</v>
      </c>
      <c r="H413" s="53" t="inlineStr">
        <is>
          <t>CUST-30495</t>
        </is>
      </c>
      <c r="I413" s="53" t="inlineStr">
        <is>
          <t>SIDBI</t>
        </is>
      </c>
      <c r="J413" s="53" t="inlineStr">
        <is>
          <t>Financial Institution</t>
        </is>
      </c>
      <c r="K413" s="53" t="inlineStr">
        <is>
          <t>D</t>
        </is>
      </c>
      <c r="L413" s="55">
        <f>G413*VLOOKUP(RIGHT(F413,3),'Currency-RBI'!$A$2:$B$28,2,0)</f>
        <v/>
      </c>
    </row>
    <row r="414">
      <c r="A414" s="53" t="n">
        <v>20221231</v>
      </c>
      <c r="B414" s="53" t="inlineStr">
        <is>
          <t>GBP</t>
        </is>
      </c>
      <c r="C414" s="54" t="n">
        <v>10775</v>
      </c>
      <c r="D414" s="53" t="inlineStr">
        <is>
          <t>MUM</t>
        </is>
      </c>
      <c r="E414" s="53" t="inlineStr">
        <is>
          <t>MSF</t>
        </is>
      </c>
      <c r="F414" s="53">
        <f>CONCATENATE(E414,"-",B414)</f>
        <v/>
      </c>
      <c r="G414" s="55" t="n">
        <v>222738.12</v>
      </c>
      <c r="H414" s="53" t="inlineStr">
        <is>
          <t>CUST-40113</t>
        </is>
      </c>
      <c r="I414" s="53" t="inlineStr">
        <is>
          <t>EXIM</t>
        </is>
      </c>
      <c r="J414" s="53" t="inlineStr">
        <is>
          <t>Financial Institution</t>
        </is>
      </c>
      <c r="K414" s="53" t="inlineStr">
        <is>
          <t>O</t>
        </is>
      </c>
      <c r="L414" s="55">
        <f>G414*VLOOKUP(RIGHT(F414,3),'Currency-RBI'!$A$2:$B$28,2,0)</f>
        <v/>
      </c>
    </row>
    <row r="415">
      <c r="A415" s="53" t="n">
        <v>20221231</v>
      </c>
      <c r="B415" s="53" t="inlineStr">
        <is>
          <t>USD</t>
        </is>
      </c>
      <c r="C415" s="54" t="n">
        <v>10779</v>
      </c>
      <c r="D415" s="53" t="inlineStr">
        <is>
          <t>MUM</t>
        </is>
      </c>
      <c r="E415" s="53" t="inlineStr">
        <is>
          <t>LAF</t>
        </is>
      </c>
      <c r="F415" s="53">
        <f>CONCATENATE(E415,"-",B415)</f>
        <v/>
      </c>
      <c r="G415" s="55" t="n">
        <v>586150.29</v>
      </c>
      <c r="H415" s="53" t="inlineStr">
        <is>
          <t>CUST-19470</t>
        </is>
      </c>
      <c r="I415" s="53" t="inlineStr">
        <is>
          <t>RBI</t>
        </is>
      </c>
      <c r="J415" s="53" t="inlineStr">
        <is>
          <t>RBI</t>
        </is>
      </c>
      <c r="K415" s="53" t="inlineStr">
        <is>
          <t>D</t>
        </is>
      </c>
      <c r="L415" s="55">
        <f>G415*VLOOKUP(RIGHT(F415,3),'Currency-RBI'!$A$2:$B$28,2,0)</f>
        <v/>
      </c>
    </row>
    <row r="416">
      <c r="A416" s="53" t="n">
        <v>20221231</v>
      </c>
      <c r="B416" s="53" t="inlineStr">
        <is>
          <t>GBP</t>
        </is>
      </c>
      <c r="C416" s="54" t="n">
        <v>10781</v>
      </c>
      <c r="D416" s="53" t="inlineStr">
        <is>
          <t>DEL</t>
        </is>
      </c>
      <c r="E416" s="53" t="inlineStr">
        <is>
          <t>Call Money</t>
        </is>
      </c>
      <c r="F416" s="53">
        <f>CONCATENATE(E416,"-",B416)</f>
        <v/>
      </c>
      <c r="G416" s="55" t="n">
        <v>894727.35</v>
      </c>
      <c r="H416" s="53" t="inlineStr">
        <is>
          <t>CUST-46358</t>
        </is>
      </c>
      <c r="I416" s="53" t="inlineStr">
        <is>
          <t>ICICI</t>
        </is>
      </c>
      <c r="J416" s="53" t="inlineStr">
        <is>
          <t>SCB-Private</t>
        </is>
      </c>
      <c r="K416" s="53" t="inlineStr">
        <is>
          <t>D</t>
        </is>
      </c>
      <c r="L416" s="55">
        <f>G416*VLOOKUP(RIGHT(F416,3),'Currency-RBI'!$A$2:$B$28,2,0)</f>
        <v/>
      </c>
    </row>
    <row r="417">
      <c r="A417" s="53" t="n">
        <v>20221231</v>
      </c>
      <c r="B417" s="53" t="inlineStr">
        <is>
          <t>GBP</t>
        </is>
      </c>
      <c r="C417" s="54" t="n">
        <v>10782</v>
      </c>
      <c r="D417" s="53" t="inlineStr">
        <is>
          <t>MUM</t>
        </is>
      </c>
      <c r="E417" s="53" t="inlineStr">
        <is>
          <t>Term Loan</t>
        </is>
      </c>
      <c r="F417" s="53">
        <f>CONCATENATE(E417,"-",B417)</f>
        <v/>
      </c>
      <c r="G417" s="55" t="n">
        <v>531028.08</v>
      </c>
      <c r="H417" s="53" t="inlineStr">
        <is>
          <t>CUST-60722</t>
        </is>
      </c>
      <c r="I417" s="53" t="inlineStr">
        <is>
          <t>SBBJ</t>
        </is>
      </c>
      <c r="J417" s="53" t="inlineStr">
        <is>
          <t>SBI-SUB</t>
        </is>
      </c>
      <c r="K417" s="53" t="inlineStr">
        <is>
          <t>O</t>
        </is>
      </c>
      <c r="L417" s="55">
        <f>G417*VLOOKUP(RIGHT(F417,3),'Currency-RBI'!$A$2:$B$28,2,0)</f>
        <v/>
      </c>
    </row>
    <row r="418">
      <c r="A418" s="53" t="n">
        <v>20221231</v>
      </c>
      <c r="B418" s="53" t="inlineStr">
        <is>
          <t>USD</t>
        </is>
      </c>
      <c r="C418" s="54" t="n">
        <v>10783</v>
      </c>
      <c r="D418" s="53" t="inlineStr">
        <is>
          <t>MUM</t>
        </is>
      </c>
      <c r="E418" s="53" t="inlineStr">
        <is>
          <t>LAF</t>
        </is>
      </c>
      <c r="F418" s="53">
        <f>CONCATENATE(E418,"-",B418)</f>
        <v/>
      </c>
      <c r="G418" s="55" t="n">
        <v>948162.6</v>
      </c>
      <c r="H418" s="53" t="inlineStr">
        <is>
          <t>CUST-21015</t>
        </is>
      </c>
      <c r="I418" s="53" t="inlineStr">
        <is>
          <t>SBBJ</t>
        </is>
      </c>
      <c r="J418" s="53" t="inlineStr">
        <is>
          <t>SBI-SUB</t>
        </is>
      </c>
      <c r="K418" s="53" t="inlineStr">
        <is>
          <t>D</t>
        </is>
      </c>
      <c r="L418" s="55">
        <f>G418*VLOOKUP(RIGHT(F418,3),'Currency-RBI'!$A$2:$B$28,2,0)</f>
        <v/>
      </c>
    </row>
    <row r="419">
      <c r="A419" s="53" t="n">
        <v>20221231</v>
      </c>
      <c r="B419" s="53" t="inlineStr">
        <is>
          <t>USD</t>
        </is>
      </c>
      <c r="C419" s="54" t="n">
        <v>10785</v>
      </c>
      <c r="D419" s="53" t="inlineStr">
        <is>
          <t>DEL</t>
        </is>
      </c>
      <c r="E419" s="53" t="inlineStr">
        <is>
          <t>MSF</t>
        </is>
      </c>
      <c r="F419" s="53">
        <f>CONCATENATE(E419,"-",B419)</f>
        <v/>
      </c>
      <c r="G419" s="55" t="n">
        <v>716333.3099999999</v>
      </c>
      <c r="H419" s="53" t="inlineStr">
        <is>
          <t>CUST-32849</t>
        </is>
      </c>
      <c r="I419" s="53" t="inlineStr">
        <is>
          <t>FIO</t>
        </is>
      </c>
      <c r="J419" s="53" t="inlineStr">
        <is>
          <t>Financial Institution</t>
        </is>
      </c>
      <c r="K419" s="53" t="inlineStr">
        <is>
          <t>O</t>
        </is>
      </c>
      <c r="L419" s="55">
        <f>G419*VLOOKUP(RIGHT(F419,3),'Currency-RBI'!$A$2:$B$28,2,0)</f>
        <v/>
      </c>
    </row>
    <row r="420">
      <c r="A420" s="53" t="n">
        <v>20221231</v>
      </c>
      <c r="B420" s="53" t="inlineStr">
        <is>
          <t>USD</t>
        </is>
      </c>
      <c r="C420" s="54" t="n">
        <v>10787</v>
      </c>
      <c r="D420" s="53" t="inlineStr">
        <is>
          <t>MUM</t>
        </is>
      </c>
      <c r="E420" s="53" t="inlineStr">
        <is>
          <t>MSF</t>
        </is>
      </c>
      <c r="F420" s="53">
        <f>CONCATENATE(E420,"-",B420)</f>
        <v/>
      </c>
      <c r="G420" s="55" t="n">
        <v>191527.38</v>
      </c>
      <c r="H420" s="53" t="inlineStr">
        <is>
          <t>CUST-57812</t>
        </is>
      </c>
      <c r="I420" s="53" t="inlineStr">
        <is>
          <t>HDFC</t>
        </is>
      </c>
      <c r="J420" s="53" t="inlineStr">
        <is>
          <t>SCB-Private</t>
        </is>
      </c>
      <c r="K420" s="53" t="inlineStr">
        <is>
          <t>D</t>
        </is>
      </c>
      <c r="L420" s="55">
        <f>G420*VLOOKUP(RIGHT(F420,3),'Currency-RBI'!$A$2:$B$28,2,0)</f>
        <v/>
      </c>
    </row>
    <row r="421">
      <c r="A421" s="53" t="n">
        <v>20221231</v>
      </c>
      <c r="B421" s="53" t="inlineStr">
        <is>
          <t>EUR</t>
        </is>
      </c>
      <c r="C421" s="54" t="n">
        <v>10788</v>
      </c>
      <c r="D421" s="53" t="inlineStr">
        <is>
          <t>DEL</t>
        </is>
      </c>
      <c r="E421" s="53" t="inlineStr">
        <is>
          <t>Call Money</t>
        </is>
      </c>
      <c r="F421" s="53">
        <f>CONCATENATE(E421,"-",B421)</f>
        <v/>
      </c>
      <c r="G421" s="55" t="n">
        <v>893856.15</v>
      </c>
      <c r="H421" s="53" t="inlineStr">
        <is>
          <t>CUST-33346</t>
        </is>
      </c>
      <c r="I421" s="53" t="inlineStr">
        <is>
          <t>NABARD</t>
        </is>
      </c>
      <c r="J421" s="53" t="inlineStr">
        <is>
          <t>Financial Institution</t>
        </is>
      </c>
      <c r="K421" s="53" t="inlineStr">
        <is>
          <t>D</t>
        </is>
      </c>
      <c r="L421" s="55">
        <f>G421*VLOOKUP(RIGHT(F421,3),'Currency-RBI'!$A$2:$B$28,2,0)</f>
        <v/>
      </c>
    </row>
    <row r="422">
      <c r="A422" s="53" t="n">
        <v>20221231</v>
      </c>
      <c r="B422" s="53" t="inlineStr">
        <is>
          <t>EUR</t>
        </is>
      </c>
      <c r="C422" s="54" t="n">
        <v>10790</v>
      </c>
      <c r="D422" s="53" t="inlineStr">
        <is>
          <t>DEL</t>
        </is>
      </c>
      <c r="E422" s="53" t="inlineStr">
        <is>
          <t>Term Loan</t>
        </is>
      </c>
      <c r="F422" s="53">
        <f>CONCATENATE(E422,"-",B422)</f>
        <v/>
      </c>
      <c r="G422" s="55" t="n">
        <v>679777.5599999999</v>
      </c>
      <c r="H422" s="53" t="inlineStr">
        <is>
          <t>CUST-45507</t>
        </is>
      </c>
      <c r="I422" s="53" t="inlineStr">
        <is>
          <t>Saraswat</t>
        </is>
      </c>
      <c r="J422" s="53" t="inlineStr">
        <is>
          <t>Cooperative Bank</t>
        </is>
      </c>
      <c r="K422" s="53" t="inlineStr">
        <is>
          <t>O</t>
        </is>
      </c>
      <c r="L422" s="55">
        <f>G422*VLOOKUP(RIGHT(F422,3),'Currency-RBI'!$A$2:$B$28,2,0)</f>
        <v/>
      </c>
    </row>
    <row r="423">
      <c r="A423" s="53" t="n">
        <v>20221231</v>
      </c>
      <c r="B423" s="53" t="inlineStr">
        <is>
          <t>USD</t>
        </is>
      </c>
      <c r="C423" s="54" t="n">
        <v>10791</v>
      </c>
      <c r="D423" s="53" t="inlineStr">
        <is>
          <t>DEL</t>
        </is>
      </c>
      <c r="E423" s="53" t="inlineStr">
        <is>
          <t>Call Money</t>
        </is>
      </c>
      <c r="F423" s="53">
        <f>CONCATENATE(E423,"-",B423)</f>
        <v/>
      </c>
      <c r="G423" s="55" t="n">
        <v>38511.99</v>
      </c>
      <c r="H423" s="53" t="inlineStr">
        <is>
          <t>CUST-57899</t>
        </is>
      </c>
      <c r="I423" s="53" t="inlineStr">
        <is>
          <t>Saraswat</t>
        </is>
      </c>
      <c r="J423" s="53" t="inlineStr">
        <is>
          <t>Cooperative Bank</t>
        </is>
      </c>
      <c r="K423" s="53" t="inlineStr">
        <is>
          <t>D</t>
        </is>
      </c>
      <c r="L423" s="55">
        <f>G423*VLOOKUP(RIGHT(F423,3),'Currency-RBI'!$A$2:$B$28,2,0)</f>
        <v/>
      </c>
    </row>
    <row r="424">
      <c r="A424" s="53" t="n">
        <v>20221231</v>
      </c>
      <c r="B424" s="53" t="inlineStr">
        <is>
          <t>GBP</t>
        </is>
      </c>
      <c r="C424" s="54" t="n">
        <v>10792</v>
      </c>
      <c r="D424" s="53" t="inlineStr">
        <is>
          <t>DEL</t>
        </is>
      </c>
      <c r="E424" s="53" t="inlineStr">
        <is>
          <t>MSF</t>
        </is>
      </c>
      <c r="F424" s="53">
        <f>CONCATENATE(E424,"-",B424)</f>
        <v/>
      </c>
      <c r="G424" s="55" t="n">
        <v>849165.5699999999</v>
      </c>
      <c r="H424" s="53" t="inlineStr">
        <is>
          <t>CUST-53511</t>
        </is>
      </c>
      <c r="I424" s="53" t="inlineStr">
        <is>
          <t>HDFC</t>
        </is>
      </c>
      <c r="J424" s="53" t="inlineStr">
        <is>
          <t>SCB-Private</t>
        </is>
      </c>
      <c r="K424" s="53" t="inlineStr">
        <is>
          <t>O</t>
        </is>
      </c>
      <c r="L424" s="55">
        <f>G424*VLOOKUP(RIGHT(F424,3),'Currency-RBI'!$A$2:$B$28,2,0)</f>
        <v/>
      </c>
    </row>
    <row r="425">
      <c r="A425" s="53" t="n">
        <v>20221231</v>
      </c>
      <c r="B425" s="53" t="inlineStr">
        <is>
          <t>GBP</t>
        </is>
      </c>
      <c r="C425" s="54" t="n">
        <v>10794</v>
      </c>
      <c r="D425" s="53" t="inlineStr">
        <is>
          <t>DEL</t>
        </is>
      </c>
      <c r="E425" s="53" t="inlineStr">
        <is>
          <t>LAF</t>
        </is>
      </c>
      <c r="F425" s="53">
        <f>CONCATENATE(E425,"-",B425)</f>
        <v/>
      </c>
      <c r="G425" s="55" t="n">
        <v>366590.07</v>
      </c>
      <c r="H425" s="53" t="inlineStr">
        <is>
          <t>CUST-51861</t>
        </is>
      </c>
      <c r="I425" s="53" t="inlineStr">
        <is>
          <t>RBI</t>
        </is>
      </c>
      <c r="J425" s="53" t="inlineStr">
        <is>
          <t>RBI</t>
        </is>
      </c>
      <c r="K425" s="53" t="inlineStr">
        <is>
          <t>D</t>
        </is>
      </c>
      <c r="L425" s="55">
        <f>G425*VLOOKUP(RIGHT(F425,3),'Currency-RBI'!$A$2:$B$28,2,0)</f>
        <v/>
      </c>
    </row>
    <row r="426">
      <c r="A426" s="53" t="n">
        <v>20221231</v>
      </c>
      <c r="B426" s="53" t="inlineStr">
        <is>
          <t>EUR</t>
        </is>
      </c>
      <c r="C426" s="54" t="n">
        <v>10795</v>
      </c>
      <c r="D426" s="53" t="inlineStr">
        <is>
          <t>DEL</t>
        </is>
      </c>
      <c r="E426" s="53" t="inlineStr">
        <is>
          <t>MSF</t>
        </is>
      </c>
      <c r="F426" s="53">
        <f>CONCATENATE(E426,"-",B426)</f>
        <v/>
      </c>
      <c r="G426" s="55" t="n">
        <v>590957.73</v>
      </c>
      <c r="H426" s="53" t="inlineStr">
        <is>
          <t>CUST-11322</t>
        </is>
      </c>
      <c r="I426" s="53" t="inlineStr">
        <is>
          <t>RBI</t>
        </is>
      </c>
      <c r="J426" s="53" t="inlineStr">
        <is>
          <t>RBI</t>
        </is>
      </c>
      <c r="K426" s="53" t="inlineStr">
        <is>
          <t>D</t>
        </is>
      </c>
      <c r="L426" s="55">
        <f>G426*VLOOKUP(RIGHT(F426,3),'Currency-RBI'!$A$2:$B$28,2,0)</f>
        <v/>
      </c>
    </row>
    <row r="427">
      <c r="A427" s="53" t="n">
        <v>20221231</v>
      </c>
      <c r="B427" s="53" t="inlineStr">
        <is>
          <t>GBP</t>
        </is>
      </c>
      <c r="C427" s="54" t="n">
        <v>10797</v>
      </c>
      <c r="D427" s="53" t="inlineStr">
        <is>
          <t>DEL</t>
        </is>
      </c>
      <c r="E427" s="53" t="inlineStr">
        <is>
          <t>MSF</t>
        </is>
      </c>
      <c r="F427" s="53">
        <f>CONCATENATE(E427,"-",B427)</f>
        <v/>
      </c>
      <c r="G427" s="55" t="n">
        <v>836898.48</v>
      </c>
      <c r="H427" s="53" t="inlineStr">
        <is>
          <t>CUST-13309</t>
        </is>
      </c>
      <c r="I427" s="53" t="inlineStr">
        <is>
          <t>EXIM</t>
        </is>
      </c>
      <c r="J427" s="53" t="inlineStr">
        <is>
          <t>Financial Institution</t>
        </is>
      </c>
      <c r="K427" s="53" t="inlineStr">
        <is>
          <t>O</t>
        </is>
      </c>
      <c r="L427" s="55">
        <f>G427*VLOOKUP(RIGHT(F427,3),'Currency-RBI'!$A$2:$B$28,2,0)</f>
        <v/>
      </c>
    </row>
    <row r="428">
      <c r="A428" s="53" t="n">
        <v>20221231</v>
      </c>
      <c r="B428" s="53" t="inlineStr">
        <is>
          <t>INR</t>
        </is>
      </c>
      <c r="C428" s="54" t="n">
        <v>10798</v>
      </c>
      <c r="D428" s="53" t="inlineStr">
        <is>
          <t>DEL</t>
        </is>
      </c>
      <c r="E428" s="53" t="inlineStr">
        <is>
          <t>Call Money</t>
        </is>
      </c>
      <c r="F428" s="53">
        <f>CONCATENATE(E428,"-",B428)</f>
        <v/>
      </c>
      <c r="G428" s="55" t="n">
        <v>242367.84</v>
      </c>
      <c r="H428" s="53" t="inlineStr">
        <is>
          <t>CUST-33867</t>
        </is>
      </c>
      <c r="I428" s="53" t="inlineStr">
        <is>
          <t>Saraswat</t>
        </is>
      </c>
      <c r="J428" s="53" t="inlineStr">
        <is>
          <t>Cooperative Bank</t>
        </is>
      </c>
      <c r="K428" s="53" t="inlineStr">
        <is>
          <t>D</t>
        </is>
      </c>
      <c r="L428" s="55">
        <f>G428*VLOOKUP(RIGHT(F428,3),'Currency-RBI'!$A$2:$B$28,2,0)</f>
        <v/>
      </c>
    </row>
    <row r="429">
      <c r="A429" s="53" t="n">
        <v>20221231</v>
      </c>
      <c r="B429" s="53" t="inlineStr">
        <is>
          <t>GBP</t>
        </is>
      </c>
      <c r="C429" s="54" t="n">
        <v>10803</v>
      </c>
      <c r="D429" s="53" t="inlineStr">
        <is>
          <t>MUM</t>
        </is>
      </c>
      <c r="E429" s="53" t="inlineStr">
        <is>
          <t>Term Loan</t>
        </is>
      </c>
      <c r="F429" s="53">
        <f>CONCATENATE(E429,"-",B429)</f>
        <v/>
      </c>
      <c r="G429" s="55" t="n">
        <v>566339.4</v>
      </c>
      <c r="H429" s="53" t="inlineStr">
        <is>
          <t>CUST-42163</t>
        </is>
      </c>
      <c r="I429" s="53" t="inlineStr">
        <is>
          <t>RBI</t>
        </is>
      </c>
      <c r="J429" s="53" t="inlineStr">
        <is>
          <t>RBI</t>
        </is>
      </c>
      <c r="K429" s="53" t="inlineStr">
        <is>
          <t>D</t>
        </is>
      </c>
      <c r="L429" s="55">
        <f>G429*VLOOKUP(RIGHT(F429,3),'Currency-RBI'!$A$2:$B$28,2,0)</f>
        <v/>
      </c>
    </row>
    <row r="430">
      <c r="A430" s="53" t="n">
        <v>20221231</v>
      </c>
      <c r="B430" s="53" t="inlineStr">
        <is>
          <t>EUR</t>
        </is>
      </c>
      <c r="C430" s="54" t="n">
        <v>10804</v>
      </c>
      <c r="D430" s="53" t="inlineStr">
        <is>
          <t>DEL</t>
        </is>
      </c>
      <c r="E430" s="53" t="inlineStr">
        <is>
          <t>MSF</t>
        </is>
      </c>
      <c r="F430" s="53">
        <f>CONCATENATE(E430,"-",B430)</f>
        <v/>
      </c>
      <c r="G430" s="55" t="n">
        <v>852416.73</v>
      </c>
      <c r="H430" s="53" t="inlineStr">
        <is>
          <t>CUST-72898</t>
        </is>
      </c>
      <c r="I430" s="53" t="inlineStr">
        <is>
          <t>FIO</t>
        </is>
      </c>
      <c r="J430" s="53" t="inlineStr">
        <is>
          <t>Financial Institution</t>
        </is>
      </c>
      <c r="K430" s="53" t="inlineStr">
        <is>
          <t>D</t>
        </is>
      </c>
      <c r="L430" s="55">
        <f>G430*VLOOKUP(RIGHT(F430,3),'Currency-RBI'!$A$2:$B$28,2,0)</f>
        <v/>
      </c>
    </row>
    <row r="431">
      <c r="A431" s="53" t="n">
        <v>20221231</v>
      </c>
      <c r="B431" s="53" t="inlineStr">
        <is>
          <t>GBP</t>
        </is>
      </c>
      <c r="C431" s="54" t="n">
        <v>10805</v>
      </c>
      <c r="D431" s="53" t="inlineStr">
        <is>
          <t>DEL</t>
        </is>
      </c>
      <c r="E431" s="53" t="inlineStr">
        <is>
          <t>Term Loan</t>
        </is>
      </c>
      <c r="F431" s="53">
        <f>CONCATENATE(E431,"-",B431)</f>
        <v/>
      </c>
      <c r="G431" s="55" t="n">
        <v>750798.1800000001</v>
      </c>
      <c r="H431" s="53" t="inlineStr">
        <is>
          <t>CUST-30475</t>
        </is>
      </c>
      <c r="I431" s="53" t="inlineStr">
        <is>
          <t>SBI</t>
        </is>
      </c>
      <c r="J431" s="53" t="inlineStr">
        <is>
          <t>SBI</t>
        </is>
      </c>
      <c r="K431" s="53" t="inlineStr">
        <is>
          <t>O</t>
        </is>
      </c>
      <c r="L431" s="55">
        <f>G431*VLOOKUP(RIGHT(F431,3),'Currency-RBI'!$A$2:$B$28,2,0)</f>
        <v/>
      </c>
    </row>
    <row r="432">
      <c r="A432" s="53" t="n">
        <v>20221231</v>
      </c>
      <c r="B432" s="53" t="inlineStr">
        <is>
          <t>GBP</t>
        </is>
      </c>
      <c r="C432" s="54" t="n">
        <v>10807</v>
      </c>
      <c r="D432" s="53" t="inlineStr">
        <is>
          <t>MUM</t>
        </is>
      </c>
      <c r="E432" s="53" t="inlineStr">
        <is>
          <t>Term Loan</t>
        </is>
      </c>
      <c r="F432" s="53">
        <f>CONCATENATE(E432,"-",B432)</f>
        <v/>
      </c>
      <c r="G432" s="55" t="n">
        <v>783586.98</v>
      </c>
      <c r="H432" s="53" t="inlineStr">
        <is>
          <t>CUST-53099</t>
        </is>
      </c>
      <c r="I432" s="53" t="inlineStr">
        <is>
          <t>HDFC</t>
        </is>
      </c>
      <c r="J432" s="53" t="inlineStr">
        <is>
          <t>SCB-Private</t>
        </is>
      </c>
      <c r="K432" s="53" t="inlineStr">
        <is>
          <t>D</t>
        </is>
      </c>
      <c r="L432" s="55">
        <f>G432*VLOOKUP(RIGHT(F432,3),'Currency-RBI'!$A$2:$B$28,2,0)</f>
        <v/>
      </c>
    </row>
    <row r="433">
      <c r="A433" s="53" t="n">
        <v>20221231</v>
      </c>
      <c r="B433" s="53" t="inlineStr">
        <is>
          <t>INR</t>
        </is>
      </c>
      <c r="C433" s="54" t="n">
        <v>10808</v>
      </c>
      <c r="D433" s="53" t="inlineStr">
        <is>
          <t>DEL</t>
        </is>
      </c>
      <c r="E433" s="53" t="inlineStr">
        <is>
          <t>Call Money</t>
        </is>
      </c>
      <c r="F433" s="53">
        <f>CONCATENATE(E433,"-",B433)</f>
        <v/>
      </c>
      <c r="G433" s="55" t="n">
        <v>590662.71</v>
      </c>
      <c r="H433" s="53" t="inlineStr">
        <is>
          <t>CUST-67295</t>
        </is>
      </c>
      <c r="I433" s="53" t="inlineStr">
        <is>
          <t>BOA</t>
        </is>
      </c>
      <c r="J433" s="53" t="inlineStr">
        <is>
          <t>Overseas Bank</t>
        </is>
      </c>
      <c r="K433" s="53" t="inlineStr">
        <is>
          <t>O</t>
        </is>
      </c>
      <c r="L433" s="55">
        <f>G433*VLOOKUP(RIGHT(F433,3),'Currency-RBI'!$A$2:$B$28,2,0)</f>
        <v/>
      </c>
    </row>
    <row r="434">
      <c r="A434" s="53" t="n">
        <v>20221231</v>
      </c>
      <c r="B434" s="53" t="inlineStr">
        <is>
          <t>INR</t>
        </is>
      </c>
      <c r="C434" s="54" t="n">
        <v>10810</v>
      </c>
      <c r="D434" s="53" t="inlineStr">
        <is>
          <t>MUM</t>
        </is>
      </c>
      <c r="E434" s="53" t="inlineStr">
        <is>
          <t>MSF</t>
        </is>
      </c>
      <c r="F434" s="53">
        <f>CONCATENATE(E434,"-",B434)</f>
        <v/>
      </c>
      <c r="G434" s="55" t="n">
        <v>832698.9</v>
      </c>
      <c r="H434" s="53" t="inlineStr">
        <is>
          <t>CUST-73874</t>
        </is>
      </c>
      <c r="I434" s="53" t="inlineStr">
        <is>
          <t>HDFC</t>
        </is>
      </c>
      <c r="J434" s="53" t="inlineStr">
        <is>
          <t>SCB-Private</t>
        </is>
      </c>
      <c r="K434" s="53" t="inlineStr">
        <is>
          <t>D</t>
        </is>
      </c>
      <c r="L434" s="55">
        <f>G434*VLOOKUP(RIGHT(F434,3),'Currency-RBI'!$A$2:$B$28,2,0)</f>
        <v/>
      </c>
    </row>
    <row r="435">
      <c r="A435" s="53" t="n">
        <v>20221231</v>
      </c>
      <c r="B435" s="53" t="inlineStr">
        <is>
          <t>USD</t>
        </is>
      </c>
      <c r="C435" s="54" t="n">
        <v>10814</v>
      </c>
      <c r="D435" s="53" t="inlineStr">
        <is>
          <t>MUM</t>
        </is>
      </c>
      <c r="E435" s="53" t="inlineStr">
        <is>
          <t>Term Loan</t>
        </is>
      </c>
      <c r="F435" s="53">
        <f>CONCATENATE(E435,"-",B435)</f>
        <v/>
      </c>
      <c r="G435" s="55" t="n">
        <v>986911.2</v>
      </c>
      <c r="H435" s="53" t="inlineStr">
        <is>
          <t>CUST-26288</t>
        </is>
      </c>
      <c r="I435" s="53" t="inlineStr">
        <is>
          <t>RBI</t>
        </is>
      </c>
      <c r="J435" s="53" t="inlineStr">
        <is>
          <t>RBI</t>
        </is>
      </c>
      <c r="K435" s="53" t="inlineStr">
        <is>
          <t>D</t>
        </is>
      </c>
      <c r="L435" s="55">
        <f>G435*VLOOKUP(RIGHT(F435,3),'Currency-RBI'!$A$2:$B$28,2,0)</f>
        <v/>
      </c>
    </row>
    <row r="436">
      <c r="A436" s="53" t="n">
        <v>20221231</v>
      </c>
      <c r="B436" s="53" t="inlineStr">
        <is>
          <t>USD</t>
        </is>
      </c>
      <c r="C436" s="54" t="n">
        <v>10816</v>
      </c>
      <c r="D436" s="53" t="inlineStr">
        <is>
          <t>DEL</t>
        </is>
      </c>
      <c r="E436" s="53" t="inlineStr">
        <is>
          <t>Call Money</t>
        </is>
      </c>
      <c r="F436" s="53">
        <f>CONCATENATE(E436,"-",B436)</f>
        <v/>
      </c>
      <c r="G436" s="55" t="n">
        <v>632845.62</v>
      </c>
      <c r="H436" s="53" t="inlineStr">
        <is>
          <t>CUST-78448</t>
        </is>
      </c>
      <c r="I436" s="53" t="inlineStr">
        <is>
          <t>Saraswat</t>
        </is>
      </c>
      <c r="J436" s="53" t="inlineStr">
        <is>
          <t>Cooperative Bank</t>
        </is>
      </c>
      <c r="K436" s="53" t="inlineStr">
        <is>
          <t>D</t>
        </is>
      </c>
      <c r="L436" s="55">
        <f>G436*VLOOKUP(RIGHT(F436,3),'Currency-RBI'!$A$2:$B$28,2,0)</f>
        <v/>
      </c>
    </row>
    <row r="437">
      <c r="A437" s="53" t="n">
        <v>20221231</v>
      </c>
      <c r="B437" s="53" t="inlineStr">
        <is>
          <t>INR</t>
        </is>
      </c>
      <c r="C437" s="54" t="n">
        <v>10817</v>
      </c>
      <c r="D437" s="53" t="inlineStr">
        <is>
          <t>DEL</t>
        </is>
      </c>
      <c r="E437" s="53" t="inlineStr">
        <is>
          <t>MSF</t>
        </is>
      </c>
      <c r="F437" s="53">
        <f>CONCATENATE(E437,"-",B437)</f>
        <v/>
      </c>
      <c r="G437" s="55" t="n">
        <v>947100.33</v>
      </c>
      <c r="H437" s="53" t="inlineStr">
        <is>
          <t>CUST-41449</t>
        </is>
      </c>
      <c r="I437" s="53" t="inlineStr">
        <is>
          <t>HDFC</t>
        </is>
      </c>
      <c r="J437" s="53" t="inlineStr">
        <is>
          <t>SCB-Private</t>
        </is>
      </c>
      <c r="K437" s="53" t="inlineStr">
        <is>
          <t>O</t>
        </is>
      </c>
      <c r="L437" s="55">
        <f>G437*VLOOKUP(RIGHT(F437,3),'Currency-RBI'!$A$2:$B$28,2,0)</f>
        <v/>
      </c>
    </row>
    <row r="438">
      <c r="A438" s="53" t="n">
        <v>20221231</v>
      </c>
      <c r="B438" s="53" t="inlineStr">
        <is>
          <t>USD</t>
        </is>
      </c>
      <c r="C438" s="54" t="n">
        <v>10819</v>
      </c>
      <c r="D438" s="53" t="inlineStr">
        <is>
          <t>DEL</t>
        </is>
      </c>
      <c r="E438" s="53" t="inlineStr">
        <is>
          <t>Call Money</t>
        </is>
      </c>
      <c r="F438" s="53">
        <f>CONCATENATE(E438,"-",B438)</f>
        <v/>
      </c>
      <c r="G438" s="55" t="n">
        <v>730958.58</v>
      </c>
      <c r="H438" s="53" t="inlineStr">
        <is>
          <t>CUST-39683</t>
        </is>
      </c>
      <c r="I438" s="53" t="inlineStr">
        <is>
          <t>FIO</t>
        </is>
      </c>
      <c r="J438" s="53" t="inlineStr">
        <is>
          <t>Financial Institution</t>
        </is>
      </c>
      <c r="K438" s="53" t="inlineStr">
        <is>
          <t>O</t>
        </is>
      </c>
      <c r="L438" s="55">
        <f>G438*VLOOKUP(RIGHT(F438,3),'Currency-RBI'!$A$2:$B$28,2,0)</f>
        <v/>
      </c>
    </row>
    <row r="439">
      <c r="A439" s="53" t="n">
        <v>20221231</v>
      </c>
      <c r="B439" s="53" t="inlineStr">
        <is>
          <t>GBP</t>
        </is>
      </c>
      <c r="C439" s="54" t="n">
        <v>10820</v>
      </c>
      <c r="D439" s="53" t="inlineStr">
        <is>
          <t>DEL</t>
        </is>
      </c>
      <c r="E439" s="53" t="inlineStr">
        <is>
          <t>Term Loan</t>
        </is>
      </c>
      <c r="F439" s="53">
        <f>CONCATENATE(E439,"-",B439)</f>
        <v/>
      </c>
      <c r="G439" s="55" t="n">
        <v>156433.86</v>
      </c>
      <c r="H439" s="53" t="inlineStr">
        <is>
          <t>CUST-76389</t>
        </is>
      </c>
      <c r="I439" s="53" t="inlineStr">
        <is>
          <t>SBI</t>
        </is>
      </c>
      <c r="J439" s="53" t="inlineStr">
        <is>
          <t>SBI</t>
        </is>
      </c>
      <c r="K439" s="53" t="inlineStr">
        <is>
          <t>D</t>
        </is>
      </c>
      <c r="L439" s="55">
        <f>G439*VLOOKUP(RIGHT(F439,3),'Currency-RBI'!$A$2:$B$28,2,0)</f>
        <v/>
      </c>
    </row>
    <row r="440">
      <c r="A440" s="53" t="n">
        <v>20221231</v>
      </c>
      <c r="B440" s="53" t="inlineStr">
        <is>
          <t>EUR</t>
        </is>
      </c>
      <c r="C440" s="54" t="n">
        <v>10822</v>
      </c>
      <c r="D440" s="53" t="inlineStr">
        <is>
          <t>DEL</t>
        </is>
      </c>
      <c r="E440" s="53" t="inlineStr">
        <is>
          <t>MSF</t>
        </is>
      </c>
      <c r="F440" s="53">
        <f>CONCATENATE(E440,"-",B440)</f>
        <v/>
      </c>
      <c r="G440" s="55" t="n">
        <v>910047.6</v>
      </c>
      <c r="H440" s="53" t="inlineStr">
        <is>
          <t>CUST-66204</t>
        </is>
      </c>
      <c r="I440" s="53" t="inlineStr">
        <is>
          <t>RBI</t>
        </is>
      </c>
      <c r="J440" s="53" t="inlineStr">
        <is>
          <t>RBI</t>
        </is>
      </c>
      <c r="K440" s="53" t="inlineStr">
        <is>
          <t>D</t>
        </is>
      </c>
      <c r="L440" s="55">
        <f>G440*VLOOKUP(RIGHT(F440,3),'Currency-RBI'!$A$2:$B$28,2,0)</f>
        <v/>
      </c>
    </row>
    <row r="441">
      <c r="A441" s="53" t="n">
        <v>20221231</v>
      </c>
      <c r="B441" s="53" t="inlineStr">
        <is>
          <t>GBP</t>
        </is>
      </c>
      <c r="C441" s="54" t="n">
        <v>10823</v>
      </c>
      <c r="D441" s="53" t="inlineStr">
        <is>
          <t>DEL</t>
        </is>
      </c>
      <c r="E441" s="53" t="inlineStr">
        <is>
          <t>MSF</t>
        </is>
      </c>
      <c r="F441" s="53">
        <f>CONCATENATE(E441,"-",B441)</f>
        <v/>
      </c>
      <c r="G441" s="55" t="n">
        <v>894710.52</v>
      </c>
      <c r="H441" s="53" t="inlineStr">
        <is>
          <t>CUST-28590</t>
        </is>
      </c>
      <c r="I441" s="53" t="inlineStr">
        <is>
          <t>FIO</t>
        </is>
      </c>
      <c r="J441" s="53" t="inlineStr">
        <is>
          <t>Financial Institution</t>
        </is>
      </c>
      <c r="K441" s="53" t="inlineStr">
        <is>
          <t>D</t>
        </is>
      </c>
      <c r="L441" s="55">
        <f>G441*VLOOKUP(RIGHT(F441,3),'Currency-RBI'!$A$2:$B$28,2,0)</f>
        <v/>
      </c>
    </row>
    <row r="442">
      <c r="A442" s="53" t="n">
        <v>20221231</v>
      </c>
      <c r="B442" s="53" t="inlineStr">
        <is>
          <t>EUR</t>
        </is>
      </c>
      <c r="C442" s="54" t="n">
        <v>10825</v>
      </c>
      <c r="D442" s="53" t="inlineStr">
        <is>
          <t>MUM</t>
        </is>
      </c>
      <c r="E442" s="53" t="inlineStr">
        <is>
          <t>LAF</t>
        </is>
      </c>
      <c r="F442" s="53">
        <f>CONCATENATE(E442,"-",B442)</f>
        <v/>
      </c>
      <c r="G442" s="55" t="n">
        <v>60962.22</v>
      </c>
      <c r="H442" s="53" t="inlineStr">
        <is>
          <t>CUST-69244</t>
        </is>
      </c>
      <c r="I442" s="53" t="inlineStr">
        <is>
          <t>BOA</t>
        </is>
      </c>
      <c r="J442" s="53" t="inlineStr">
        <is>
          <t>Overseas Bank</t>
        </is>
      </c>
      <c r="K442" s="53" t="inlineStr">
        <is>
          <t>D</t>
        </is>
      </c>
      <c r="L442" s="55">
        <f>G442*VLOOKUP(RIGHT(F442,3),'Currency-RBI'!$A$2:$B$28,2,0)</f>
        <v/>
      </c>
    </row>
    <row r="443">
      <c r="A443" s="53" t="n">
        <v>20221231</v>
      </c>
      <c r="B443" s="53" t="inlineStr">
        <is>
          <t>INR</t>
        </is>
      </c>
      <c r="C443" s="54" t="n">
        <v>10831</v>
      </c>
      <c r="D443" s="53" t="inlineStr">
        <is>
          <t>DEL</t>
        </is>
      </c>
      <c r="E443" s="53" t="inlineStr">
        <is>
          <t>Term Loan</t>
        </is>
      </c>
      <c r="F443" s="53">
        <f>CONCATENATE(E443,"-",B443)</f>
        <v/>
      </c>
      <c r="G443" s="55" t="n">
        <v>368726.49</v>
      </c>
      <c r="H443" s="53" t="inlineStr">
        <is>
          <t>CUST-22955</t>
        </is>
      </c>
      <c r="I443" s="53" t="inlineStr">
        <is>
          <t>SBI</t>
        </is>
      </c>
      <c r="J443" s="53" t="inlineStr">
        <is>
          <t>SBI</t>
        </is>
      </c>
      <c r="K443" s="53" t="inlineStr">
        <is>
          <t>O</t>
        </is>
      </c>
      <c r="L443" s="55">
        <f>G443*VLOOKUP(RIGHT(F443,3),'Currency-RBI'!$A$2:$B$28,2,0)</f>
        <v/>
      </c>
    </row>
    <row r="444">
      <c r="A444" s="53" t="n">
        <v>20221231</v>
      </c>
      <c r="B444" s="53" t="inlineStr">
        <is>
          <t>GBP</t>
        </is>
      </c>
      <c r="C444" s="54" t="n">
        <v>10832</v>
      </c>
      <c r="D444" s="53" t="inlineStr">
        <is>
          <t>MUM</t>
        </is>
      </c>
      <c r="E444" s="53" t="inlineStr">
        <is>
          <t>Term Loan</t>
        </is>
      </c>
      <c r="F444" s="53">
        <f>CONCATENATE(E444,"-",B444)</f>
        <v/>
      </c>
      <c r="G444" s="55" t="n">
        <v>584504.91</v>
      </c>
      <c r="H444" s="53" t="inlineStr">
        <is>
          <t>CUST-55598</t>
        </is>
      </c>
      <c r="I444" s="53" t="inlineStr">
        <is>
          <t>HDFC</t>
        </is>
      </c>
      <c r="J444" s="53" t="inlineStr">
        <is>
          <t>SCB-Private</t>
        </is>
      </c>
      <c r="K444" s="53" t="inlineStr">
        <is>
          <t>D</t>
        </is>
      </c>
      <c r="L444" s="55">
        <f>G444*VLOOKUP(RIGHT(F444,3),'Currency-RBI'!$A$2:$B$28,2,0)</f>
        <v/>
      </c>
    </row>
    <row r="445">
      <c r="A445" s="53" t="n">
        <v>20221231</v>
      </c>
      <c r="B445" s="53" t="inlineStr">
        <is>
          <t>EUR</t>
        </is>
      </c>
      <c r="C445" s="54" t="n">
        <v>10835</v>
      </c>
      <c r="D445" s="53" t="inlineStr">
        <is>
          <t>MUM</t>
        </is>
      </c>
      <c r="E445" s="53" t="inlineStr">
        <is>
          <t>Term Loan</t>
        </is>
      </c>
      <c r="F445" s="53">
        <f>CONCATENATE(E445,"-",B445)</f>
        <v/>
      </c>
      <c r="G445" s="55" t="n">
        <v>868004.28</v>
      </c>
      <c r="H445" s="53" t="inlineStr">
        <is>
          <t>CUST-46067</t>
        </is>
      </c>
      <c r="I445" s="53" t="inlineStr">
        <is>
          <t>SBI</t>
        </is>
      </c>
      <c r="J445" s="53" t="inlineStr">
        <is>
          <t>SBI</t>
        </is>
      </c>
      <c r="K445" s="53" t="inlineStr">
        <is>
          <t>D</t>
        </is>
      </c>
      <c r="L445" s="55">
        <f>G445*VLOOKUP(RIGHT(F445,3),'Currency-RBI'!$A$2:$B$28,2,0)</f>
        <v/>
      </c>
    </row>
    <row r="446">
      <c r="A446" s="53" t="n">
        <v>20221231</v>
      </c>
      <c r="B446" s="53" t="inlineStr">
        <is>
          <t>INR</t>
        </is>
      </c>
      <c r="C446" s="54" t="n">
        <v>10839</v>
      </c>
      <c r="D446" s="53" t="inlineStr">
        <is>
          <t>DEL</t>
        </is>
      </c>
      <c r="E446" s="53" t="inlineStr">
        <is>
          <t>MSF</t>
        </is>
      </c>
      <c r="F446" s="53">
        <f>CONCATENATE(E446,"-",B446)</f>
        <v/>
      </c>
      <c r="G446" s="55" t="n">
        <v>623391.12</v>
      </c>
      <c r="H446" s="53" t="inlineStr">
        <is>
          <t>CUST-45444</t>
        </is>
      </c>
      <c r="I446" s="53" t="inlineStr">
        <is>
          <t>SBBJ</t>
        </is>
      </c>
      <c r="J446" s="53" t="inlineStr">
        <is>
          <t>SBI-SUB</t>
        </is>
      </c>
      <c r="K446" s="53" t="inlineStr">
        <is>
          <t>O</t>
        </is>
      </c>
      <c r="L446" s="55">
        <f>G446*VLOOKUP(RIGHT(F446,3),'Currency-RBI'!$A$2:$B$28,2,0)</f>
        <v/>
      </c>
    </row>
    <row r="447">
      <c r="A447" s="53" t="n">
        <v>20221231</v>
      </c>
      <c r="B447" s="53" t="inlineStr">
        <is>
          <t>EUR</t>
        </is>
      </c>
      <c r="C447" s="54" t="n">
        <v>10840</v>
      </c>
      <c r="D447" s="53" t="inlineStr">
        <is>
          <t>DEL</t>
        </is>
      </c>
      <c r="E447" s="53" t="inlineStr">
        <is>
          <t>Call Money</t>
        </is>
      </c>
      <c r="F447" s="53">
        <f>CONCATENATE(E447,"-",B447)</f>
        <v/>
      </c>
      <c r="G447" s="55" t="n">
        <v>977144.85</v>
      </c>
      <c r="H447" s="53" t="inlineStr">
        <is>
          <t>CUST-10237</t>
        </is>
      </c>
      <c r="I447" s="53" t="inlineStr">
        <is>
          <t>EXIM</t>
        </is>
      </c>
      <c r="J447" s="53" t="inlineStr">
        <is>
          <t>Financial Institution</t>
        </is>
      </c>
      <c r="K447" s="53" t="inlineStr">
        <is>
          <t>D</t>
        </is>
      </c>
      <c r="L447" s="55">
        <f>G447*VLOOKUP(RIGHT(F447,3),'Currency-RBI'!$A$2:$B$28,2,0)</f>
        <v/>
      </c>
    </row>
    <row r="448">
      <c r="A448" s="53" t="n">
        <v>20221231</v>
      </c>
      <c r="B448" s="53" t="inlineStr">
        <is>
          <t>GBP</t>
        </is>
      </c>
      <c r="C448" s="54" t="n">
        <v>10843</v>
      </c>
      <c r="D448" s="53" t="inlineStr">
        <is>
          <t>MUM</t>
        </is>
      </c>
      <c r="E448" s="53" t="inlineStr">
        <is>
          <t>Call Money</t>
        </is>
      </c>
      <c r="F448" s="53">
        <f>CONCATENATE(E448,"-",B448)</f>
        <v/>
      </c>
      <c r="G448" s="55" t="n">
        <v>882363.24</v>
      </c>
      <c r="H448" s="53" t="inlineStr">
        <is>
          <t>CUST-11608</t>
        </is>
      </c>
      <c r="I448" s="53" t="inlineStr">
        <is>
          <t>HDFC</t>
        </is>
      </c>
      <c r="J448" s="53" t="inlineStr">
        <is>
          <t>SCB-Private</t>
        </is>
      </c>
      <c r="K448" s="53" t="inlineStr">
        <is>
          <t>D</t>
        </is>
      </c>
      <c r="L448" s="55">
        <f>G448*VLOOKUP(RIGHT(F448,3),'Currency-RBI'!$A$2:$B$28,2,0)</f>
        <v/>
      </c>
    </row>
    <row r="449">
      <c r="A449" s="53" t="n">
        <v>20221231</v>
      </c>
      <c r="B449" s="53" t="inlineStr">
        <is>
          <t>EUR</t>
        </is>
      </c>
      <c r="C449" s="54" t="n">
        <v>10844</v>
      </c>
      <c r="D449" s="53" t="inlineStr">
        <is>
          <t>MUM</t>
        </is>
      </c>
      <c r="E449" s="53" t="inlineStr">
        <is>
          <t>MSF</t>
        </is>
      </c>
      <c r="F449" s="53">
        <f>CONCATENATE(E449,"-",B449)</f>
        <v/>
      </c>
      <c r="G449" s="55" t="n">
        <v>447778.98</v>
      </c>
      <c r="H449" s="53" t="inlineStr">
        <is>
          <t>CUST-40907</t>
        </is>
      </c>
      <c r="I449" s="53" t="inlineStr">
        <is>
          <t>SBBJ</t>
        </is>
      </c>
      <c r="J449" s="53" t="inlineStr">
        <is>
          <t>SBI-SUB</t>
        </is>
      </c>
      <c r="K449" s="53" t="inlineStr">
        <is>
          <t>O</t>
        </is>
      </c>
      <c r="L449" s="55">
        <f>G449*VLOOKUP(RIGHT(F449,3),'Currency-RBI'!$A$2:$B$28,2,0)</f>
        <v/>
      </c>
    </row>
    <row r="450">
      <c r="A450" s="53" t="n">
        <v>20221231</v>
      </c>
      <c r="B450" s="53" t="inlineStr">
        <is>
          <t>INR</t>
        </is>
      </c>
      <c r="C450" s="54" t="n">
        <v>10845</v>
      </c>
      <c r="D450" s="53" t="inlineStr">
        <is>
          <t>MUM</t>
        </is>
      </c>
      <c r="E450" s="53" t="inlineStr">
        <is>
          <t>Call Money</t>
        </is>
      </c>
      <c r="F450" s="53">
        <f>CONCATENATE(E450,"-",B450)</f>
        <v/>
      </c>
      <c r="G450" s="55" t="n">
        <v>782035.65</v>
      </c>
      <c r="H450" s="53" t="inlineStr">
        <is>
          <t>CUST-42457</t>
        </is>
      </c>
      <c r="I450" s="53" t="inlineStr">
        <is>
          <t>Saraswat</t>
        </is>
      </c>
      <c r="J450" s="53" t="inlineStr">
        <is>
          <t>Cooperative Bank</t>
        </is>
      </c>
      <c r="K450" s="53" t="inlineStr">
        <is>
          <t>O</t>
        </is>
      </c>
      <c r="L450" s="55">
        <f>G450*VLOOKUP(RIGHT(F450,3),'Currency-RBI'!$A$2:$B$28,2,0)</f>
        <v/>
      </c>
    </row>
    <row r="451">
      <c r="A451" s="53" t="n">
        <v>20221231</v>
      </c>
      <c r="B451" s="53" t="inlineStr">
        <is>
          <t>INR</t>
        </is>
      </c>
      <c r="C451" s="54" t="n">
        <v>10847</v>
      </c>
      <c r="D451" s="53" t="inlineStr">
        <is>
          <t>MUM</t>
        </is>
      </c>
      <c r="E451" s="53" t="inlineStr">
        <is>
          <t>LAF</t>
        </is>
      </c>
      <c r="F451" s="53">
        <f>CONCATENATE(E451,"-",B451)</f>
        <v/>
      </c>
      <c r="G451" s="55" t="n">
        <v>764533.4399999999</v>
      </c>
      <c r="H451" s="53" t="inlineStr">
        <is>
          <t>CUST-25734</t>
        </is>
      </c>
      <c r="I451" s="53" t="inlineStr">
        <is>
          <t>FIO</t>
        </is>
      </c>
      <c r="J451" s="53" t="inlineStr">
        <is>
          <t>Financial Institution</t>
        </is>
      </c>
      <c r="K451" s="53" t="inlineStr">
        <is>
          <t>D</t>
        </is>
      </c>
      <c r="L451" s="55">
        <f>G451*VLOOKUP(RIGHT(F451,3),'Currency-RBI'!$A$2:$B$28,2,0)</f>
        <v/>
      </c>
    </row>
    <row r="452">
      <c r="A452" s="53" t="n">
        <v>20221231</v>
      </c>
      <c r="B452" s="53" t="inlineStr">
        <is>
          <t>EUR</t>
        </is>
      </c>
      <c r="C452" s="54" t="n">
        <v>10848</v>
      </c>
      <c r="D452" s="53" t="inlineStr">
        <is>
          <t>MUM</t>
        </is>
      </c>
      <c r="E452" s="53" t="inlineStr">
        <is>
          <t>Term Loan</t>
        </is>
      </c>
      <c r="F452" s="53">
        <f>CONCATENATE(E452,"-",B452)</f>
        <v/>
      </c>
      <c r="G452" s="55" t="n">
        <v>797251.95</v>
      </c>
      <c r="H452" s="53" t="inlineStr">
        <is>
          <t>CUST-25795</t>
        </is>
      </c>
      <c r="I452" s="53" t="inlineStr">
        <is>
          <t>EXIM</t>
        </is>
      </c>
      <c r="J452" s="53" t="inlineStr">
        <is>
          <t>Financial Institution</t>
        </is>
      </c>
      <c r="K452" s="53" t="inlineStr">
        <is>
          <t>O</t>
        </is>
      </c>
      <c r="L452" s="55">
        <f>G452*VLOOKUP(RIGHT(F452,3),'Currency-RBI'!$A$2:$B$28,2,0)</f>
        <v/>
      </c>
    </row>
    <row r="453">
      <c r="A453" s="53" t="n">
        <v>20221231</v>
      </c>
      <c r="B453" s="53" t="inlineStr">
        <is>
          <t>EUR</t>
        </is>
      </c>
      <c r="C453" s="54" t="n">
        <v>10851</v>
      </c>
      <c r="D453" s="53" t="inlineStr">
        <is>
          <t>DEL</t>
        </is>
      </c>
      <c r="E453" s="53" t="inlineStr">
        <is>
          <t>Term Loan</t>
        </is>
      </c>
      <c r="F453" s="53">
        <f>CONCATENATE(E453,"-",B453)</f>
        <v/>
      </c>
      <c r="G453" s="55" t="n">
        <v>520397.46</v>
      </c>
      <c r="H453" s="53" t="inlineStr">
        <is>
          <t>CUST-41500</t>
        </is>
      </c>
      <c r="I453" s="53" t="inlineStr">
        <is>
          <t>RBI</t>
        </is>
      </c>
      <c r="J453" s="53" t="inlineStr">
        <is>
          <t>RBI</t>
        </is>
      </c>
      <c r="K453" s="53" t="inlineStr">
        <is>
          <t>D</t>
        </is>
      </c>
      <c r="L453" s="55">
        <f>G453*VLOOKUP(RIGHT(F453,3),'Currency-RBI'!$A$2:$B$28,2,0)</f>
        <v/>
      </c>
    </row>
    <row r="454">
      <c r="A454" s="53" t="n">
        <v>20221231</v>
      </c>
      <c r="B454" s="53" t="inlineStr">
        <is>
          <t>GBP</t>
        </is>
      </c>
      <c r="C454" s="54" t="n">
        <v>10852</v>
      </c>
      <c r="D454" s="53" t="inlineStr">
        <is>
          <t>DEL</t>
        </is>
      </c>
      <c r="E454" s="53" t="inlineStr">
        <is>
          <t>Term Loan</t>
        </is>
      </c>
      <c r="F454" s="53">
        <f>CONCATENATE(E454,"-",B454)</f>
        <v/>
      </c>
      <c r="G454" s="55" t="n">
        <v>530512.29</v>
      </c>
      <c r="H454" s="53" t="inlineStr">
        <is>
          <t>CUST-45071</t>
        </is>
      </c>
      <c r="I454" s="53" t="inlineStr">
        <is>
          <t>FIO</t>
        </is>
      </c>
      <c r="J454" s="53" t="inlineStr">
        <is>
          <t>Financial Institution</t>
        </is>
      </c>
      <c r="K454" s="53" t="inlineStr">
        <is>
          <t>D</t>
        </is>
      </c>
      <c r="L454" s="55">
        <f>G454*VLOOKUP(RIGHT(F454,3),'Currency-RBI'!$A$2:$B$28,2,0)</f>
        <v/>
      </c>
    </row>
    <row r="455">
      <c r="A455" s="53" t="n">
        <v>20221231</v>
      </c>
      <c r="B455" s="53" t="inlineStr">
        <is>
          <t>USD</t>
        </is>
      </c>
      <c r="C455" s="54" t="n">
        <v>10853</v>
      </c>
      <c r="D455" s="53" t="inlineStr">
        <is>
          <t>DEL</t>
        </is>
      </c>
      <c r="E455" s="53" t="inlineStr">
        <is>
          <t>Call Money</t>
        </is>
      </c>
      <c r="F455" s="53">
        <f>CONCATENATE(E455,"-",B455)</f>
        <v/>
      </c>
      <c r="G455" s="55" t="n">
        <v>691226.91</v>
      </c>
      <c r="H455" s="53" t="inlineStr">
        <is>
          <t>CUST-39987</t>
        </is>
      </c>
      <c r="I455" s="53" t="inlineStr">
        <is>
          <t>NABARD</t>
        </is>
      </c>
      <c r="J455" s="53" t="inlineStr">
        <is>
          <t>Financial Institution</t>
        </is>
      </c>
      <c r="K455" s="53" t="inlineStr">
        <is>
          <t>O</t>
        </is>
      </c>
      <c r="L455" s="55">
        <f>G455*VLOOKUP(RIGHT(F455,3),'Currency-RBI'!$A$2:$B$28,2,0)</f>
        <v/>
      </c>
    </row>
    <row r="456">
      <c r="A456" s="53" t="n">
        <v>20221231</v>
      </c>
      <c r="B456" s="53" t="inlineStr">
        <is>
          <t>USD</t>
        </is>
      </c>
      <c r="C456" s="54" t="n">
        <v>10854</v>
      </c>
      <c r="D456" s="53" t="inlineStr">
        <is>
          <t>DEL</t>
        </is>
      </c>
      <c r="E456" s="53" t="inlineStr">
        <is>
          <t>MSF</t>
        </is>
      </c>
      <c r="F456" s="53">
        <f>CONCATENATE(E456,"-",B456)</f>
        <v/>
      </c>
      <c r="G456" s="55" t="n">
        <v>557727.39</v>
      </c>
      <c r="H456" s="53" t="inlineStr">
        <is>
          <t>CUST-18546</t>
        </is>
      </c>
      <c r="I456" s="53" t="inlineStr">
        <is>
          <t>SBI</t>
        </is>
      </c>
      <c r="J456" s="53" t="inlineStr">
        <is>
          <t>SBI</t>
        </is>
      </c>
      <c r="K456" s="53" t="inlineStr">
        <is>
          <t>O</t>
        </is>
      </c>
      <c r="L456" s="55">
        <f>G456*VLOOKUP(RIGHT(F456,3),'Currency-RBI'!$A$2:$B$28,2,0)</f>
        <v/>
      </c>
    </row>
    <row r="457">
      <c r="A457" s="53" t="n">
        <v>20221231</v>
      </c>
      <c r="B457" s="53" t="inlineStr">
        <is>
          <t>INR</t>
        </is>
      </c>
      <c r="C457" s="54" t="n">
        <v>10855</v>
      </c>
      <c r="D457" s="53" t="inlineStr">
        <is>
          <t>MUM</t>
        </is>
      </c>
      <c r="E457" s="53" t="inlineStr">
        <is>
          <t>MSF</t>
        </is>
      </c>
      <c r="F457" s="53">
        <f>CONCATENATE(E457,"-",B457)</f>
        <v/>
      </c>
      <c r="G457" s="55" t="n">
        <v>585646.38</v>
      </c>
      <c r="H457" s="53" t="inlineStr">
        <is>
          <t>CUST-13777</t>
        </is>
      </c>
      <c r="I457" s="53" t="inlineStr">
        <is>
          <t>SBBJ</t>
        </is>
      </c>
      <c r="J457" s="53" t="inlineStr">
        <is>
          <t>SBI-SUB</t>
        </is>
      </c>
      <c r="K457" s="53" t="inlineStr">
        <is>
          <t>O</t>
        </is>
      </c>
      <c r="L457" s="55">
        <f>G457*VLOOKUP(RIGHT(F457,3),'Currency-RBI'!$A$2:$B$28,2,0)</f>
        <v/>
      </c>
    </row>
    <row r="458">
      <c r="A458" s="53" t="n">
        <v>20221231</v>
      </c>
      <c r="B458" s="53" t="inlineStr">
        <is>
          <t>GBP</t>
        </is>
      </c>
      <c r="C458" s="54" t="n">
        <v>10857</v>
      </c>
      <c r="D458" s="53" t="inlineStr">
        <is>
          <t>DEL</t>
        </is>
      </c>
      <c r="E458" s="53" t="inlineStr">
        <is>
          <t>Term Loan</t>
        </is>
      </c>
      <c r="F458" s="53">
        <f>CONCATENATE(E458,"-",B458)</f>
        <v/>
      </c>
      <c r="G458" s="55" t="n">
        <v>43502.58</v>
      </c>
      <c r="H458" s="53" t="inlineStr">
        <is>
          <t>CUST-56021</t>
        </is>
      </c>
      <c r="I458" s="53" t="inlineStr">
        <is>
          <t>SBI</t>
        </is>
      </c>
      <c r="J458" s="53" t="inlineStr">
        <is>
          <t>SBI</t>
        </is>
      </c>
      <c r="K458" s="53" t="inlineStr">
        <is>
          <t>D</t>
        </is>
      </c>
      <c r="L458" s="55">
        <f>G458*VLOOKUP(RIGHT(F458,3),'Currency-RBI'!$A$2:$B$28,2,0)</f>
        <v/>
      </c>
    </row>
    <row r="459">
      <c r="A459" s="53" t="n">
        <v>20221231</v>
      </c>
      <c r="B459" s="53" t="inlineStr">
        <is>
          <t>EUR</t>
        </is>
      </c>
      <c r="C459" s="54" t="n">
        <v>10861</v>
      </c>
      <c r="D459" s="53" t="inlineStr">
        <is>
          <t>MUM</t>
        </is>
      </c>
      <c r="E459" s="53" t="inlineStr">
        <is>
          <t>Call Money</t>
        </is>
      </c>
      <c r="F459" s="53">
        <f>CONCATENATE(E459,"-",B459)</f>
        <v/>
      </c>
      <c r="G459" s="55" t="n">
        <v>873125.55</v>
      </c>
      <c r="H459" s="53" t="inlineStr">
        <is>
          <t>CUST-56504</t>
        </is>
      </c>
      <c r="I459" s="53" t="inlineStr">
        <is>
          <t>SBI</t>
        </is>
      </c>
      <c r="J459" s="53" t="inlineStr">
        <is>
          <t>SBI</t>
        </is>
      </c>
      <c r="K459" s="53" t="inlineStr">
        <is>
          <t>D</t>
        </is>
      </c>
      <c r="L459" s="55">
        <f>G459*VLOOKUP(RIGHT(F459,3),'Currency-RBI'!$A$2:$B$28,2,0)</f>
        <v/>
      </c>
    </row>
    <row r="460">
      <c r="A460" s="53" t="n">
        <v>20221231</v>
      </c>
      <c r="B460" s="53" t="inlineStr">
        <is>
          <t>USD</t>
        </is>
      </c>
      <c r="C460" s="54" t="n">
        <v>10863</v>
      </c>
      <c r="D460" s="53" t="inlineStr">
        <is>
          <t>DEL</t>
        </is>
      </c>
      <c r="E460" s="53" t="inlineStr">
        <is>
          <t>MSF</t>
        </is>
      </c>
      <c r="F460" s="53">
        <f>CONCATENATE(E460,"-",B460)</f>
        <v/>
      </c>
      <c r="G460" s="55" t="n">
        <v>770727.87</v>
      </c>
      <c r="H460" s="53" t="inlineStr">
        <is>
          <t>CUST-37325</t>
        </is>
      </c>
      <c r="I460" s="53" t="inlineStr">
        <is>
          <t>NABARD</t>
        </is>
      </c>
      <c r="J460" s="53" t="inlineStr">
        <is>
          <t>Financial Institution</t>
        </is>
      </c>
      <c r="K460" s="53" t="inlineStr">
        <is>
          <t>D</t>
        </is>
      </c>
      <c r="L460" s="55">
        <f>G460*VLOOKUP(RIGHT(F460,3),'Currency-RBI'!$A$2:$B$28,2,0)</f>
        <v/>
      </c>
    </row>
    <row r="461">
      <c r="A461" s="53" t="n">
        <v>20221231</v>
      </c>
      <c r="B461" s="53" t="inlineStr">
        <is>
          <t>USD</t>
        </is>
      </c>
      <c r="C461" s="54" t="n">
        <v>10864</v>
      </c>
      <c r="D461" s="53" t="inlineStr">
        <is>
          <t>MUM</t>
        </is>
      </c>
      <c r="E461" s="53" t="inlineStr">
        <is>
          <t>Call Money</t>
        </is>
      </c>
      <c r="F461" s="53">
        <f>CONCATENATE(E461,"-",B461)</f>
        <v/>
      </c>
      <c r="G461" s="55" t="n">
        <v>796210.47</v>
      </c>
      <c r="H461" s="53" t="inlineStr">
        <is>
          <t>CUST-48987</t>
        </is>
      </c>
      <c r="I461" s="53" t="inlineStr">
        <is>
          <t>EXIM</t>
        </is>
      </c>
      <c r="J461" s="53" t="inlineStr">
        <is>
          <t>Financial Institution</t>
        </is>
      </c>
      <c r="K461" s="53" t="inlineStr">
        <is>
          <t>D</t>
        </is>
      </c>
      <c r="L461" s="55">
        <f>G461*VLOOKUP(RIGHT(F461,3),'Currency-RBI'!$A$2:$B$28,2,0)</f>
        <v/>
      </c>
    </row>
    <row r="462">
      <c r="A462" s="53" t="n">
        <v>20221231</v>
      </c>
      <c r="B462" s="53" t="inlineStr">
        <is>
          <t>EUR</t>
        </is>
      </c>
      <c r="C462" s="54" t="n">
        <v>10865</v>
      </c>
      <c r="D462" s="53" t="inlineStr">
        <is>
          <t>MUM</t>
        </is>
      </c>
      <c r="E462" s="53" t="inlineStr">
        <is>
          <t>Call Money</t>
        </is>
      </c>
      <c r="F462" s="53">
        <f>CONCATENATE(E462,"-",B462)</f>
        <v/>
      </c>
      <c r="G462" s="55" t="n">
        <v>747103.5</v>
      </c>
      <c r="H462" s="53" t="inlineStr">
        <is>
          <t>CUST-50031</t>
        </is>
      </c>
      <c r="I462" s="53" t="inlineStr">
        <is>
          <t>EXIM</t>
        </is>
      </c>
      <c r="J462" s="53" t="inlineStr">
        <is>
          <t>Financial Institution</t>
        </is>
      </c>
      <c r="K462" s="53" t="inlineStr">
        <is>
          <t>O</t>
        </is>
      </c>
      <c r="L462" s="55">
        <f>G462*VLOOKUP(RIGHT(F462,3),'Currency-RBI'!$A$2:$B$28,2,0)</f>
        <v/>
      </c>
    </row>
    <row r="463">
      <c r="A463" s="53" t="n">
        <v>20221231</v>
      </c>
      <c r="B463" s="53" t="inlineStr">
        <is>
          <t>EUR</t>
        </is>
      </c>
      <c r="C463" s="54" t="n">
        <v>10866</v>
      </c>
      <c r="D463" s="53" t="inlineStr">
        <is>
          <t>DEL</t>
        </is>
      </c>
      <c r="E463" s="53" t="inlineStr">
        <is>
          <t>Call Money</t>
        </is>
      </c>
      <c r="F463" s="53">
        <f>CONCATENATE(E463,"-",B463)</f>
        <v/>
      </c>
      <c r="G463" s="55" t="n">
        <v>107838.72</v>
      </c>
      <c r="H463" s="53" t="inlineStr">
        <is>
          <t>CUST-61170</t>
        </is>
      </c>
      <c r="I463" s="53" t="inlineStr">
        <is>
          <t>RBI</t>
        </is>
      </c>
      <c r="J463" s="53" t="inlineStr">
        <is>
          <t>RBI</t>
        </is>
      </c>
      <c r="K463" s="53" t="inlineStr">
        <is>
          <t>O</t>
        </is>
      </c>
      <c r="L463" s="55">
        <f>G463*VLOOKUP(RIGHT(F463,3),'Currency-RBI'!$A$2:$B$28,2,0)</f>
        <v/>
      </c>
    </row>
    <row r="464">
      <c r="A464" s="53" t="n">
        <v>20221231</v>
      </c>
      <c r="B464" s="53" t="inlineStr">
        <is>
          <t>INR</t>
        </is>
      </c>
      <c r="C464" s="54" t="n">
        <v>10867</v>
      </c>
      <c r="D464" s="53" t="inlineStr">
        <is>
          <t>DEL</t>
        </is>
      </c>
      <c r="E464" s="53" t="inlineStr">
        <is>
          <t>Call Money</t>
        </is>
      </c>
      <c r="F464" s="53">
        <f>CONCATENATE(E464,"-",B464)</f>
        <v/>
      </c>
      <c r="G464" s="55" t="n">
        <v>774554.22</v>
      </c>
      <c r="H464" s="53" t="inlineStr">
        <is>
          <t>CUST-15060</t>
        </is>
      </c>
      <c r="I464" s="53" t="inlineStr">
        <is>
          <t>ICICI</t>
        </is>
      </c>
      <c r="J464" s="53" t="inlineStr">
        <is>
          <t>SCB-Private</t>
        </is>
      </c>
      <c r="K464" s="53" t="inlineStr">
        <is>
          <t>O</t>
        </is>
      </c>
      <c r="L464" s="55">
        <f>G464*VLOOKUP(RIGHT(F464,3),'Currency-RBI'!$A$2:$B$28,2,0)</f>
        <v/>
      </c>
    </row>
    <row r="465">
      <c r="A465" s="53" t="n">
        <v>20221231</v>
      </c>
      <c r="B465" s="53" t="inlineStr">
        <is>
          <t>GBP</t>
        </is>
      </c>
      <c r="C465" s="54" t="n">
        <v>10868</v>
      </c>
      <c r="D465" s="53" t="inlineStr">
        <is>
          <t>MUM</t>
        </is>
      </c>
      <c r="E465" s="53" t="inlineStr">
        <is>
          <t>Call Money</t>
        </is>
      </c>
      <c r="F465" s="53">
        <f>CONCATENATE(E465,"-",B465)</f>
        <v/>
      </c>
      <c r="G465" s="55" t="n">
        <v>436418.73</v>
      </c>
      <c r="H465" s="53" t="inlineStr">
        <is>
          <t>CUST-43223</t>
        </is>
      </c>
      <c r="I465" s="53" t="inlineStr">
        <is>
          <t>SBI</t>
        </is>
      </c>
      <c r="J465" s="53" t="inlineStr">
        <is>
          <t>SBI</t>
        </is>
      </c>
      <c r="K465" s="53" t="inlineStr">
        <is>
          <t>D</t>
        </is>
      </c>
      <c r="L465" s="55">
        <f>G465*VLOOKUP(RIGHT(F465,3),'Currency-RBI'!$A$2:$B$28,2,0)</f>
        <v/>
      </c>
    </row>
    <row r="466">
      <c r="A466" s="53" t="n">
        <v>20221231</v>
      </c>
      <c r="B466" s="53" t="inlineStr">
        <is>
          <t>EUR</t>
        </is>
      </c>
      <c r="C466" s="54" t="n">
        <v>10871</v>
      </c>
      <c r="D466" s="53" t="inlineStr">
        <is>
          <t>DEL</t>
        </is>
      </c>
      <c r="E466" s="53" t="inlineStr">
        <is>
          <t>Call Money</t>
        </is>
      </c>
      <c r="F466" s="53">
        <f>CONCATENATE(E466,"-",B466)</f>
        <v/>
      </c>
      <c r="G466" s="55" t="n">
        <v>777184.65</v>
      </c>
      <c r="H466" s="53" t="inlineStr">
        <is>
          <t>CUST-41652</t>
        </is>
      </c>
      <c r="I466" s="53" t="inlineStr">
        <is>
          <t>NABARD</t>
        </is>
      </c>
      <c r="J466" s="53" t="inlineStr">
        <is>
          <t>Financial Institution</t>
        </is>
      </c>
      <c r="K466" s="53" t="inlineStr">
        <is>
          <t>O</t>
        </is>
      </c>
      <c r="L466" s="55">
        <f>G466*VLOOKUP(RIGHT(F466,3),'Currency-RBI'!$A$2:$B$28,2,0)</f>
        <v/>
      </c>
    </row>
    <row r="467">
      <c r="A467" s="53" t="n">
        <v>20221231</v>
      </c>
      <c r="B467" s="53" t="inlineStr">
        <is>
          <t>INR</t>
        </is>
      </c>
      <c r="C467" s="54" t="n">
        <v>10873</v>
      </c>
      <c r="D467" s="53" t="inlineStr">
        <is>
          <t>DEL</t>
        </is>
      </c>
      <c r="E467" s="53" t="inlineStr">
        <is>
          <t>Term Loan</t>
        </is>
      </c>
      <c r="F467" s="53">
        <f>CONCATENATE(E467,"-",B467)</f>
        <v/>
      </c>
      <c r="G467" s="55" t="n">
        <v>882767.16</v>
      </c>
      <c r="H467" s="53" t="inlineStr">
        <is>
          <t>CUST-43118</t>
        </is>
      </c>
      <c r="I467" s="53" t="inlineStr">
        <is>
          <t>EXIM</t>
        </is>
      </c>
      <c r="J467" s="53" t="inlineStr">
        <is>
          <t>Financial Institution</t>
        </is>
      </c>
      <c r="K467" s="53" t="inlineStr">
        <is>
          <t>O</t>
        </is>
      </c>
      <c r="L467" s="55">
        <f>G467*VLOOKUP(RIGHT(F467,3),'Currency-RBI'!$A$2:$B$28,2,0)</f>
        <v/>
      </c>
    </row>
    <row r="468">
      <c r="A468" s="53" t="n">
        <v>20221231</v>
      </c>
      <c r="B468" s="53" t="inlineStr">
        <is>
          <t>EUR</t>
        </is>
      </c>
      <c r="C468" s="54" t="n">
        <v>10874</v>
      </c>
      <c r="D468" s="53" t="inlineStr">
        <is>
          <t>DEL</t>
        </is>
      </c>
      <c r="E468" s="53" t="inlineStr">
        <is>
          <t>Call Money</t>
        </is>
      </c>
      <c r="F468" s="53">
        <f>CONCATENATE(E468,"-",B468)</f>
        <v/>
      </c>
      <c r="G468" s="55" t="n">
        <v>679074.66</v>
      </c>
      <c r="H468" s="53" t="inlineStr">
        <is>
          <t>CUST-14506</t>
        </is>
      </c>
      <c r="I468" s="53" t="inlineStr">
        <is>
          <t>SBI</t>
        </is>
      </c>
      <c r="J468" s="53" t="inlineStr">
        <is>
          <t>SBI</t>
        </is>
      </c>
      <c r="K468" s="53" t="inlineStr">
        <is>
          <t>D</t>
        </is>
      </c>
      <c r="L468" s="55">
        <f>G468*VLOOKUP(RIGHT(F468,3),'Currency-RBI'!$A$2:$B$28,2,0)</f>
        <v/>
      </c>
    </row>
    <row r="469">
      <c r="A469" s="53" t="n">
        <v>20221231</v>
      </c>
      <c r="B469" s="53" t="inlineStr">
        <is>
          <t>INR</t>
        </is>
      </c>
      <c r="C469" s="54" t="n">
        <v>10875</v>
      </c>
      <c r="D469" s="53" t="inlineStr">
        <is>
          <t>DEL</t>
        </is>
      </c>
      <c r="E469" s="53" t="inlineStr">
        <is>
          <t>LAF</t>
        </is>
      </c>
      <c r="F469" s="53">
        <f>CONCATENATE(E469,"-",B469)</f>
        <v/>
      </c>
      <c r="G469" s="55" t="n">
        <v>495720.72</v>
      </c>
      <c r="H469" s="53" t="inlineStr">
        <is>
          <t>CUST-62160</t>
        </is>
      </c>
      <c r="I469" s="53" t="inlineStr">
        <is>
          <t>SIDBI</t>
        </is>
      </c>
      <c r="J469" s="53" t="inlineStr">
        <is>
          <t>Financial Institution</t>
        </is>
      </c>
      <c r="K469" s="53" t="inlineStr">
        <is>
          <t>D</t>
        </is>
      </c>
      <c r="L469" s="55">
        <f>G469*VLOOKUP(RIGHT(F469,3),'Currency-RBI'!$A$2:$B$28,2,0)</f>
        <v/>
      </c>
    </row>
    <row r="470">
      <c r="A470" s="53" t="n">
        <v>20221231</v>
      </c>
      <c r="B470" s="53" t="inlineStr">
        <is>
          <t>USD</t>
        </is>
      </c>
      <c r="C470" s="54" t="n">
        <v>10878</v>
      </c>
      <c r="D470" s="53" t="inlineStr">
        <is>
          <t>DEL</t>
        </is>
      </c>
      <c r="E470" s="53" t="inlineStr">
        <is>
          <t>MSF</t>
        </is>
      </c>
      <c r="F470" s="53">
        <f>CONCATENATE(E470,"-",B470)</f>
        <v/>
      </c>
      <c r="G470" s="55" t="n">
        <v>360279.81</v>
      </c>
      <c r="H470" s="53" t="inlineStr">
        <is>
          <t>CUST-65410</t>
        </is>
      </c>
      <c r="I470" s="53" t="inlineStr">
        <is>
          <t>HDFC</t>
        </is>
      </c>
      <c r="J470" s="53" t="inlineStr">
        <is>
          <t>SCB-Private</t>
        </is>
      </c>
      <c r="K470" s="53" t="inlineStr">
        <is>
          <t>O</t>
        </is>
      </c>
      <c r="L470" s="55">
        <f>G470*VLOOKUP(RIGHT(F470,3),'Currency-RBI'!$A$2:$B$28,2,0)</f>
        <v/>
      </c>
    </row>
    <row r="471">
      <c r="A471" s="53" t="n">
        <v>20221231</v>
      </c>
      <c r="B471" s="53" t="inlineStr">
        <is>
          <t>USD</t>
        </is>
      </c>
      <c r="C471" s="54" t="n">
        <v>10879</v>
      </c>
      <c r="D471" s="53" t="inlineStr">
        <is>
          <t>DEL</t>
        </is>
      </c>
      <c r="E471" s="53" t="inlineStr">
        <is>
          <t>LAF</t>
        </is>
      </c>
      <c r="F471" s="53">
        <f>CONCATENATE(E471,"-",B471)</f>
        <v/>
      </c>
      <c r="G471" s="55" t="n">
        <v>874408.59</v>
      </c>
      <c r="H471" s="53" t="inlineStr">
        <is>
          <t>CUST-17032</t>
        </is>
      </c>
      <c r="I471" s="53" t="inlineStr">
        <is>
          <t>EXIM</t>
        </is>
      </c>
      <c r="J471" s="53" t="inlineStr">
        <is>
          <t>Financial Institution</t>
        </is>
      </c>
      <c r="K471" s="53" t="inlineStr">
        <is>
          <t>O</t>
        </is>
      </c>
      <c r="L471" s="55">
        <f>G471*VLOOKUP(RIGHT(F471,3),'Currency-RBI'!$A$2:$B$28,2,0)</f>
        <v/>
      </c>
    </row>
    <row r="472">
      <c r="A472" s="53" t="n">
        <v>20221231</v>
      </c>
      <c r="B472" s="53" t="inlineStr">
        <is>
          <t>GBP</t>
        </is>
      </c>
      <c r="C472" s="54" t="n">
        <v>10881</v>
      </c>
      <c r="D472" s="53" t="inlineStr">
        <is>
          <t>DEL</t>
        </is>
      </c>
      <c r="E472" s="53" t="inlineStr">
        <is>
          <t>LAF</t>
        </is>
      </c>
      <c r="F472" s="53">
        <f>CONCATENATE(E472,"-",B472)</f>
        <v/>
      </c>
      <c r="G472" s="55" t="n">
        <v>132308.55</v>
      </c>
      <c r="H472" s="53" t="inlineStr">
        <is>
          <t>CUST-68441</t>
        </is>
      </c>
      <c r="I472" s="53" t="inlineStr">
        <is>
          <t>SBI</t>
        </is>
      </c>
      <c r="J472" s="53" t="inlineStr">
        <is>
          <t>SBI</t>
        </is>
      </c>
      <c r="K472" s="53" t="inlineStr">
        <is>
          <t>O</t>
        </is>
      </c>
      <c r="L472" s="55">
        <f>G472*VLOOKUP(RIGHT(F472,3),'Currency-RBI'!$A$2:$B$28,2,0)</f>
        <v/>
      </c>
    </row>
    <row r="473">
      <c r="A473" s="53" t="n">
        <v>20221231</v>
      </c>
      <c r="B473" s="53" t="inlineStr">
        <is>
          <t>GBP</t>
        </is>
      </c>
      <c r="C473" s="54" t="n">
        <v>10883</v>
      </c>
      <c r="D473" s="53" t="inlineStr">
        <is>
          <t>DEL</t>
        </is>
      </c>
      <c r="E473" s="53" t="inlineStr">
        <is>
          <t>Call Money</t>
        </is>
      </c>
      <c r="F473" s="53">
        <f>CONCATENATE(E473,"-",B473)</f>
        <v/>
      </c>
      <c r="G473" s="55" t="n">
        <v>324965.52</v>
      </c>
      <c r="H473" s="53" t="inlineStr">
        <is>
          <t>CUST-30944</t>
        </is>
      </c>
      <c r="I473" s="53" t="inlineStr">
        <is>
          <t>NABARD</t>
        </is>
      </c>
      <c r="J473" s="53" t="inlineStr">
        <is>
          <t>Financial Institution</t>
        </is>
      </c>
      <c r="K473" s="53" t="inlineStr">
        <is>
          <t>O</t>
        </is>
      </c>
      <c r="L473" s="55">
        <f>G473*VLOOKUP(RIGHT(F473,3),'Currency-RBI'!$A$2:$B$28,2,0)</f>
        <v/>
      </c>
    </row>
    <row r="474">
      <c r="A474" s="53" t="n">
        <v>20221231</v>
      </c>
      <c r="B474" s="53" t="inlineStr">
        <is>
          <t>EUR</t>
        </is>
      </c>
      <c r="C474" s="54" t="n">
        <v>10884</v>
      </c>
      <c r="D474" s="53" t="inlineStr">
        <is>
          <t>MUM</t>
        </is>
      </c>
      <c r="E474" s="53" t="inlineStr">
        <is>
          <t>Call Money</t>
        </is>
      </c>
      <c r="F474" s="53">
        <f>CONCATENATE(E474,"-",B474)</f>
        <v/>
      </c>
      <c r="G474" s="55" t="n">
        <v>439616.43</v>
      </c>
      <c r="H474" s="53" t="inlineStr">
        <is>
          <t>CUST-66382</t>
        </is>
      </c>
      <c r="I474" s="53" t="inlineStr">
        <is>
          <t>FIO</t>
        </is>
      </c>
      <c r="J474" s="53" t="inlineStr">
        <is>
          <t>Financial Institution</t>
        </is>
      </c>
      <c r="K474" s="53" t="inlineStr">
        <is>
          <t>O</t>
        </is>
      </c>
      <c r="L474" s="55">
        <f>G474*VLOOKUP(RIGHT(F474,3),'Currency-RBI'!$A$2:$B$28,2,0)</f>
        <v/>
      </c>
    </row>
    <row r="475">
      <c r="A475" s="53" t="n">
        <v>20221231</v>
      </c>
      <c r="B475" s="53" t="inlineStr">
        <is>
          <t>EUR</t>
        </is>
      </c>
      <c r="C475" s="54" t="n">
        <v>10886</v>
      </c>
      <c r="D475" s="53" t="inlineStr">
        <is>
          <t>MUM</t>
        </is>
      </c>
      <c r="E475" s="53" t="inlineStr">
        <is>
          <t>Term Loan</t>
        </is>
      </c>
      <c r="F475" s="53">
        <f>CONCATENATE(E475,"-",B475)</f>
        <v/>
      </c>
      <c r="G475" s="55" t="n">
        <v>192728.25</v>
      </c>
      <c r="H475" s="53" t="inlineStr">
        <is>
          <t>CUST-51221</t>
        </is>
      </c>
      <c r="I475" s="53" t="inlineStr">
        <is>
          <t>NABARD</t>
        </is>
      </c>
      <c r="J475" s="53" t="inlineStr">
        <is>
          <t>Financial Institution</t>
        </is>
      </c>
      <c r="K475" s="53" t="inlineStr">
        <is>
          <t>D</t>
        </is>
      </c>
      <c r="L475" s="55">
        <f>G475*VLOOKUP(RIGHT(F475,3),'Currency-RBI'!$A$2:$B$28,2,0)</f>
        <v/>
      </c>
    </row>
    <row r="476">
      <c r="A476" s="53" t="n">
        <v>20221231</v>
      </c>
      <c r="B476" s="53" t="inlineStr">
        <is>
          <t>EUR</t>
        </is>
      </c>
      <c r="C476" s="54" t="n">
        <v>10887</v>
      </c>
      <c r="D476" s="53" t="inlineStr">
        <is>
          <t>MUM</t>
        </is>
      </c>
      <c r="E476" s="53" t="inlineStr">
        <is>
          <t>MSF</t>
        </is>
      </c>
      <c r="F476" s="53">
        <f>CONCATENATE(E476,"-",B476)</f>
        <v/>
      </c>
      <c r="G476" s="55" t="n">
        <v>705786.84</v>
      </c>
      <c r="H476" s="53" t="inlineStr">
        <is>
          <t>CUST-27686</t>
        </is>
      </c>
      <c r="I476" s="53" t="inlineStr">
        <is>
          <t>NABARD</t>
        </is>
      </c>
      <c r="J476" s="53" t="inlineStr">
        <is>
          <t>Financial Institution</t>
        </is>
      </c>
      <c r="K476" s="53" t="inlineStr">
        <is>
          <t>O</t>
        </is>
      </c>
      <c r="L476" s="55">
        <f>G476*VLOOKUP(RIGHT(F476,3),'Currency-RBI'!$A$2:$B$28,2,0)</f>
        <v/>
      </c>
    </row>
    <row r="477">
      <c r="A477" s="53" t="n">
        <v>20221231</v>
      </c>
      <c r="B477" s="53" t="inlineStr">
        <is>
          <t>USD</t>
        </is>
      </c>
      <c r="C477" s="54" t="n">
        <v>10889</v>
      </c>
      <c r="D477" s="53" t="inlineStr">
        <is>
          <t>DEL</t>
        </is>
      </c>
      <c r="E477" s="53" t="inlineStr">
        <is>
          <t>MSF</t>
        </is>
      </c>
      <c r="F477" s="53">
        <f>CONCATENATE(E477,"-",B477)</f>
        <v/>
      </c>
      <c r="G477" s="55" t="n">
        <v>807990.48</v>
      </c>
      <c r="H477" s="53" t="inlineStr">
        <is>
          <t>CUST-19161</t>
        </is>
      </c>
      <c r="I477" s="53" t="inlineStr">
        <is>
          <t>BOA</t>
        </is>
      </c>
      <c r="J477" s="53" t="inlineStr">
        <is>
          <t>Overseas Bank</t>
        </is>
      </c>
      <c r="K477" s="53" t="inlineStr">
        <is>
          <t>D</t>
        </is>
      </c>
      <c r="L477" s="55">
        <f>G477*VLOOKUP(RIGHT(F477,3),'Currency-RBI'!$A$2:$B$28,2,0)</f>
        <v/>
      </c>
    </row>
    <row r="478">
      <c r="A478" s="53" t="n">
        <v>20221231</v>
      </c>
      <c r="B478" s="53" t="inlineStr">
        <is>
          <t>INR</t>
        </is>
      </c>
      <c r="C478" s="54" t="n">
        <v>10890</v>
      </c>
      <c r="D478" s="53" t="inlineStr">
        <is>
          <t>DEL</t>
        </is>
      </c>
      <c r="E478" s="53" t="inlineStr">
        <is>
          <t>Call Money</t>
        </is>
      </c>
      <c r="F478" s="53">
        <f>CONCATENATE(E478,"-",B478)</f>
        <v/>
      </c>
      <c r="G478" s="55" t="n">
        <v>822821.67</v>
      </c>
      <c r="H478" s="53" t="inlineStr">
        <is>
          <t>CUST-43736</t>
        </is>
      </c>
      <c r="I478" s="53" t="inlineStr">
        <is>
          <t>RBI</t>
        </is>
      </c>
      <c r="J478" s="53" t="inlineStr">
        <is>
          <t>RBI</t>
        </is>
      </c>
      <c r="K478" s="53" t="inlineStr">
        <is>
          <t>D</t>
        </is>
      </c>
      <c r="L478" s="55">
        <f>G478*VLOOKUP(RIGHT(F478,3),'Currency-RBI'!$A$2:$B$28,2,0)</f>
        <v/>
      </c>
    </row>
    <row r="479">
      <c r="A479" s="53" t="n">
        <v>20221231</v>
      </c>
      <c r="B479" s="53" t="inlineStr">
        <is>
          <t>USD</t>
        </is>
      </c>
      <c r="C479" s="54" t="n">
        <v>10893</v>
      </c>
      <c r="D479" s="53" t="inlineStr">
        <is>
          <t>MUM</t>
        </is>
      </c>
      <c r="E479" s="53" t="inlineStr">
        <is>
          <t>LAF</t>
        </is>
      </c>
      <c r="F479" s="53">
        <f>CONCATENATE(E479,"-",B479)</f>
        <v/>
      </c>
      <c r="G479" s="55" t="n">
        <v>731792.16</v>
      </c>
      <c r="H479" s="53" t="inlineStr">
        <is>
          <t>CUST-31113</t>
        </is>
      </c>
      <c r="I479" s="53" t="inlineStr">
        <is>
          <t>RBI</t>
        </is>
      </c>
      <c r="J479" s="53" t="inlineStr">
        <is>
          <t>RBI</t>
        </is>
      </c>
      <c r="K479" s="53" t="inlineStr">
        <is>
          <t>D</t>
        </is>
      </c>
      <c r="L479" s="55">
        <f>G479*VLOOKUP(RIGHT(F479,3),'Currency-RBI'!$A$2:$B$28,2,0)</f>
        <v/>
      </c>
    </row>
    <row r="480">
      <c r="A480" s="53" t="n">
        <v>20221231</v>
      </c>
      <c r="B480" s="53" t="inlineStr">
        <is>
          <t>EUR</t>
        </is>
      </c>
      <c r="C480" s="54" t="n">
        <v>10904</v>
      </c>
      <c r="D480" s="53" t="inlineStr">
        <is>
          <t>DEL</t>
        </is>
      </c>
      <c r="E480" s="53" t="inlineStr">
        <is>
          <t>Call Money</t>
        </is>
      </c>
      <c r="F480" s="53">
        <f>CONCATENATE(E480,"-",B480)</f>
        <v/>
      </c>
      <c r="G480" s="55" t="n">
        <v>365286.24</v>
      </c>
      <c r="H480" s="53" t="inlineStr">
        <is>
          <t>CUST-28540</t>
        </is>
      </c>
      <c r="I480" s="53" t="inlineStr">
        <is>
          <t>SIDBI</t>
        </is>
      </c>
      <c r="J480" s="53" t="inlineStr">
        <is>
          <t>Financial Institution</t>
        </is>
      </c>
      <c r="K480" s="53" t="inlineStr">
        <is>
          <t>O</t>
        </is>
      </c>
      <c r="L480" s="55">
        <f>G480*VLOOKUP(RIGHT(F480,3),'Currency-RBI'!$A$2:$B$28,2,0)</f>
        <v/>
      </c>
    </row>
    <row r="481">
      <c r="A481" s="53" t="n">
        <v>20221231</v>
      </c>
      <c r="B481" s="53" t="inlineStr">
        <is>
          <t>EUR</t>
        </is>
      </c>
      <c r="C481" s="54" t="n">
        <v>10905</v>
      </c>
      <c r="D481" s="53" t="inlineStr">
        <is>
          <t>DEL</t>
        </is>
      </c>
      <c r="E481" s="53" t="inlineStr">
        <is>
          <t>Call Money</t>
        </is>
      </c>
      <c r="F481" s="53">
        <f>CONCATENATE(E481,"-",B481)</f>
        <v/>
      </c>
      <c r="G481" s="55" t="n">
        <v>617046.21</v>
      </c>
      <c r="H481" s="53" t="inlineStr">
        <is>
          <t>CUST-51730</t>
        </is>
      </c>
      <c r="I481" s="53" t="inlineStr">
        <is>
          <t>SBBJ</t>
        </is>
      </c>
      <c r="J481" s="53" t="inlineStr">
        <is>
          <t>SBI-SUB</t>
        </is>
      </c>
      <c r="K481" s="53" t="inlineStr">
        <is>
          <t>O</t>
        </is>
      </c>
      <c r="L481" s="55">
        <f>G481*VLOOKUP(RIGHT(F481,3),'Currency-RBI'!$A$2:$B$28,2,0)</f>
        <v/>
      </c>
    </row>
    <row r="482">
      <c r="A482" s="53" t="n">
        <v>20221231</v>
      </c>
      <c r="B482" s="53" t="inlineStr">
        <is>
          <t>INR</t>
        </is>
      </c>
      <c r="C482" s="54" t="n">
        <v>10906</v>
      </c>
      <c r="D482" s="53" t="inlineStr">
        <is>
          <t>MUM</t>
        </is>
      </c>
      <c r="E482" s="53" t="inlineStr">
        <is>
          <t>MSF</t>
        </is>
      </c>
      <c r="F482" s="53">
        <f>CONCATENATE(E482,"-",B482)</f>
        <v/>
      </c>
      <c r="G482" s="55" t="n">
        <v>893276.01</v>
      </c>
      <c r="H482" s="53" t="inlineStr">
        <is>
          <t>CUST-19201</t>
        </is>
      </c>
      <c r="I482" s="53" t="inlineStr">
        <is>
          <t>EXIM</t>
        </is>
      </c>
      <c r="J482" s="53" t="inlineStr">
        <is>
          <t>Financial Institution</t>
        </is>
      </c>
      <c r="K482" s="53" t="inlineStr">
        <is>
          <t>O</t>
        </is>
      </c>
      <c r="L482" s="55">
        <f>G482*VLOOKUP(RIGHT(F482,3),'Currency-RBI'!$A$2:$B$28,2,0)</f>
        <v/>
      </c>
    </row>
    <row r="483">
      <c r="A483" s="53" t="n">
        <v>20221231</v>
      </c>
      <c r="B483" s="53" t="inlineStr">
        <is>
          <t>GBP</t>
        </is>
      </c>
      <c r="C483" s="54" t="n">
        <v>10908</v>
      </c>
      <c r="D483" s="53" t="inlineStr">
        <is>
          <t>MUM</t>
        </is>
      </c>
      <c r="E483" s="53" t="inlineStr">
        <is>
          <t>LAF</t>
        </is>
      </c>
      <c r="F483" s="53">
        <f>CONCATENATE(E483,"-",B483)</f>
        <v/>
      </c>
      <c r="G483" s="55" t="n">
        <v>245262.6</v>
      </c>
      <c r="H483" s="53" t="inlineStr">
        <is>
          <t>CUST-55560</t>
        </is>
      </c>
      <c r="I483" s="53" t="inlineStr">
        <is>
          <t>RBI</t>
        </is>
      </c>
      <c r="J483" s="53" t="inlineStr">
        <is>
          <t>RBI</t>
        </is>
      </c>
      <c r="K483" s="53" t="inlineStr">
        <is>
          <t>O</t>
        </is>
      </c>
      <c r="L483" s="55">
        <f>G483*VLOOKUP(RIGHT(F483,3),'Currency-RBI'!$A$2:$B$28,2,0)</f>
        <v/>
      </c>
    </row>
    <row r="484">
      <c r="A484" s="53" t="n">
        <v>20221231</v>
      </c>
      <c r="B484" s="53" t="inlineStr">
        <is>
          <t>INR</t>
        </is>
      </c>
      <c r="C484" s="54" t="n">
        <v>10913</v>
      </c>
      <c r="D484" s="53" t="inlineStr">
        <is>
          <t>DEL</t>
        </is>
      </c>
      <c r="E484" s="53" t="inlineStr">
        <is>
          <t>Term Loan</t>
        </is>
      </c>
      <c r="F484" s="53">
        <f>CONCATENATE(E484,"-",B484)</f>
        <v/>
      </c>
      <c r="G484" s="55" t="n">
        <v>311546.07</v>
      </c>
      <c r="H484" s="53" t="inlineStr">
        <is>
          <t>CUST-76052</t>
        </is>
      </c>
      <c r="I484" s="53" t="inlineStr">
        <is>
          <t>Saraswat</t>
        </is>
      </c>
      <c r="J484" s="53" t="inlineStr">
        <is>
          <t>Cooperative Bank</t>
        </is>
      </c>
      <c r="K484" s="53" t="inlineStr">
        <is>
          <t>O</t>
        </is>
      </c>
      <c r="L484" s="55">
        <f>G484*VLOOKUP(RIGHT(F484,3),'Currency-RBI'!$A$2:$B$28,2,0)</f>
        <v/>
      </c>
    </row>
    <row r="485">
      <c r="A485" s="53" t="n">
        <v>20221231</v>
      </c>
      <c r="B485" s="53" t="inlineStr">
        <is>
          <t>USD</t>
        </is>
      </c>
      <c r="C485" s="54" t="n">
        <v>10915</v>
      </c>
      <c r="D485" s="53" t="inlineStr">
        <is>
          <t>MUM</t>
        </is>
      </c>
      <c r="E485" s="53" t="inlineStr">
        <is>
          <t>Call Money</t>
        </is>
      </c>
      <c r="F485" s="53">
        <f>CONCATENATE(E485,"-",B485)</f>
        <v/>
      </c>
      <c r="G485" s="55" t="n">
        <v>173041.11</v>
      </c>
      <c r="H485" s="53" t="inlineStr">
        <is>
          <t>CUST-33950</t>
        </is>
      </c>
      <c r="I485" s="53" t="inlineStr">
        <is>
          <t>EXIM</t>
        </is>
      </c>
      <c r="J485" s="53" t="inlineStr">
        <is>
          <t>Financial Institution</t>
        </is>
      </c>
      <c r="K485" s="53" t="inlineStr">
        <is>
          <t>O</t>
        </is>
      </c>
      <c r="L485" s="55">
        <f>G485*VLOOKUP(RIGHT(F485,3),'Currency-RBI'!$A$2:$B$28,2,0)</f>
        <v/>
      </c>
    </row>
    <row r="486">
      <c r="A486" s="53" t="n">
        <v>20221231</v>
      </c>
      <c r="B486" s="53" t="inlineStr">
        <is>
          <t>USD</t>
        </is>
      </c>
      <c r="C486" s="54" t="n">
        <v>10916</v>
      </c>
      <c r="D486" s="53" t="inlineStr">
        <is>
          <t>MUM</t>
        </is>
      </c>
      <c r="E486" s="53" t="inlineStr">
        <is>
          <t>MSF</t>
        </is>
      </c>
      <c r="F486" s="53">
        <f>CONCATENATE(E486,"-",B486)</f>
        <v/>
      </c>
      <c r="G486" s="55" t="n">
        <v>258052.41</v>
      </c>
      <c r="H486" s="53" t="inlineStr">
        <is>
          <t>CUST-68344</t>
        </is>
      </c>
      <c r="I486" s="53" t="inlineStr">
        <is>
          <t>EXIM</t>
        </is>
      </c>
      <c r="J486" s="53" t="inlineStr">
        <is>
          <t>Financial Institution</t>
        </is>
      </c>
      <c r="K486" s="53" t="inlineStr">
        <is>
          <t>D</t>
        </is>
      </c>
      <c r="L486" s="55">
        <f>G486*VLOOKUP(RIGHT(F486,3),'Currency-RBI'!$A$2:$B$28,2,0)</f>
        <v/>
      </c>
    </row>
    <row r="487">
      <c r="A487" s="53" t="n">
        <v>20221231</v>
      </c>
      <c r="B487" s="53" t="inlineStr">
        <is>
          <t>EUR</t>
        </is>
      </c>
      <c r="C487" s="54" t="n">
        <v>10917</v>
      </c>
      <c r="D487" s="53" t="inlineStr">
        <is>
          <t>DEL</t>
        </is>
      </c>
      <c r="E487" s="53" t="inlineStr">
        <is>
          <t>Call Money</t>
        </is>
      </c>
      <c r="F487" s="53">
        <f>CONCATENATE(E487,"-",B487)</f>
        <v/>
      </c>
      <c r="G487" s="55" t="n">
        <v>407830.5</v>
      </c>
      <c r="H487" s="53" t="inlineStr">
        <is>
          <t>CUST-33441</t>
        </is>
      </c>
      <c r="I487" s="53" t="inlineStr">
        <is>
          <t>SBBJ</t>
        </is>
      </c>
      <c r="J487" s="53" t="inlineStr">
        <is>
          <t>SBI-SUB</t>
        </is>
      </c>
      <c r="K487" s="53" t="inlineStr">
        <is>
          <t>D</t>
        </is>
      </c>
      <c r="L487" s="55">
        <f>G487*VLOOKUP(RIGHT(F487,3),'Currency-RBI'!$A$2:$B$28,2,0)</f>
        <v/>
      </c>
    </row>
    <row r="488">
      <c r="A488" s="53" t="n">
        <v>20221231</v>
      </c>
      <c r="B488" s="53" t="inlineStr">
        <is>
          <t>USD</t>
        </is>
      </c>
      <c r="C488" s="54" t="n">
        <v>10918</v>
      </c>
      <c r="D488" s="53" t="inlineStr">
        <is>
          <t>DEL</t>
        </is>
      </c>
      <c r="E488" s="53" t="inlineStr">
        <is>
          <t>Call Money</t>
        </is>
      </c>
      <c r="F488" s="53">
        <f>CONCATENATE(E488,"-",B488)</f>
        <v/>
      </c>
      <c r="G488" s="55" t="n">
        <v>71442.36</v>
      </c>
      <c r="H488" s="53" t="inlineStr">
        <is>
          <t>CUST-10416</t>
        </is>
      </c>
      <c r="I488" s="53" t="inlineStr">
        <is>
          <t>SIDBI</t>
        </is>
      </c>
      <c r="J488" s="53" t="inlineStr">
        <is>
          <t>Financial Institution</t>
        </is>
      </c>
      <c r="K488" s="53" t="inlineStr">
        <is>
          <t>O</t>
        </is>
      </c>
      <c r="L488" s="55">
        <f>G488*VLOOKUP(RIGHT(F488,3),'Currency-RBI'!$A$2:$B$28,2,0)</f>
        <v/>
      </c>
    </row>
    <row r="489">
      <c r="A489" s="53" t="n">
        <v>20221231</v>
      </c>
      <c r="B489" s="53" t="inlineStr">
        <is>
          <t>USD</t>
        </is>
      </c>
      <c r="C489" s="54" t="n">
        <v>10919</v>
      </c>
      <c r="D489" s="53" t="inlineStr">
        <is>
          <t>MUM</t>
        </is>
      </c>
      <c r="E489" s="53" t="inlineStr">
        <is>
          <t>MSF</t>
        </is>
      </c>
      <c r="F489" s="53">
        <f>CONCATENATE(E489,"-",B489)</f>
        <v/>
      </c>
      <c r="G489" s="55" t="n">
        <v>648935.1</v>
      </c>
      <c r="H489" s="53" t="inlineStr">
        <is>
          <t>CUST-65601</t>
        </is>
      </c>
      <c r="I489" s="53" t="inlineStr">
        <is>
          <t>SIDBI</t>
        </is>
      </c>
      <c r="J489" s="53" t="inlineStr">
        <is>
          <t>Financial Institution</t>
        </is>
      </c>
      <c r="K489" s="53" t="inlineStr">
        <is>
          <t>D</t>
        </is>
      </c>
      <c r="L489" s="55">
        <f>G489*VLOOKUP(RIGHT(F489,3),'Currency-RBI'!$A$2:$B$28,2,0)</f>
        <v/>
      </c>
    </row>
    <row r="490">
      <c r="A490" s="53" t="n">
        <v>20221231</v>
      </c>
      <c r="B490" s="53" t="inlineStr">
        <is>
          <t>INR</t>
        </is>
      </c>
      <c r="C490" s="54" t="n">
        <v>10920</v>
      </c>
      <c r="D490" s="53" t="inlineStr">
        <is>
          <t>DEL</t>
        </is>
      </c>
      <c r="E490" s="53" t="inlineStr">
        <is>
          <t>MSF</t>
        </is>
      </c>
      <c r="F490" s="53">
        <f>CONCATENATE(E490,"-",B490)</f>
        <v/>
      </c>
      <c r="G490" s="55" t="n">
        <v>487337.4</v>
      </c>
      <c r="H490" s="53" t="inlineStr">
        <is>
          <t>CUST-73872</t>
        </is>
      </c>
      <c r="I490" s="53" t="inlineStr">
        <is>
          <t>NABARD</t>
        </is>
      </c>
      <c r="J490" s="53" t="inlineStr">
        <is>
          <t>Financial Institution</t>
        </is>
      </c>
      <c r="K490" s="53" t="inlineStr">
        <is>
          <t>O</t>
        </is>
      </c>
      <c r="L490" s="55">
        <f>G490*VLOOKUP(RIGHT(F490,3),'Currency-RBI'!$A$2:$B$28,2,0)</f>
        <v/>
      </c>
    </row>
    <row r="491">
      <c r="A491" s="53" t="n">
        <v>20221231</v>
      </c>
      <c r="B491" s="53" t="inlineStr">
        <is>
          <t>EUR</t>
        </is>
      </c>
      <c r="C491" s="54" t="n">
        <v>10924</v>
      </c>
      <c r="D491" s="53" t="inlineStr">
        <is>
          <t>MUM</t>
        </is>
      </c>
      <c r="E491" s="53" t="inlineStr">
        <is>
          <t>MSF</t>
        </is>
      </c>
      <c r="F491" s="53">
        <f>CONCATENATE(E491,"-",B491)</f>
        <v/>
      </c>
      <c r="G491" s="55" t="n">
        <v>619454.88</v>
      </c>
      <c r="H491" s="53" t="inlineStr">
        <is>
          <t>CUST-77568</t>
        </is>
      </c>
      <c r="I491" s="53" t="inlineStr">
        <is>
          <t>NABARD</t>
        </is>
      </c>
      <c r="J491" s="53" t="inlineStr">
        <is>
          <t>Financial Institution</t>
        </is>
      </c>
      <c r="K491" s="53" t="inlineStr">
        <is>
          <t>O</t>
        </is>
      </c>
      <c r="L491" s="55">
        <f>G491*VLOOKUP(RIGHT(F491,3),'Currency-RBI'!$A$2:$B$28,2,0)</f>
        <v/>
      </c>
    </row>
    <row r="492">
      <c r="A492" s="53" t="n">
        <v>20221231</v>
      </c>
      <c r="B492" s="53" t="inlineStr">
        <is>
          <t>EUR</t>
        </is>
      </c>
      <c r="C492" s="54" t="n">
        <v>10927</v>
      </c>
      <c r="D492" s="53" t="inlineStr">
        <is>
          <t>MUM</t>
        </is>
      </c>
      <c r="E492" s="53" t="inlineStr">
        <is>
          <t>Call Money</t>
        </is>
      </c>
      <c r="F492" s="53">
        <f>CONCATENATE(E492,"-",B492)</f>
        <v/>
      </c>
      <c r="G492" s="55" t="n">
        <v>523293.21</v>
      </c>
      <c r="H492" s="53" t="inlineStr">
        <is>
          <t>CUST-65295</t>
        </is>
      </c>
      <c r="I492" s="53" t="inlineStr">
        <is>
          <t>SBBJ</t>
        </is>
      </c>
      <c r="J492" s="53" t="inlineStr">
        <is>
          <t>SBI-SUB</t>
        </is>
      </c>
      <c r="K492" s="53" t="inlineStr">
        <is>
          <t>O</t>
        </is>
      </c>
      <c r="L492" s="55">
        <f>G492*VLOOKUP(RIGHT(F492,3),'Currency-RBI'!$A$2:$B$28,2,0)</f>
        <v/>
      </c>
    </row>
    <row r="493">
      <c r="A493" s="53" t="n">
        <v>20221231</v>
      </c>
      <c r="B493" s="53" t="inlineStr">
        <is>
          <t>EUR</t>
        </is>
      </c>
      <c r="C493" s="54" t="n">
        <v>10929</v>
      </c>
      <c r="D493" s="53" t="inlineStr">
        <is>
          <t>MUM</t>
        </is>
      </c>
      <c r="E493" s="53" t="inlineStr">
        <is>
          <t>Call Money</t>
        </is>
      </c>
      <c r="F493" s="53">
        <f>CONCATENATE(E493,"-",B493)</f>
        <v/>
      </c>
      <c r="G493" s="55" t="n">
        <v>592447.6800000001</v>
      </c>
      <c r="H493" s="53" t="inlineStr">
        <is>
          <t>CUST-73072</t>
        </is>
      </c>
      <c r="I493" s="53" t="inlineStr">
        <is>
          <t>EXIM</t>
        </is>
      </c>
      <c r="J493" s="53" t="inlineStr">
        <is>
          <t>Financial Institution</t>
        </is>
      </c>
      <c r="K493" s="53" t="inlineStr">
        <is>
          <t>O</t>
        </is>
      </c>
      <c r="L493" s="55">
        <f>G493*VLOOKUP(RIGHT(F493,3),'Currency-RBI'!$A$2:$B$28,2,0)</f>
        <v/>
      </c>
    </row>
    <row r="494">
      <c r="A494" s="53" t="n">
        <v>20221231</v>
      </c>
      <c r="B494" s="53" t="inlineStr">
        <is>
          <t>INR</t>
        </is>
      </c>
      <c r="C494" s="54" t="n">
        <v>10930</v>
      </c>
      <c r="D494" s="53" t="inlineStr">
        <is>
          <t>MUM</t>
        </is>
      </c>
      <c r="E494" s="53" t="inlineStr">
        <is>
          <t>Term Loan</t>
        </is>
      </c>
      <c r="F494" s="53">
        <f>CONCATENATE(E494,"-",B494)</f>
        <v/>
      </c>
      <c r="G494" s="55" t="n">
        <v>124526.16</v>
      </c>
      <c r="H494" s="53" t="inlineStr">
        <is>
          <t>CUST-26679</t>
        </is>
      </c>
      <c r="I494" s="53" t="inlineStr">
        <is>
          <t>SBBJ</t>
        </is>
      </c>
      <c r="J494" s="53" t="inlineStr">
        <is>
          <t>SBI-SUB</t>
        </is>
      </c>
      <c r="K494" s="53" t="inlineStr">
        <is>
          <t>O</t>
        </is>
      </c>
      <c r="L494" s="55">
        <f>G494*VLOOKUP(RIGHT(F494,3),'Currency-RBI'!$A$2:$B$28,2,0)</f>
        <v/>
      </c>
    </row>
    <row r="495">
      <c r="A495" s="53" t="n">
        <v>20221231</v>
      </c>
      <c r="B495" s="53" t="inlineStr">
        <is>
          <t>INR</t>
        </is>
      </c>
      <c r="C495" s="54" t="n">
        <v>10931</v>
      </c>
      <c r="D495" s="53" t="inlineStr">
        <is>
          <t>DEL</t>
        </is>
      </c>
      <c r="E495" s="53" t="inlineStr">
        <is>
          <t>LAF</t>
        </is>
      </c>
      <c r="F495" s="53">
        <f>CONCATENATE(E495,"-",B495)</f>
        <v/>
      </c>
      <c r="G495" s="55" t="n">
        <v>227182.23</v>
      </c>
      <c r="H495" s="53" t="inlineStr">
        <is>
          <t>CUST-78984</t>
        </is>
      </c>
      <c r="I495" s="53" t="inlineStr">
        <is>
          <t>RBI</t>
        </is>
      </c>
      <c r="J495" s="53" t="inlineStr">
        <is>
          <t>RBI</t>
        </is>
      </c>
      <c r="K495" s="53" t="inlineStr">
        <is>
          <t>O</t>
        </is>
      </c>
      <c r="L495" s="55">
        <f>G495*VLOOKUP(RIGHT(F495,3),'Currency-RBI'!$A$2:$B$28,2,0)</f>
        <v/>
      </c>
    </row>
    <row r="496">
      <c r="A496" s="53" t="n">
        <v>20221231</v>
      </c>
      <c r="B496" s="53" t="inlineStr">
        <is>
          <t>USD</t>
        </is>
      </c>
      <c r="C496" s="54" t="n">
        <v>10936</v>
      </c>
      <c r="D496" s="53" t="inlineStr">
        <is>
          <t>MUM</t>
        </is>
      </c>
      <c r="E496" s="53" t="inlineStr">
        <is>
          <t>Call Money</t>
        </is>
      </c>
      <c r="F496" s="53">
        <f>CONCATENATE(E496,"-",B496)</f>
        <v/>
      </c>
      <c r="G496" s="55" t="n">
        <v>493799.13</v>
      </c>
      <c r="H496" s="53" t="inlineStr">
        <is>
          <t>CUST-64071</t>
        </is>
      </c>
      <c r="I496" s="53" t="inlineStr">
        <is>
          <t>EXIM</t>
        </is>
      </c>
      <c r="J496" s="53" t="inlineStr">
        <is>
          <t>Financial Institution</t>
        </is>
      </c>
      <c r="K496" s="53" t="inlineStr">
        <is>
          <t>O</t>
        </is>
      </c>
      <c r="L496" s="55">
        <f>G496*VLOOKUP(RIGHT(F496,3),'Currency-RBI'!$A$2:$B$28,2,0)</f>
        <v/>
      </c>
    </row>
    <row r="497">
      <c r="A497" s="53" t="n">
        <v>20221231</v>
      </c>
      <c r="B497" s="53" t="inlineStr">
        <is>
          <t>EUR</t>
        </is>
      </c>
      <c r="C497" s="54" t="n">
        <v>10944</v>
      </c>
      <c r="D497" s="53" t="inlineStr">
        <is>
          <t>MUM</t>
        </is>
      </c>
      <c r="E497" s="53" t="inlineStr">
        <is>
          <t>Call Money</t>
        </is>
      </c>
      <c r="F497" s="53">
        <f>CONCATENATE(E497,"-",B497)</f>
        <v/>
      </c>
      <c r="G497" s="55" t="n">
        <v>800275.41</v>
      </c>
      <c r="H497" s="53" t="inlineStr">
        <is>
          <t>CUST-11777</t>
        </is>
      </c>
      <c r="I497" s="53" t="inlineStr">
        <is>
          <t>SBBJ</t>
        </is>
      </c>
      <c r="J497" s="53" t="inlineStr">
        <is>
          <t>SBI-SUB</t>
        </is>
      </c>
      <c r="K497" s="53" t="inlineStr">
        <is>
          <t>O</t>
        </is>
      </c>
      <c r="L497" s="55">
        <f>G497*VLOOKUP(RIGHT(F497,3),'Currency-RBI'!$A$2:$B$28,2,0)</f>
        <v/>
      </c>
    </row>
    <row r="498">
      <c r="A498" s="53" t="n">
        <v>20221231</v>
      </c>
      <c r="B498" s="53" t="inlineStr">
        <is>
          <t>INR</t>
        </is>
      </c>
      <c r="C498" s="54" t="n">
        <v>10945</v>
      </c>
      <c r="D498" s="53" t="inlineStr">
        <is>
          <t>MUM</t>
        </is>
      </c>
      <c r="E498" s="53" t="inlineStr">
        <is>
          <t>Call Money</t>
        </is>
      </c>
      <c r="F498" s="53">
        <f>CONCATENATE(E498,"-",B498)</f>
        <v/>
      </c>
      <c r="G498" s="55" t="n">
        <v>285830.82</v>
      </c>
      <c r="H498" s="53" t="inlineStr">
        <is>
          <t>CUST-41518</t>
        </is>
      </c>
      <c r="I498" s="53" t="inlineStr">
        <is>
          <t>SBBJ</t>
        </is>
      </c>
      <c r="J498" s="53" t="inlineStr">
        <is>
          <t>SBI-SUB</t>
        </is>
      </c>
      <c r="K498" s="53" t="inlineStr">
        <is>
          <t>D</t>
        </is>
      </c>
      <c r="L498" s="55">
        <f>G498*VLOOKUP(RIGHT(F498,3),'Currency-RBI'!$A$2:$B$28,2,0)</f>
        <v/>
      </c>
    </row>
    <row r="499">
      <c r="A499" s="53" t="n">
        <v>20221231</v>
      </c>
      <c r="B499" s="53" t="inlineStr">
        <is>
          <t>GBP</t>
        </is>
      </c>
      <c r="C499" s="54" t="n">
        <v>10947</v>
      </c>
      <c r="D499" s="53" t="inlineStr">
        <is>
          <t>MUM</t>
        </is>
      </c>
      <c r="E499" s="53" t="inlineStr">
        <is>
          <t>LAF</t>
        </is>
      </c>
      <c r="F499" s="53">
        <f>CONCATENATE(E499,"-",B499)</f>
        <v/>
      </c>
      <c r="G499" s="55" t="n">
        <v>634453.38</v>
      </c>
      <c r="H499" s="53" t="inlineStr">
        <is>
          <t>CUST-25644</t>
        </is>
      </c>
      <c r="I499" s="53" t="inlineStr">
        <is>
          <t>SBI</t>
        </is>
      </c>
      <c r="J499" s="53" t="inlineStr">
        <is>
          <t>SBI</t>
        </is>
      </c>
      <c r="K499" s="53" t="inlineStr">
        <is>
          <t>D</t>
        </is>
      </c>
      <c r="L499" s="55">
        <f>G499*VLOOKUP(RIGHT(F499,3),'Currency-RBI'!$A$2:$B$28,2,0)</f>
        <v/>
      </c>
    </row>
    <row r="500">
      <c r="A500" s="53" t="n">
        <v>20221231</v>
      </c>
      <c r="B500" s="53" t="inlineStr">
        <is>
          <t>GBP</t>
        </is>
      </c>
      <c r="C500" s="54" t="n">
        <v>10948</v>
      </c>
      <c r="D500" s="53" t="inlineStr">
        <is>
          <t>DEL</t>
        </is>
      </c>
      <c r="E500" s="53" t="inlineStr">
        <is>
          <t>Term Loan</t>
        </is>
      </c>
      <c r="F500" s="53">
        <f>CONCATENATE(E500,"-",B500)</f>
        <v/>
      </c>
      <c r="G500" s="55" t="n">
        <v>790651.62</v>
      </c>
      <c r="H500" s="53" t="inlineStr">
        <is>
          <t>CUST-39894</t>
        </is>
      </c>
      <c r="I500" s="53" t="inlineStr">
        <is>
          <t>BOA</t>
        </is>
      </c>
      <c r="J500" s="53" t="inlineStr">
        <is>
          <t>Overseas Bank</t>
        </is>
      </c>
      <c r="K500" s="53" t="inlineStr">
        <is>
          <t>O</t>
        </is>
      </c>
      <c r="L500" s="55">
        <f>G500*VLOOKUP(RIGHT(F500,3),'Currency-RBI'!$A$2:$B$28,2,0)</f>
        <v/>
      </c>
    </row>
    <row r="501">
      <c r="A501" s="53" t="n">
        <v>20221231</v>
      </c>
      <c r="B501" s="53" t="inlineStr">
        <is>
          <t>INR</t>
        </is>
      </c>
      <c r="C501" s="54" t="n">
        <v>10949</v>
      </c>
      <c r="D501" s="53" t="inlineStr">
        <is>
          <t>MUM</t>
        </is>
      </c>
      <c r="E501" s="53" t="inlineStr">
        <is>
          <t>LAF</t>
        </is>
      </c>
      <c r="F501" s="53">
        <f>CONCATENATE(E501,"-",B501)</f>
        <v/>
      </c>
      <c r="G501" s="55" t="n">
        <v>946039.05</v>
      </c>
      <c r="H501" s="53" t="inlineStr">
        <is>
          <t>CUST-73967</t>
        </is>
      </c>
      <c r="I501" s="53" t="inlineStr">
        <is>
          <t>BOA</t>
        </is>
      </c>
      <c r="J501" s="53" t="inlineStr">
        <is>
          <t>Overseas Bank</t>
        </is>
      </c>
      <c r="K501" s="53" t="inlineStr">
        <is>
          <t>D</t>
        </is>
      </c>
      <c r="L501" s="55">
        <f>G501*VLOOKUP(RIGHT(F501,3),'Currency-RBI'!$A$2:$B$28,2,0)</f>
        <v/>
      </c>
    </row>
    <row r="502">
      <c r="A502" s="53" t="n">
        <v>20221231</v>
      </c>
      <c r="B502" s="53" t="inlineStr">
        <is>
          <t>GBP</t>
        </is>
      </c>
      <c r="C502" s="54" t="n">
        <v>10950</v>
      </c>
      <c r="D502" s="53" t="inlineStr">
        <is>
          <t>DEL</t>
        </is>
      </c>
      <c r="E502" s="53" t="inlineStr">
        <is>
          <t>Term Loan</t>
        </is>
      </c>
      <c r="F502" s="53">
        <f>CONCATENATE(E502,"-",B502)</f>
        <v/>
      </c>
      <c r="G502" s="55" t="n">
        <v>80754.3</v>
      </c>
      <c r="H502" s="53" t="inlineStr">
        <is>
          <t>CUST-24861</t>
        </is>
      </c>
      <c r="I502" s="53" t="inlineStr">
        <is>
          <t>HDFC</t>
        </is>
      </c>
      <c r="J502" s="53" t="inlineStr">
        <is>
          <t>SCB-Private</t>
        </is>
      </c>
      <c r="K502" s="53" t="inlineStr">
        <is>
          <t>O</t>
        </is>
      </c>
      <c r="L502" s="55">
        <f>G502*VLOOKUP(RIGHT(F502,3),'Currency-RBI'!$A$2:$B$28,2,0)</f>
        <v/>
      </c>
    </row>
    <row r="503">
      <c r="A503" s="53" t="n">
        <v>20221231</v>
      </c>
      <c r="B503" s="53" t="inlineStr">
        <is>
          <t>GBP</t>
        </is>
      </c>
      <c r="C503" s="54" t="n">
        <v>10952</v>
      </c>
      <c r="D503" s="53" t="inlineStr">
        <is>
          <t>MUM</t>
        </is>
      </c>
      <c r="E503" s="53" t="inlineStr">
        <is>
          <t>MSF</t>
        </is>
      </c>
      <c r="F503" s="53">
        <f>CONCATENATE(E503,"-",B503)</f>
        <v/>
      </c>
      <c r="G503" s="55" t="n">
        <v>61362.18</v>
      </c>
      <c r="H503" s="53" t="inlineStr">
        <is>
          <t>CUST-58098</t>
        </is>
      </c>
      <c r="I503" s="53" t="inlineStr">
        <is>
          <t>HDFC</t>
        </is>
      </c>
      <c r="J503" s="53" t="inlineStr">
        <is>
          <t>SCB-Private</t>
        </is>
      </c>
      <c r="K503" s="53" t="inlineStr">
        <is>
          <t>O</t>
        </is>
      </c>
      <c r="L503" s="55">
        <f>G503*VLOOKUP(RIGHT(F503,3),'Currency-RBI'!$A$2:$B$28,2,0)</f>
        <v/>
      </c>
    </row>
    <row r="504">
      <c r="A504" s="53" t="n">
        <v>20221231</v>
      </c>
      <c r="B504" s="53" t="inlineStr">
        <is>
          <t>USD</t>
        </is>
      </c>
      <c r="C504" s="54" t="n">
        <v>10953</v>
      </c>
      <c r="D504" s="53" t="inlineStr">
        <is>
          <t>MUM</t>
        </is>
      </c>
      <c r="E504" s="53" t="inlineStr">
        <is>
          <t>Term Loan</t>
        </is>
      </c>
      <c r="F504" s="53">
        <f>CONCATENATE(E504,"-",B504)</f>
        <v/>
      </c>
      <c r="G504" s="55" t="n">
        <v>109114.83</v>
      </c>
      <c r="H504" s="53" t="inlineStr">
        <is>
          <t>CUST-23716</t>
        </is>
      </c>
      <c r="I504" s="53" t="inlineStr">
        <is>
          <t>HDFC</t>
        </is>
      </c>
      <c r="J504" s="53" t="inlineStr">
        <is>
          <t>SCB-Private</t>
        </is>
      </c>
      <c r="K504" s="53" t="inlineStr">
        <is>
          <t>O</t>
        </is>
      </c>
      <c r="L504" s="55">
        <f>G504*VLOOKUP(RIGHT(F504,3),'Currency-RBI'!$A$2:$B$28,2,0)</f>
        <v/>
      </c>
    </row>
    <row r="505">
      <c r="A505" s="53" t="n">
        <v>20221231</v>
      </c>
      <c r="B505" s="53" t="inlineStr">
        <is>
          <t>EUR</t>
        </is>
      </c>
      <c r="C505" s="54" t="n">
        <v>10957</v>
      </c>
      <c r="D505" s="53" t="inlineStr">
        <is>
          <t>DEL</t>
        </is>
      </c>
      <c r="E505" s="53" t="inlineStr">
        <is>
          <t>Call Money</t>
        </is>
      </c>
      <c r="F505" s="53">
        <f>CONCATENATE(E505,"-",B505)</f>
        <v/>
      </c>
      <c r="G505" s="55" t="n">
        <v>486803.79</v>
      </c>
      <c r="H505" s="53" t="inlineStr">
        <is>
          <t>CUST-47678</t>
        </is>
      </c>
      <c r="I505" s="53" t="inlineStr">
        <is>
          <t>SBBJ</t>
        </is>
      </c>
      <c r="J505" s="53" t="inlineStr">
        <is>
          <t>SBI-SUB</t>
        </is>
      </c>
      <c r="K505" s="53" t="inlineStr">
        <is>
          <t>O</t>
        </is>
      </c>
      <c r="L505" s="55">
        <f>G505*VLOOKUP(RIGHT(F505,3),'Currency-RBI'!$A$2:$B$28,2,0)</f>
        <v/>
      </c>
    </row>
    <row r="506">
      <c r="A506" s="53" t="n">
        <v>20221231</v>
      </c>
      <c r="B506" s="53" t="inlineStr">
        <is>
          <t>USD</t>
        </is>
      </c>
      <c r="C506" s="54" t="n">
        <v>10958</v>
      </c>
      <c r="D506" s="53" t="inlineStr">
        <is>
          <t>MUM</t>
        </is>
      </c>
      <c r="E506" s="53" t="inlineStr">
        <is>
          <t>Term Loan</t>
        </is>
      </c>
      <c r="F506" s="53">
        <f>CONCATENATE(E506,"-",B506)</f>
        <v/>
      </c>
      <c r="G506" s="55" t="n">
        <v>879515.01</v>
      </c>
      <c r="H506" s="53" t="inlineStr">
        <is>
          <t>CUST-78021</t>
        </is>
      </c>
      <c r="I506" s="53" t="inlineStr">
        <is>
          <t>SIDBI</t>
        </is>
      </c>
      <c r="J506" s="53" t="inlineStr">
        <is>
          <t>Financial Institution</t>
        </is>
      </c>
      <c r="K506" s="53" t="inlineStr">
        <is>
          <t>D</t>
        </is>
      </c>
      <c r="L506" s="55">
        <f>G506*VLOOKUP(RIGHT(F506,3),'Currency-RBI'!$A$2:$B$28,2,0)</f>
        <v/>
      </c>
    </row>
    <row r="507">
      <c r="A507" s="53" t="n">
        <v>20221231</v>
      </c>
      <c r="B507" s="53" t="inlineStr">
        <is>
          <t>GBP</t>
        </is>
      </c>
      <c r="C507" s="54" t="n">
        <v>10959</v>
      </c>
      <c r="D507" s="53" t="inlineStr">
        <is>
          <t>MUM</t>
        </is>
      </c>
      <c r="E507" s="53" t="inlineStr">
        <is>
          <t>Call Money</t>
        </is>
      </c>
      <c r="F507" s="53">
        <f>CONCATENATE(E507,"-",B507)</f>
        <v/>
      </c>
      <c r="G507" s="55" t="n">
        <v>926548.92</v>
      </c>
      <c r="H507" s="53" t="inlineStr">
        <is>
          <t>CUST-59875</t>
        </is>
      </c>
      <c r="I507" s="53" t="inlineStr">
        <is>
          <t>Saraswat</t>
        </is>
      </c>
      <c r="J507" s="53" t="inlineStr">
        <is>
          <t>Cooperative Bank</t>
        </is>
      </c>
      <c r="K507" s="53" t="inlineStr">
        <is>
          <t>D</t>
        </is>
      </c>
      <c r="L507" s="55">
        <f>G507*VLOOKUP(RIGHT(F507,3),'Currency-RBI'!$A$2:$B$28,2,0)</f>
        <v/>
      </c>
    </row>
    <row r="508">
      <c r="A508" s="53" t="n">
        <v>20221231</v>
      </c>
      <c r="B508" s="53" t="inlineStr">
        <is>
          <t>INR</t>
        </is>
      </c>
      <c r="C508" s="54" t="n">
        <v>10960</v>
      </c>
      <c r="D508" s="53" t="inlineStr">
        <is>
          <t>MUM</t>
        </is>
      </c>
      <c r="E508" s="53" t="inlineStr">
        <is>
          <t>LAF</t>
        </is>
      </c>
      <c r="F508" s="53">
        <f>CONCATENATE(E508,"-",B508)</f>
        <v/>
      </c>
      <c r="G508" s="55" t="n">
        <v>368340.39</v>
      </c>
      <c r="H508" s="53" t="inlineStr">
        <is>
          <t>CUST-57646</t>
        </is>
      </c>
      <c r="I508" s="53" t="inlineStr">
        <is>
          <t>SBBJ</t>
        </is>
      </c>
      <c r="J508" s="53" t="inlineStr">
        <is>
          <t>SBI-SUB</t>
        </is>
      </c>
      <c r="K508" s="53" t="inlineStr">
        <is>
          <t>O</t>
        </is>
      </c>
      <c r="L508" s="55">
        <f>G508*VLOOKUP(RIGHT(F508,3),'Currency-RBI'!$A$2:$B$28,2,0)</f>
        <v/>
      </c>
    </row>
    <row r="509">
      <c r="A509" s="53" t="n">
        <v>20221231</v>
      </c>
      <c r="B509" s="53" t="inlineStr">
        <is>
          <t>USD</t>
        </is>
      </c>
      <c r="C509" s="54" t="n">
        <v>10962</v>
      </c>
      <c r="D509" s="53" t="inlineStr">
        <is>
          <t>MUM</t>
        </is>
      </c>
      <c r="E509" s="53" t="inlineStr">
        <is>
          <t>Call Money</t>
        </is>
      </c>
      <c r="F509" s="53">
        <f>CONCATENATE(E509,"-",B509)</f>
        <v/>
      </c>
      <c r="G509" s="55" t="n">
        <v>480197.52</v>
      </c>
      <c r="H509" s="53" t="inlineStr">
        <is>
          <t>CUST-17330</t>
        </is>
      </c>
      <c r="I509" s="53" t="inlineStr">
        <is>
          <t>EXIM</t>
        </is>
      </c>
      <c r="J509" s="53" t="inlineStr">
        <is>
          <t>Financial Institution</t>
        </is>
      </c>
      <c r="K509" s="53" t="inlineStr">
        <is>
          <t>O</t>
        </is>
      </c>
      <c r="L509" s="55">
        <f>G509*VLOOKUP(RIGHT(F509,3),'Currency-RBI'!$A$2:$B$28,2,0)</f>
        <v/>
      </c>
    </row>
    <row r="510">
      <c r="A510" s="53" t="n">
        <v>20221231</v>
      </c>
      <c r="B510" s="53" t="inlineStr">
        <is>
          <t>INR</t>
        </is>
      </c>
      <c r="C510" s="54" t="n">
        <v>10963</v>
      </c>
      <c r="D510" s="53" t="inlineStr">
        <is>
          <t>DEL</t>
        </is>
      </c>
      <c r="E510" s="53" t="inlineStr">
        <is>
          <t>MSF</t>
        </is>
      </c>
      <c r="F510" s="53">
        <f>CONCATENATE(E510,"-",B510)</f>
        <v/>
      </c>
      <c r="G510" s="55" t="n">
        <v>86802.21000000001</v>
      </c>
      <c r="H510" s="53" t="inlineStr">
        <is>
          <t>CUST-68189</t>
        </is>
      </c>
      <c r="I510" s="53" t="inlineStr">
        <is>
          <t>Saraswat</t>
        </is>
      </c>
      <c r="J510" s="53" t="inlineStr">
        <is>
          <t>Cooperative Bank</t>
        </is>
      </c>
      <c r="K510" s="53" t="inlineStr">
        <is>
          <t>D</t>
        </is>
      </c>
      <c r="L510" s="55">
        <f>G510*VLOOKUP(RIGHT(F510,3),'Currency-RBI'!$A$2:$B$28,2,0)</f>
        <v/>
      </c>
    </row>
    <row r="511">
      <c r="A511" s="53" t="n">
        <v>20221231</v>
      </c>
      <c r="B511" s="53" t="inlineStr">
        <is>
          <t>GBP</t>
        </is>
      </c>
      <c r="C511" s="54" t="n">
        <v>10964</v>
      </c>
      <c r="D511" s="53" t="inlineStr">
        <is>
          <t>MUM</t>
        </is>
      </c>
      <c r="E511" s="53" t="inlineStr">
        <is>
          <t>Call Money</t>
        </is>
      </c>
      <c r="F511" s="53">
        <f>CONCATENATE(E511,"-",B511)</f>
        <v/>
      </c>
      <c r="G511" s="55" t="n">
        <v>448906.59</v>
      </c>
      <c r="H511" s="53" t="inlineStr">
        <is>
          <t>CUST-13991</t>
        </is>
      </c>
      <c r="I511" s="53" t="inlineStr">
        <is>
          <t>BOA</t>
        </is>
      </c>
      <c r="J511" s="53" t="inlineStr">
        <is>
          <t>Overseas Bank</t>
        </is>
      </c>
      <c r="K511" s="53" t="inlineStr">
        <is>
          <t>D</t>
        </is>
      </c>
      <c r="L511" s="55">
        <f>G511*VLOOKUP(RIGHT(F511,3),'Currency-RBI'!$A$2:$B$28,2,0)</f>
        <v/>
      </c>
    </row>
    <row r="512">
      <c r="A512" s="53" t="n">
        <v>20221231</v>
      </c>
      <c r="B512" s="53" t="inlineStr">
        <is>
          <t>USD</t>
        </is>
      </c>
      <c r="C512" s="54" t="n">
        <v>10966</v>
      </c>
      <c r="D512" s="53" t="inlineStr">
        <is>
          <t>DEL</t>
        </is>
      </c>
      <c r="E512" s="53" t="inlineStr">
        <is>
          <t>Term Loan</t>
        </is>
      </c>
      <c r="F512" s="53">
        <f>CONCATENATE(E512,"-",B512)</f>
        <v/>
      </c>
      <c r="G512" s="55" t="n">
        <v>641971.4399999999</v>
      </c>
      <c r="H512" s="53" t="inlineStr">
        <is>
          <t>CUST-56297</t>
        </is>
      </c>
      <c r="I512" s="53" t="inlineStr">
        <is>
          <t>RBI</t>
        </is>
      </c>
      <c r="J512" s="53" t="inlineStr">
        <is>
          <t>RBI</t>
        </is>
      </c>
      <c r="K512" s="53" t="inlineStr">
        <is>
          <t>D</t>
        </is>
      </c>
      <c r="L512" s="55">
        <f>G512*VLOOKUP(RIGHT(F512,3),'Currency-RBI'!$A$2:$B$28,2,0)</f>
        <v/>
      </c>
    </row>
    <row r="513">
      <c r="A513" s="53" t="n">
        <v>20221231</v>
      </c>
      <c r="B513" s="53" t="inlineStr">
        <is>
          <t>GBP</t>
        </is>
      </c>
      <c r="C513" s="54" t="n">
        <v>10968</v>
      </c>
      <c r="D513" s="53" t="inlineStr">
        <is>
          <t>MUM</t>
        </is>
      </c>
      <c r="E513" s="53" t="inlineStr">
        <is>
          <t>Call Money</t>
        </is>
      </c>
      <c r="F513" s="53">
        <f>CONCATENATE(E513,"-",B513)</f>
        <v/>
      </c>
      <c r="G513" s="55" t="n">
        <v>58597.11</v>
      </c>
      <c r="H513" s="53" t="inlineStr">
        <is>
          <t>CUST-57083</t>
        </is>
      </c>
      <c r="I513" s="53" t="inlineStr">
        <is>
          <t>SBBJ</t>
        </is>
      </c>
      <c r="J513" s="53" t="inlineStr">
        <is>
          <t>SBI-SUB</t>
        </is>
      </c>
      <c r="K513" s="53" t="inlineStr">
        <is>
          <t>D</t>
        </is>
      </c>
      <c r="L513" s="55">
        <f>G513*VLOOKUP(RIGHT(F513,3),'Currency-RBI'!$A$2:$B$28,2,0)</f>
        <v/>
      </c>
    </row>
    <row r="514">
      <c r="A514" s="53" t="n">
        <v>20221231</v>
      </c>
      <c r="B514" s="53" t="inlineStr">
        <is>
          <t>EUR</t>
        </is>
      </c>
      <c r="C514" s="54" t="n">
        <v>10969</v>
      </c>
      <c r="D514" s="53" t="inlineStr">
        <is>
          <t>DEL</t>
        </is>
      </c>
      <c r="E514" s="53" t="inlineStr">
        <is>
          <t>MSF</t>
        </is>
      </c>
      <c r="F514" s="53">
        <f>CONCATENATE(E514,"-",B514)</f>
        <v/>
      </c>
      <c r="G514" s="55" t="n">
        <v>812432.61</v>
      </c>
      <c r="H514" s="53" t="inlineStr">
        <is>
          <t>CUST-55948</t>
        </is>
      </c>
      <c r="I514" s="53" t="inlineStr">
        <is>
          <t>Saraswat</t>
        </is>
      </c>
      <c r="J514" s="53" t="inlineStr">
        <is>
          <t>Cooperative Bank</t>
        </is>
      </c>
      <c r="K514" s="53" t="inlineStr">
        <is>
          <t>O</t>
        </is>
      </c>
      <c r="L514" s="55">
        <f>G514*VLOOKUP(RIGHT(F514,3),'Currency-RBI'!$A$2:$B$28,2,0)</f>
        <v/>
      </c>
    </row>
    <row r="515">
      <c r="A515" s="53" t="n">
        <v>20221231</v>
      </c>
      <c r="B515" s="53" t="inlineStr">
        <is>
          <t>INR</t>
        </is>
      </c>
      <c r="C515" s="54" t="n">
        <v>10970</v>
      </c>
      <c r="D515" s="53" t="inlineStr">
        <is>
          <t>DEL</t>
        </is>
      </c>
      <c r="E515" s="53" t="inlineStr">
        <is>
          <t>Term Loan</t>
        </is>
      </c>
      <c r="F515" s="53">
        <f>CONCATENATE(E515,"-",B515)</f>
        <v/>
      </c>
      <c r="G515" s="55" t="n">
        <v>223922.16</v>
      </c>
      <c r="H515" s="53" t="inlineStr">
        <is>
          <t>CUST-22388</t>
        </is>
      </c>
      <c r="I515" s="53" t="inlineStr">
        <is>
          <t>NABARD</t>
        </is>
      </c>
      <c r="J515" s="53" t="inlineStr">
        <is>
          <t>Financial Institution</t>
        </is>
      </c>
      <c r="K515" s="53" t="inlineStr">
        <is>
          <t>O</t>
        </is>
      </c>
      <c r="L515" s="55">
        <f>G515*VLOOKUP(RIGHT(F515,3),'Currency-RBI'!$A$2:$B$28,2,0)</f>
        <v/>
      </c>
    </row>
    <row r="516">
      <c r="A516" s="53" t="n">
        <v>20221231</v>
      </c>
      <c r="B516" s="53" t="inlineStr">
        <is>
          <t>GBP</t>
        </is>
      </c>
      <c r="C516" s="54" t="n">
        <v>10972</v>
      </c>
      <c r="D516" s="53" t="inlineStr">
        <is>
          <t>DEL</t>
        </is>
      </c>
      <c r="E516" s="53" t="inlineStr">
        <is>
          <t>LAF</t>
        </is>
      </c>
      <c r="F516" s="53">
        <f>CONCATENATE(E516,"-",B516)</f>
        <v/>
      </c>
      <c r="G516" s="55" t="n">
        <v>390487.68</v>
      </c>
      <c r="H516" s="53" t="inlineStr">
        <is>
          <t>CUST-67232</t>
        </is>
      </c>
      <c r="I516" s="53" t="inlineStr">
        <is>
          <t>ICICI</t>
        </is>
      </c>
      <c r="J516" s="53" t="inlineStr">
        <is>
          <t>SCB-Private</t>
        </is>
      </c>
      <c r="K516" s="53" t="inlineStr">
        <is>
          <t>O</t>
        </is>
      </c>
      <c r="L516" s="55">
        <f>G516*VLOOKUP(RIGHT(F516,3),'Currency-RBI'!$A$2:$B$28,2,0)</f>
        <v/>
      </c>
    </row>
    <row r="517">
      <c r="A517" s="53" t="n">
        <v>20221231</v>
      </c>
      <c r="B517" s="53" t="inlineStr">
        <is>
          <t>GBP</t>
        </is>
      </c>
      <c r="C517" s="54" t="n">
        <v>10974</v>
      </c>
      <c r="D517" s="53" t="inlineStr">
        <is>
          <t>DEL</t>
        </is>
      </c>
      <c r="E517" s="53" t="inlineStr">
        <is>
          <t>MSF</t>
        </is>
      </c>
      <c r="F517" s="53">
        <f>CONCATENATE(E517,"-",B517)</f>
        <v/>
      </c>
      <c r="G517" s="55" t="n">
        <v>950724.72</v>
      </c>
      <c r="H517" s="53" t="inlineStr">
        <is>
          <t>CUST-34807</t>
        </is>
      </c>
      <c r="I517" s="53" t="inlineStr">
        <is>
          <t>SBI</t>
        </is>
      </c>
      <c r="J517" s="53" t="inlineStr">
        <is>
          <t>SBI</t>
        </is>
      </c>
      <c r="K517" s="53" t="inlineStr">
        <is>
          <t>D</t>
        </is>
      </c>
      <c r="L517" s="55">
        <f>G517*VLOOKUP(RIGHT(F517,3),'Currency-RBI'!$A$2:$B$28,2,0)</f>
        <v/>
      </c>
    </row>
    <row r="518">
      <c r="A518" s="53" t="n">
        <v>20221231</v>
      </c>
      <c r="B518" s="53" t="inlineStr">
        <is>
          <t>INR</t>
        </is>
      </c>
      <c r="C518" s="54" t="n">
        <v>10978</v>
      </c>
      <c r="D518" s="53" t="inlineStr">
        <is>
          <t>MUM</t>
        </is>
      </c>
      <c r="E518" s="53" t="inlineStr">
        <is>
          <t>Call Money</t>
        </is>
      </c>
      <c r="F518" s="53">
        <f>CONCATENATE(E518,"-",B518)</f>
        <v/>
      </c>
      <c r="G518" s="55" t="n">
        <v>478514.52</v>
      </c>
      <c r="H518" s="53" t="inlineStr">
        <is>
          <t>CUST-63295</t>
        </is>
      </c>
      <c r="I518" s="53" t="inlineStr">
        <is>
          <t>SIDBI</t>
        </is>
      </c>
      <c r="J518" s="53" t="inlineStr">
        <is>
          <t>Financial Institution</t>
        </is>
      </c>
      <c r="K518" s="53" t="inlineStr">
        <is>
          <t>D</t>
        </is>
      </c>
      <c r="L518" s="55">
        <f>G518*VLOOKUP(RIGHT(F518,3),'Currency-RBI'!$A$2:$B$28,2,0)</f>
        <v/>
      </c>
    </row>
    <row r="519">
      <c r="A519" s="53" t="n">
        <v>20221231</v>
      </c>
      <c r="B519" s="53" t="inlineStr">
        <is>
          <t>USD</t>
        </is>
      </c>
      <c r="C519" s="54" t="n">
        <v>10980</v>
      </c>
      <c r="D519" s="53" t="inlineStr">
        <is>
          <t>DEL</t>
        </is>
      </c>
      <c r="E519" s="53" t="inlineStr">
        <is>
          <t>LAF</t>
        </is>
      </c>
      <c r="F519" s="53">
        <f>CONCATENATE(E519,"-",B519)</f>
        <v/>
      </c>
      <c r="G519" s="55" t="n">
        <v>387677.07</v>
      </c>
      <c r="H519" s="53" t="inlineStr">
        <is>
          <t>CUST-65345</t>
        </is>
      </c>
      <c r="I519" s="53" t="inlineStr">
        <is>
          <t>RBI</t>
        </is>
      </c>
      <c r="J519" s="53" t="inlineStr">
        <is>
          <t>RBI</t>
        </is>
      </c>
      <c r="K519" s="53" t="inlineStr">
        <is>
          <t>O</t>
        </is>
      </c>
      <c r="L519" s="55">
        <f>G519*VLOOKUP(RIGHT(F519,3),'Currency-RBI'!$A$2:$B$28,2,0)</f>
        <v/>
      </c>
    </row>
    <row r="520">
      <c r="A520" s="53" t="n">
        <v>20221231</v>
      </c>
      <c r="B520" s="53" t="inlineStr">
        <is>
          <t>USD</t>
        </is>
      </c>
      <c r="C520" s="54" t="n">
        <v>10984</v>
      </c>
      <c r="D520" s="53" t="inlineStr">
        <is>
          <t>MUM</t>
        </is>
      </c>
      <c r="E520" s="53" t="inlineStr">
        <is>
          <t>LAF</t>
        </is>
      </c>
      <c r="F520" s="53">
        <f>CONCATENATE(E520,"-",B520)</f>
        <v/>
      </c>
      <c r="G520" s="55" t="n">
        <v>420464.88</v>
      </c>
      <c r="H520" s="53" t="inlineStr">
        <is>
          <t>CUST-63143</t>
        </is>
      </c>
      <c r="I520" s="53" t="inlineStr">
        <is>
          <t>SBI</t>
        </is>
      </c>
      <c r="J520" s="53" t="inlineStr">
        <is>
          <t>SBI</t>
        </is>
      </c>
      <c r="K520" s="53" t="inlineStr">
        <is>
          <t>O</t>
        </is>
      </c>
      <c r="L520" s="55">
        <f>G520*VLOOKUP(RIGHT(F520,3),'Currency-RBI'!$A$2:$B$28,2,0)</f>
        <v/>
      </c>
    </row>
    <row r="521">
      <c r="A521" s="53" t="n">
        <v>20221231</v>
      </c>
      <c r="B521" s="53" t="inlineStr">
        <is>
          <t>GBP</t>
        </is>
      </c>
      <c r="C521" s="54" t="n">
        <v>10986</v>
      </c>
      <c r="D521" s="53" t="inlineStr">
        <is>
          <t>DEL</t>
        </is>
      </c>
      <c r="E521" s="53" t="inlineStr">
        <is>
          <t>Term Loan</t>
        </is>
      </c>
      <c r="F521" s="53">
        <f>CONCATENATE(E521,"-",B521)</f>
        <v/>
      </c>
      <c r="G521" s="55" t="n">
        <v>527714.55</v>
      </c>
      <c r="H521" s="53" t="inlineStr">
        <is>
          <t>CUST-63041</t>
        </is>
      </c>
      <c r="I521" s="53" t="inlineStr">
        <is>
          <t>ICICI</t>
        </is>
      </c>
      <c r="J521" s="53" t="inlineStr">
        <is>
          <t>SCB-Private</t>
        </is>
      </c>
      <c r="K521" s="53" t="inlineStr">
        <is>
          <t>D</t>
        </is>
      </c>
      <c r="L521" s="55">
        <f>G521*VLOOKUP(RIGHT(F521,3),'Currency-RBI'!$A$2:$B$28,2,0)</f>
        <v/>
      </c>
    </row>
    <row r="522">
      <c r="A522" s="53" t="n">
        <v>20221231</v>
      </c>
      <c r="B522" s="53" t="inlineStr">
        <is>
          <t>INR</t>
        </is>
      </c>
      <c r="C522" s="54" t="n">
        <v>10987</v>
      </c>
      <c r="D522" s="53" t="inlineStr">
        <is>
          <t>DEL</t>
        </is>
      </c>
      <c r="E522" s="53" t="inlineStr">
        <is>
          <t>Call Money</t>
        </is>
      </c>
      <c r="F522" s="53">
        <f>CONCATENATE(E522,"-",B522)</f>
        <v/>
      </c>
      <c r="G522" s="55" t="n">
        <v>315441.72</v>
      </c>
      <c r="H522" s="53" t="inlineStr">
        <is>
          <t>CUST-77971</t>
        </is>
      </c>
      <c r="I522" s="53" t="inlineStr">
        <is>
          <t>RBI</t>
        </is>
      </c>
      <c r="J522" s="53" t="inlineStr">
        <is>
          <t>RBI</t>
        </is>
      </c>
      <c r="K522" s="53" t="inlineStr">
        <is>
          <t>O</t>
        </is>
      </c>
      <c r="L522" s="55">
        <f>G522*VLOOKUP(RIGHT(F522,3),'Currency-RBI'!$A$2:$B$28,2,0)</f>
        <v/>
      </c>
    </row>
    <row r="523">
      <c r="A523" s="53" t="n">
        <v>20221231</v>
      </c>
      <c r="B523" s="53" t="inlineStr">
        <is>
          <t>USD</t>
        </is>
      </c>
      <c r="C523" s="54" t="n">
        <v>10989</v>
      </c>
      <c r="D523" s="53" t="inlineStr">
        <is>
          <t>DEL</t>
        </is>
      </c>
      <c r="E523" s="53" t="inlineStr">
        <is>
          <t>MSF</t>
        </is>
      </c>
      <c r="F523" s="53">
        <f>CONCATENATE(E523,"-",B523)</f>
        <v/>
      </c>
      <c r="G523" s="55" t="n">
        <v>922389.9299999999</v>
      </c>
      <c r="H523" s="53" t="inlineStr">
        <is>
          <t>CUST-68250</t>
        </is>
      </c>
      <c r="I523" s="53" t="inlineStr">
        <is>
          <t>Saraswat</t>
        </is>
      </c>
      <c r="J523" s="53" t="inlineStr">
        <is>
          <t>Cooperative Bank</t>
        </is>
      </c>
      <c r="K523" s="53" t="inlineStr">
        <is>
          <t>D</t>
        </is>
      </c>
      <c r="L523" s="55">
        <f>G523*VLOOKUP(RIGHT(F523,3),'Currency-RBI'!$A$2:$B$28,2,0)</f>
        <v/>
      </c>
    </row>
    <row r="524">
      <c r="A524" s="53" t="n">
        <v>20221231</v>
      </c>
      <c r="B524" s="53" t="inlineStr">
        <is>
          <t>GBP</t>
        </is>
      </c>
      <c r="C524" s="54" t="n">
        <v>10992</v>
      </c>
      <c r="D524" s="53" t="inlineStr">
        <is>
          <t>DEL</t>
        </is>
      </c>
      <c r="E524" s="53" t="inlineStr">
        <is>
          <t>LAF</t>
        </is>
      </c>
      <c r="F524" s="53">
        <f>CONCATENATE(E524,"-",B524)</f>
        <v/>
      </c>
      <c r="G524" s="55" t="n">
        <v>388028.52</v>
      </c>
      <c r="H524" s="53" t="inlineStr">
        <is>
          <t>CUST-64134</t>
        </is>
      </c>
      <c r="I524" s="53" t="inlineStr">
        <is>
          <t>ICICI</t>
        </is>
      </c>
      <c r="J524" s="53" t="inlineStr">
        <is>
          <t>SCB-Private</t>
        </is>
      </c>
      <c r="K524" s="53" t="inlineStr">
        <is>
          <t>O</t>
        </is>
      </c>
      <c r="L524" s="55">
        <f>G524*VLOOKUP(RIGHT(F524,3),'Currency-RBI'!$A$2:$B$28,2,0)</f>
        <v/>
      </c>
    </row>
    <row r="525">
      <c r="A525" s="53" t="n">
        <v>20221231</v>
      </c>
      <c r="B525" s="53" t="inlineStr">
        <is>
          <t>GBP</t>
        </is>
      </c>
      <c r="C525" s="54" t="n">
        <v>10995</v>
      </c>
      <c r="D525" s="53" t="inlineStr">
        <is>
          <t>DEL</t>
        </is>
      </c>
      <c r="E525" s="53" t="inlineStr">
        <is>
          <t>Term Loan</t>
        </is>
      </c>
      <c r="F525" s="53">
        <f>CONCATENATE(E525,"-",B525)</f>
        <v/>
      </c>
      <c r="G525" s="55" t="n">
        <v>661658.58</v>
      </c>
      <c r="H525" s="53" t="inlineStr">
        <is>
          <t>CUST-76733</t>
        </is>
      </c>
      <c r="I525" s="53" t="inlineStr">
        <is>
          <t>ICICI</t>
        </is>
      </c>
      <c r="J525" s="53" t="inlineStr">
        <is>
          <t>SCB-Private</t>
        </is>
      </c>
      <c r="K525" s="53" t="inlineStr">
        <is>
          <t>D</t>
        </is>
      </c>
      <c r="L525" s="55">
        <f>G525*VLOOKUP(RIGHT(F525,3),'Currency-RBI'!$A$2:$B$28,2,0)</f>
        <v/>
      </c>
    </row>
    <row r="526">
      <c r="A526" s="53" t="n">
        <v>20221231</v>
      </c>
      <c r="B526" s="53" t="inlineStr">
        <is>
          <t>INR</t>
        </is>
      </c>
      <c r="C526" s="54" t="n">
        <v>10997</v>
      </c>
      <c r="D526" s="53" t="inlineStr">
        <is>
          <t>MUM</t>
        </is>
      </c>
      <c r="E526" s="53" t="inlineStr">
        <is>
          <t>Term Loan</t>
        </is>
      </c>
      <c r="F526" s="53">
        <f>CONCATENATE(E526,"-",B526)</f>
        <v/>
      </c>
      <c r="G526" s="55" t="n">
        <v>159580.08</v>
      </c>
      <c r="H526" s="53" t="inlineStr">
        <is>
          <t>CUST-77724</t>
        </is>
      </c>
      <c r="I526" s="53" t="inlineStr">
        <is>
          <t>BOA</t>
        </is>
      </c>
      <c r="J526" s="53" t="inlineStr">
        <is>
          <t>Overseas Bank</t>
        </is>
      </c>
      <c r="K526" s="53" t="inlineStr">
        <is>
          <t>O</t>
        </is>
      </c>
      <c r="L526" s="55">
        <f>G526*VLOOKUP(RIGHT(F526,3),'Currency-RBI'!$A$2:$B$28,2,0)</f>
        <v/>
      </c>
    </row>
    <row r="527">
      <c r="A527" s="53" t="n">
        <v>20221231</v>
      </c>
      <c r="B527" s="53" t="inlineStr">
        <is>
          <t>EUR</t>
        </is>
      </c>
      <c r="C527" s="54" t="n">
        <v>11002</v>
      </c>
      <c r="D527" s="53" t="inlineStr">
        <is>
          <t>MUM</t>
        </is>
      </c>
      <c r="E527" s="53" t="inlineStr">
        <is>
          <t>LAF</t>
        </is>
      </c>
      <c r="F527" s="53">
        <f>CONCATENATE(E527,"-",B527)</f>
        <v/>
      </c>
      <c r="G527" s="55" t="n">
        <v>320558.04</v>
      </c>
      <c r="H527" s="53" t="inlineStr">
        <is>
          <t>CUST-24744</t>
        </is>
      </c>
      <c r="I527" s="53" t="inlineStr">
        <is>
          <t>ICICI</t>
        </is>
      </c>
      <c r="J527" s="53" t="inlineStr">
        <is>
          <t>SCB-Private</t>
        </is>
      </c>
      <c r="K527" s="53" t="inlineStr">
        <is>
          <t>O</t>
        </is>
      </c>
      <c r="L527" s="55">
        <f>G527*VLOOKUP(RIGHT(F527,3),'Currency-RBI'!$A$2:$B$28,2,0)</f>
        <v/>
      </c>
    </row>
    <row r="528">
      <c r="A528" s="53" t="n">
        <v>20221231</v>
      </c>
      <c r="B528" s="53" t="inlineStr">
        <is>
          <t>GBP</t>
        </is>
      </c>
      <c r="C528" s="54" t="n">
        <v>11003</v>
      </c>
      <c r="D528" s="53" t="inlineStr">
        <is>
          <t>DEL</t>
        </is>
      </c>
      <c r="E528" s="53" t="inlineStr">
        <is>
          <t>MSF</t>
        </is>
      </c>
      <c r="F528" s="53">
        <f>CONCATENATE(E528,"-",B528)</f>
        <v/>
      </c>
      <c r="G528" s="55" t="n">
        <v>278206.83</v>
      </c>
      <c r="H528" s="53" t="inlineStr">
        <is>
          <t>CUST-32657</t>
        </is>
      </c>
      <c r="I528" s="53" t="inlineStr">
        <is>
          <t>ICICI</t>
        </is>
      </c>
      <c r="J528" s="53" t="inlineStr">
        <is>
          <t>SCB-Private</t>
        </is>
      </c>
      <c r="K528" s="53" t="inlineStr">
        <is>
          <t>O</t>
        </is>
      </c>
      <c r="L528" s="55">
        <f>G528*VLOOKUP(RIGHT(F528,3),'Currency-RBI'!$A$2:$B$28,2,0)</f>
        <v/>
      </c>
    </row>
    <row r="529">
      <c r="A529" s="53" t="n">
        <v>20221231</v>
      </c>
      <c r="B529" s="53" t="inlineStr">
        <is>
          <t>USD</t>
        </is>
      </c>
      <c r="C529" s="54" t="n">
        <v>11004</v>
      </c>
      <c r="D529" s="53" t="inlineStr">
        <is>
          <t>MUM</t>
        </is>
      </c>
      <c r="E529" s="53" t="inlineStr">
        <is>
          <t>LAF</t>
        </is>
      </c>
      <c r="F529" s="53">
        <f>CONCATENATE(E529,"-",B529)</f>
        <v/>
      </c>
      <c r="G529" s="55" t="n">
        <v>215456.67</v>
      </c>
      <c r="H529" s="53" t="inlineStr">
        <is>
          <t>CUST-78659</t>
        </is>
      </c>
      <c r="I529" s="53" t="inlineStr">
        <is>
          <t>SBBJ</t>
        </is>
      </c>
      <c r="J529" s="53" t="inlineStr">
        <is>
          <t>SBI-SUB</t>
        </is>
      </c>
      <c r="K529" s="53" t="inlineStr">
        <is>
          <t>D</t>
        </is>
      </c>
      <c r="L529" s="55">
        <f>G529*VLOOKUP(RIGHT(F529,3),'Currency-RBI'!$A$2:$B$28,2,0)</f>
        <v/>
      </c>
    </row>
    <row r="530">
      <c r="A530" s="53" t="n">
        <v>20221231</v>
      </c>
      <c r="B530" s="53" t="inlineStr">
        <is>
          <t>USD</t>
        </is>
      </c>
      <c r="C530" s="54" t="n">
        <v>11005</v>
      </c>
      <c r="D530" s="53" t="inlineStr">
        <is>
          <t>MUM</t>
        </is>
      </c>
      <c r="E530" s="53" t="inlineStr">
        <is>
          <t>LAF</t>
        </is>
      </c>
      <c r="F530" s="53">
        <f>CONCATENATE(E530,"-",B530)</f>
        <v/>
      </c>
      <c r="G530" s="55" t="n">
        <v>959391.1799999999</v>
      </c>
      <c r="H530" s="53" t="inlineStr">
        <is>
          <t>CUST-45901</t>
        </is>
      </c>
      <c r="I530" s="53" t="inlineStr">
        <is>
          <t>Saraswat</t>
        </is>
      </c>
      <c r="J530" s="53" t="inlineStr">
        <is>
          <t>Cooperative Bank</t>
        </is>
      </c>
      <c r="K530" s="53" t="inlineStr">
        <is>
          <t>D</t>
        </is>
      </c>
      <c r="L530" s="55">
        <f>G530*VLOOKUP(RIGHT(F530,3),'Currency-RBI'!$A$2:$B$28,2,0)</f>
        <v/>
      </c>
    </row>
    <row r="531">
      <c r="A531" s="53" t="n">
        <v>20221231</v>
      </c>
      <c r="B531" s="53" t="inlineStr">
        <is>
          <t>USD</t>
        </is>
      </c>
      <c r="C531" s="54" t="n">
        <v>11007</v>
      </c>
      <c r="D531" s="53" t="inlineStr">
        <is>
          <t>MUM</t>
        </is>
      </c>
      <c r="E531" s="53" t="inlineStr">
        <is>
          <t>Call Money</t>
        </is>
      </c>
      <c r="F531" s="53">
        <f>CONCATENATE(E531,"-",B531)</f>
        <v/>
      </c>
      <c r="G531" s="55" t="n">
        <v>49634.64</v>
      </c>
      <c r="H531" s="53" t="inlineStr">
        <is>
          <t>CUST-26714</t>
        </is>
      </c>
      <c r="I531" s="53" t="inlineStr">
        <is>
          <t>SBI</t>
        </is>
      </c>
      <c r="J531" s="53" t="inlineStr">
        <is>
          <t>SBI</t>
        </is>
      </c>
      <c r="K531" s="53" t="inlineStr">
        <is>
          <t>D</t>
        </is>
      </c>
      <c r="L531" s="55">
        <f>G531*VLOOKUP(RIGHT(F531,3),'Currency-RBI'!$A$2:$B$28,2,0)</f>
        <v/>
      </c>
    </row>
    <row r="532">
      <c r="A532" s="53" t="n">
        <v>20221231</v>
      </c>
      <c r="B532" s="53" t="inlineStr">
        <is>
          <t>GBP</t>
        </is>
      </c>
      <c r="C532" s="54" t="n">
        <v>11008</v>
      </c>
      <c r="D532" s="53" t="inlineStr">
        <is>
          <t>DEL</t>
        </is>
      </c>
      <c r="E532" s="53" t="inlineStr">
        <is>
          <t>MSF</t>
        </is>
      </c>
      <c r="F532" s="53">
        <f>CONCATENATE(E532,"-",B532)</f>
        <v/>
      </c>
      <c r="G532" s="55" t="n">
        <v>370633.23</v>
      </c>
      <c r="H532" s="53" t="inlineStr">
        <is>
          <t>CUST-74666</t>
        </is>
      </c>
      <c r="I532" s="53" t="inlineStr">
        <is>
          <t>FIO</t>
        </is>
      </c>
      <c r="J532" s="53" t="inlineStr">
        <is>
          <t>Financial Institution</t>
        </is>
      </c>
      <c r="K532" s="53" t="inlineStr">
        <is>
          <t>D</t>
        </is>
      </c>
      <c r="L532" s="55">
        <f>G532*VLOOKUP(RIGHT(F532,3),'Currency-RBI'!$A$2:$B$28,2,0)</f>
        <v/>
      </c>
    </row>
    <row r="533">
      <c r="A533" s="53" t="n">
        <v>20221231</v>
      </c>
      <c r="B533" s="53" t="inlineStr">
        <is>
          <t>INR</t>
        </is>
      </c>
      <c r="C533" s="54" t="n">
        <v>11009</v>
      </c>
      <c r="D533" s="53" t="inlineStr">
        <is>
          <t>DEL</t>
        </is>
      </c>
      <c r="E533" s="53" t="inlineStr">
        <is>
          <t>LAF</t>
        </is>
      </c>
      <c r="F533" s="53">
        <f>CONCATENATE(E533,"-",B533)</f>
        <v/>
      </c>
      <c r="G533" s="55" t="n">
        <v>756855</v>
      </c>
      <c r="H533" s="53" t="inlineStr">
        <is>
          <t>CUST-75668</t>
        </is>
      </c>
      <c r="I533" s="53" t="inlineStr">
        <is>
          <t>SBI</t>
        </is>
      </c>
      <c r="J533" s="53" t="inlineStr">
        <is>
          <t>SBI</t>
        </is>
      </c>
      <c r="K533" s="53" t="inlineStr">
        <is>
          <t>D</t>
        </is>
      </c>
      <c r="L533" s="55">
        <f>G533*VLOOKUP(RIGHT(F533,3),'Currency-RBI'!$A$2:$B$28,2,0)</f>
        <v/>
      </c>
    </row>
    <row r="534">
      <c r="A534" s="53" t="n">
        <v>20221231</v>
      </c>
      <c r="B534" s="53" t="inlineStr">
        <is>
          <t>INR</t>
        </is>
      </c>
      <c r="C534" s="54" t="n">
        <v>11012</v>
      </c>
      <c r="D534" s="53" t="inlineStr">
        <is>
          <t>MUM</t>
        </is>
      </c>
      <c r="E534" s="53" t="inlineStr">
        <is>
          <t>Term Loan</t>
        </is>
      </c>
      <c r="F534" s="53">
        <f>CONCATENATE(E534,"-",B534)</f>
        <v/>
      </c>
      <c r="G534" s="55" t="n">
        <v>540687.51</v>
      </c>
      <c r="H534" s="53" t="inlineStr">
        <is>
          <t>CUST-24658</t>
        </is>
      </c>
      <c r="I534" s="53" t="inlineStr">
        <is>
          <t>RBI</t>
        </is>
      </c>
      <c r="J534" s="53" t="inlineStr">
        <is>
          <t>RBI</t>
        </is>
      </c>
      <c r="K534" s="53" t="inlineStr">
        <is>
          <t>O</t>
        </is>
      </c>
      <c r="L534" s="55">
        <f>G534*VLOOKUP(RIGHT(F534,3),'Currency-RBI'!$A$2:$B$28,2,0)</f>
        <v/>
      </c>
    </row>
    <row r="535">
      <c r="A535" s="53" t="n">
        <v>20221231</v>
      </c>
      <c r="B535" s="53" t="inlineStr">
        <is>
          <t>INR</t>
        </is>
      </c>
      <c r="C535" s="54" t="n">
        <v>11014</v>
      </c>
      <c r="D535" s="53" t="inlineStr">
        <is>
          <t>DEL</t>
        </is>
      </c>
      <c r="E535" s="53" t="inlineStr">
        <is>
          <t>Term Loan</t>
        </is>
      </c>
      <c r="F535" s="53">
        <f>CONCATENATE(E535,"-",B535)</f>
        <v/>
      </c>
      <c r="G535" s="55" t="n">
        <v>634636.53</v>
      </c>
      <c r="H535" s="53" t="inlineStr">
        <is>
          <t>CUST-12857</t>
        </is>
      </c>
      <c r="I535" s="53" t="inlineStr">
        <is>
          <t>BOA</t>
        </is>
      </c>
      <c r="J535" s="53" t="inlineStr">
        <is>
          <t>Overseas Bank</t>
        </is>
      </c>
      <c r="K535" s="53" t="inlineStr">
        <is>
          <t>O</t>
        </is>
      </c>
      <c r="L535" s="55">
        <f>G535*VLOOKUP(RIGHT(F535,3),'Currency-RBI'!$A$2:$B$28,2,0)</f>
        <v/>
      </c>
    </row>
    <row r="536">
      <c r="A536" s="53" t="n">
        <v>20221231</v>
      </c>
      <c r="B536" s="53" t="inlineStr">
        <is>
          <t>GBP</t>
        </is>
      </c>
      <c r="C536" s="54" t="n">
        <v>11015</v>
      </c>
      <c r="D536" s="53" t="inlineStr">
        <is>
          <t>DEL</t>
        </is>
      </c>
      <c r="E536" s="53" t="inlineStr">
        <is>
          <t>Call Money</t>
        </is>
      </c>
      <c r="F536" s="53">
        <f>CONCATENATE(E536,"-",B536)</f>
        <v/>
      </c>
      <c r="G536" s="55" t="n">
        <v>182927.25</v>
      </c>
      <c r="H536" s="53" t="inlineStr">
        <is>
          <t>CUST-43388</t>
        </is>
      </c>
      <c r="I536" s="53" t="inlineStr">
        <is>
          <t>HDFC</t>
        </is>
      </c>
      <c r="J536" s="53" t="inlineStr">
        <is>
          <t>SCB-Private</t>
        </is>
      </c>
      <c r="K536" s="53" t="inlineStr">
        <is>
          <t>D</t>
        </is>
      </c>
      <c r="L536" s="55">
        <f>G536*VLOOKUP(RIGHT(F536,3),'Currency-RBI'!$A$2:$B$28,2,0)</f>
        <v/>
      </c>
    </row>
    <row r="537">
      <c r="A537" s="53" t="n">
        <v>20221231</v>
      </c>
      <c r="B537" s="53" t="inlineStr">
        <is>
          <t>USD</t>
        </is>
      </c>
      <c r="C537" s="54" t="n">
        <v>11018</v>
      </c>
      <c r="D537" s="53" t="inlineStr">
        <is>
          <t>DEL</t>
        </is>
      </c>
      <c r="E537" s="53" t="inlineStr">
        <is>
          <t>LAF</t>
        </is>
      </c>
      <c r="F537" s="53">
        <f>CONCATENATE(E537,"-",B537)</f>
        <v/>
      </c>
      <c r="G537" s="55" t="n">
        <v>889782.3</v>
      </c>
      <c r="H537" s="53" t="inlineStr">
        <is>
          <t>CUST-33628</t>
        </is>
      </c>
      <c r="I537" s="53" t="inlineStr">
        <is>
          <t>RBI</t>
        </is>
      </c>
      <c r="J537" s="53" t="inlineStr">
        <is>
          <t>RBI</t>
        </is>
      </c>
      <c r="K537" s="53" t="inlineStr">
        <is>
          <t>D</t>
        </is>
      </c>
      <c r="L537" s="55">
        <f>G537*VLOOKUP(RIGHT(F537,3),'Currency-RBI'!$A$2:$B$28,2,0)</f>
        <v/>
      </c>
    </row>
    <row r="538">
      <c r="A538" s="53" t="n">
        <v>20221231</v>
      </c>
      <c r="B538" s="53" t="inlineStr">
        <is>
          <t>USD</t>
        </is>
      </c>
      <c r="C538" s="54" t="n">
        <v>11019</v>
      </c>
      <c r="D538" s="53" t="inlineStr">
        <is>
          <t>MUM</t>
        </is>
      </c>
      <c r="E538" s="53" t="inlineStr">
        <is>
          <t>Call Money</t>
        </is>
      </c>
      <c r="F538" s="53">
        <f>CONCATENATE(E538,"-",B538)</f>
        <v/>
      </c>
      <c r="G538" s="55" t="n">
        <v>582947.64</v>
      </c>
      <c r="H538" s="53" t="inlineStr">
        <is>
          <t>CUST-17024</t>
        </is>
      </c>
      <c r="I538" s="53" t="inlineStr">
        <is>
          <t>EXIM</t>
        </is>
      </c>
      <c r="J538" s="53" t="inlineStr">
        <is>
          <t>Financial Institution</t>
        </is>
      </c>
      <c r="K538" s="53" t="inlineStr">
        <is>
          <t>D</t>
        </is>
      </c>
      <c r="L538" s="55">
        <f>G538*VLOOKUP(RIGHT(F538,3),'Currency-RBI'!$A$2:$B$28,2,0)</f>
        <v/>
      </c>
    </row>
    <row r="539">
      <c r="A539" s="53" t="n">
        <v>20221231</v>
      </c>
      <c r="B539" s="53" t="inlineStr">
        <is>
          <t>GBP</t>
        </is>
      </c>
      <c r="C539" s="54" t="n">
        <v>11022</v>
      </c>
      <c r="D539" s="53" t="inlineStr">
        <is>
          <t>MUM</t>
        </is>
      </c>
      <c r="E539" s="53" t="inlineStr">
        <is>
          <t>Call Money</t>
        </is>
      </c>
      <c r="F539" s="53">
        <f>CONCATENATE(E539,"-",B539)</f>
        <v/>
      </c>
      <c r="G539" s="55" t="n">
        <v>473473.44</v>
      </c>
      <c r="H539" s="53" t="inlineStr">
        <is>
          <t>CUST-61299</t>
        </is>
      </c>
      <c r="I539" s="53" t="inlineStr">
        <is>
          <t>HDFC</t>
        </is>
      </c>
      <c r="J539" s="53" t="inlineStr">
        <is>
          <t>SCB-Private</t>
        </is>
      </c>
      <c r="K539" s="53" t="inlineStr">
        <is>
          <t>O</t>
        </is>
      </c>
      <c r="L539" s="55">
        <f>G539*VLOOKUP(RIGHT(F539,3),'Currency-RBI'!$A$2:$B$28,2,0)</f>
        <v/>
      </c>
    </row>
    <row r="540">
      <c r="A540" s="53" t="n">
        <v>20221231</v>
      </c>
      <c r="B540" s="53" t="inlineStr">
        <is>
          <t>GBP</t>
        </is>
      </c>
      <c r="C540" s="54" t="n">
        <v>11023</v>
      </c>
      <c r="D540" s="53" t="inlineStr">
        <is>
          <t>MUM</t>
        </is>
      </c>
      <c r="E540" s="53" t="inlineStr">
        <is>
          <t>Call Money</t>
        </is>
      </c>
      <c r="F540" s="53">
        <f>CONCATENATE(E540,"-",B540)</f>
        <v/>
      </c>
      <c r="G540" s="55" t="n">
        <v>884333.34</v>
      </c>
      <c r="H540" s="53" t="inlineStr">
        <is>
          <t>CUST-61114</t>
        </is>
      </c>
      <c r="I540" s="53" t="inlineStr">
        <is>
          <t>BOA</t>
        </is>
      </c>
      <c r="J540" s="53" t="inlineStr">
        <is>
          <t>Overseas Bank</t>
        </is>
      </c>
      <c r="K540" s="53" t="inlineStr">
        <is>
          <t>O</t>
        </is>
      </c>
      <c r="L540" s="55">
        <f>G540*VLOOKUP(RIGHT(F540,3),'Currency-RBI'!$A$2:$B$28,2,0)</f>
        <v/>
      </c>
    </row>
    <row r="541">
      <c r="A541" s="53" t="n">
        <v>20221231</v>
      </c>
      <c r="B541" s="53" t="inlineStr">
        <is>
          <t>USD</t>
        </is>
      </c>
      <c r="C541" s="54" t="n">
        <v>11026</v>
      </c>
      <c r="D541" s="53" t="inlineStr">
        <is>
          <t>MUM</t>
        </is>
      </c>
      <c r="E541" s="53" t="inlineStr">
        <is>
          <t>Call Money</t>
        </is>
      </c>
      <c r="F541" s="53">
        <f>CONCATENATE(E541,"-",B541)</f>
        <v/>
      </c>
      <c r="G541" s="55" t="n">
        <v>980187.12</v>
      </c>
      <c r="H541" s="53" t="inlineStr">
        <is>
          <t>CUST-31923</t>
        </is>
      </c>
      <c r="I541" s="53" t="inlineStr">
        <is>
          <t>FIO</t>
        </is>
      </c>
      <c r="J541" s="53" t="inlineStr">
        <is>
          <t>Financial Institution</t>
        </is>
      </c>
      <c r="K541" s="53" t="inlineStr">
        <is>
          <t>O</t>
        </is>
      </c>
      <c r="L541" s="55">
        <f>G541*VLOOKUP(RIGHT(F541,3),'Currency-RBI'!$A$2:$B$28,2,0)</f>
        <v/>
      </c>
    </row>
    <row r="542">
      <c r="A542" s="53" t="n">
        <v>20221231</v>
      </c>
      <c r="B542" s="53" t="inlineStr">
        <is>
          <t>GBP</t>
        </is>
      </c>
      <c r="C542" s="54" t="n">
        <v>11031</v>
      </c>
      <c r="D542" s="53" t="inlineStr">
        <is>
          <t>DEL</t>
        </is>
      </c>
      <c r="E542" s="53" t="inlineStr">
        <is>
          <t>LAF</t>
        </is>
      </c>
      <c r="F542" s="53">
        <f>CONCATENATE(E542,"-",B542)</f>
        <v/>
      </c>
      <c r="G542" s="55" t="n">
        <v>119046.51</v>
      </c>
      <c r="H542" s="53" t="inlineStr">
        <is>
          <t>CUST-33774</t>
        </is>
      </c>
      <c r="I542" s="53" t="inlineStr">
        <is>
          <t>SBBJ</t>
        </is>
      </c>
      <c r="J542" s="53" t="inlineStr">
        <is>
          <t>SBI-SUB</t>
        </is>
      </c>
      <c r="K542" s="53" t="inlineStr">
        <is>
          <t>O</t>
        </is>
      </c>
      <c r="L542" s="55">
        <f>G542*VLOOKUP(RIGHT(F542,3),'Currency-RBI'!$A$2:$B$28,2,0)</f>
        <v/>
      </c>
    </row>
    <row r="543">
      <c r="A543" s="53" t="n">
        <v>20221231</v>
      </c>
      <c r="B543" s="53" t="inlineStr">
        <is>
          <t>USD</t>
        </is>
      </c>
      <c r="C543" s="54" t="n">
        <v>11036</v>
      </c>
      <c r="D543" s="53" t="inlineStr">
        <is>
          <t>MUM</t>
        </is>
      </c>
      <c r="E543" s="53" t="inlineStr">
        <is>
          <t>Term Loan</t>
        </is>
      </c>
      <c r="F543" s="53">
        <f>CONCATENATE(E543,"-",B543)</f>
        <v/>
      </c>
      <c r="G543" s="55" t="n">
        <v>301991.58</v>
      </c>
      <c r="H543" s="53" t="inlineStr">
        <is>
          <t>CUST-30775</t>
        </is>
      </c>
      <c r="I543" s="53" t="inlineStr">
        <is>
          <t>EXIM</t>
        </is>
      </c>
      <c r="J543" s="53" t="inlineStr">
        <is>
          <t>Financial Institution</t>
        </is>
      </c>
      <c r="K543" s="53" t="inlineStr">
        <is>
          <t>D</t>
        </is>
      </c>
      <c r="L543" s="55">
        <f>G543*VLOOKUP(RIGHT(F543,3),'Currency-RBI'!$A$2:$B$28,2,0)</f>
        <v/>
      </c>
    </row>
    <row r="544">
      <c r="A544" s="53" t="n">
        <v>20221231</v>
      </c>
      <c r="B544" s="53" t="inlineStr">
        <is>
          <t>EUR</t>
        </is>
      </c>
      <c r="C544" s="54" t="n">
        <v>11037</v>
      </c>
      <c r="D544" s="53" t="inlineStr">
        <is>
          <t>MUM</t>
        </is>
      </c>
      <c r="E544" s="53" t="inlineStr">
        <is>
          <t>LAF</t>
        </is>
      </c>
      <c r="F544" s="53">
        <f>CONCATENATE(E544,"-",B544)</f>
        <v/>
      </c>
      <c r="G544" s="55" t="n">
        <v>143474.76</v>
      </c>
      <c r="H544" s="53" t="inlineStr">
        <is>
          <t>CUST-20543</t>
        </is>
      </c>
      <c r="I544" s="53" t="inlineStr">
        <is>
          <t>NABARD</t>
        </is>
      </c>
      <c r="J544" s="53" t="inlineStr">
        <is>
          <t>Financial Institution</t>
        </is>
      </c>
      <c r="K544" s="53" t="inlineStr">
        <is>
          <t>D</t>
        </is>
      </c>
      <c r="L544" s="55">
        <f>G544*VLOOKUP(RIGHT(F544,3),'Currency-RBI'!$A$2:$B$28,2,0)</f>
        <v/>
      </c>
    </row>
    <row r="545">
      <c r="A545" s="53" t="n">
        <v>20221231</v>
      </c>
      <c r="B545" s="53" t="inlineStr">
        <is>
          <t>EUR</t>
        </is>
      </c>
      <c r="C545" s="54" t="n">
        <v>11039</v>
      </c>
      <c r="D545" s="53" t="inlineStr">
        <is>
          <t>MUM</t>
        </is>
      </c>
      <c r="E545" s="53" t="inlineStr">
        <is>
          <t>MSF</t>
        </is>
      </c>
      <c r="F545" s="53">
        <f>CONCATENATE(E545,"-",B545)</f>
        <v/>
      </c>
      <c r="G545" s="55" t="n">
        <v>630992.34</v>
      </c>
      <c r="H545" s="53" t="inlineStr">
        <is>
          <t>CUST-57485</t>
        </is>
      </c>
      <c r="I545" s="53" t="inlineStr">
        <is>
          <t>NABARD</t>
        </is>
      </c>
      <c r="J545" s="53" t="inlineStr">
        <is>
          <t>Financial Institution</t>
        </is>
      </c>
      <c r="K545" s="53" t="inlineStr">
        <is>
          <t>D</t>
        </is>
      </c>
      <c r="L545" s="55">
        <f>G545*VLOOKUP(RIGHT(F545,3),'Currency-RBI'!$A$2:$B$28,2,0)</f>
        <v/>
      </c>
    </row>
    <row r="546">
      <c r="A546" s="53" t="n">
        <v>20221231</v>
      </c>
      <c r="B546" s="53" t="inlineStr">
        <is>
          <t>GBP</t>
        </is>
      </c>
      <c r="C546" s="54" t="n">
        <v>11040</v>
      </c>
      <c r="D546" s="53" t="inlineStr">
        <is>
          <t>DEL</t>
        </is>
      </c>
      <c r="E546" s="53" t="inlineStr">
        <is>
          <t>Term Loan</t>
        </is>
      </c>
      <c r="F546" s="53">
        <f>CONCATENATE(E546,"-",B546)</f>
        <v/>
      </c>
      <c r="G546" s="55" t="n">
        <v>16384.5</v>
      </c>
      <c r="H546" s="53" t="inlineStr">
        <is>
          <t>CUST-61643</t>
        </is>
      </c>
      <c r="I546" s="53" t="inlineStr">
        <is>
          <t>SBBJ</t>
        </is>
      </c>
      <c r="J546" s="53" t="inlineStr">
        <is>
          <t>SBI-SUB</t>
        </is>
      </c>
      <c r="K546" s="53" t="inlineStr">
        <is>
          <t>O</t>
        </is>
      </c>
      <c r="L546" s="55">
        <f>G546*VLOOKUP(RIGHT(F546,3),'Currency-RBI'!$A$2:$B$28,2,0)</f>
        <v/>
      </c>
    </row>
    <row r="547">
      <c r="A547" s="53" t="n">
        <v>20221231</v>
      </c>
      <c r="B547" s="53" t="inlineStr">
        <is>
          <t>INR</t>
        </is>
      </c>
      <c r="C547" s="54" t="n">
        <v>11042</v>
      </c>
      <c r="D547" s="53" t="inlineStr">
        <is>
          <t>DEL</t>
        </is>
      </c>
      <c r="E547" s="53" t="inlineStr">
        <is>
          <t>Call Money</t>
        </is>
      </c>
      <c r="F547" s="53">
        <f>CONCATENATE(E547,"-",B547)</f>
        <v/>
      </c>
      <c r="G547" s="55" t="n">
        <v>531854.73</v>
      </c>
      <c r="H547" s="53" t="inlineStr">
        <is>
          <t>CUST-29066</t>
        </is>
      </c>
      <c r="I547" s="53" t="inlineStr">
        <is>
          <t>FIO</t>
        </is>
      </c>
      <c r="J547" s="53" t="inlineStr">
        <is>
          <t>Financial Institution</t>
        </is>
      </c>
      <c r="K547" s="53" t="inlineStr">
        <is>
          <t>O</t>
        </is>
      </c>
      <c r="L547" s="55">
        <f>G547*VLOOKUP(RIGHT(F547,3),'Currency-RBI'!$A$2:$B$28,2,0)</f>
        <v/>
      </c>
    </row>
    <row r="548">
      <c r="A548" s="53" t="n">
        <v>20221231</v>
      </c>
      <c r="B548" s="53" t="inlineStr">
        <is>
          <t>USD</t>
        </is>
      </c>
      <c r="C548" s="54" t="n">
        <v>11044</v>
      </c>
      <c r="D548" s="53" t="inlineStr">
        <is>
          <t>DEL</t>
        </is>
      </c>
      <c r="E548" s="53" t="inlineStr">
        <is>
          <t>MSF</t>
        </is>
      </c>
      <c r="F548" s="53">
        <f>CONCATENATE(E548,"-",B548)</f>
        <v/>
      </c>
      <c r="G548" s="55" t="n">
        <v>47701.17</v>
      </c>
      <c r="H548" s="53" t="inlineStr">
        <is>
          <t>CUST-58863</t>
        </is>
      </c>
      <c r="I548" s="53" t="inlineStr">
        <is>
          <t>SBI</t>
        </is>
      </c>
      <c r="J548" s="53" t="inlineStr">
        <is>
          <t>SBI</t>
        </is>
      </c>
      <c r="K548" s="53" t="inlineStr">
        <is>
          <t>D</t>
        </is>
      </c>
      <c r="L548" s="55">
        <f>G548*VLOOKUP(RIGHT(F548,3),'Currency-RBI'!$A$2:$B$28,2,0)</f>
        <v/>
      </c>
    </row>
    <row r="549">
      <c r="A549" s="53" t="n">
        <v>20221231</v>
      </c>
      <c r="B549" s="53" t="inlineStr">
        <is>
          <t>GBP</t>
        </is>
      </c>
      <c r="C549" s="54" t="n">
        <v>11045</v>
      </c>
      <c r="D549" s="53" t="inlineStr">
        <is>
          <t>DEL</t>
        </is>
      </c>
      <c r="E549" s="53" t="inlineStr">
        <is>
          <t>Term Loan</t>
        </is>
      </c>
      <c r="F549" s="53">
        <f>CONCATENATE(E549,"-",B549)</f>
        <v/>
      </c>
      <c r="G549" s="55" t="n">
        <v>297330.66</v>
      </c>
      <c r="H549" s="53" t="inlineStr">
        <is>
          <t>CUST-20828</t>
        </is>
      </c>
      <c r="I549" s="53" t="inlineStr">
        <is>
          <t>SBBJ</t>
        </is>
      </c>
      <c r="J549" s="53" t="inlineStr">
        <is>
          <t>SBI-SUB</t>
        </is>
      </c>
      <c r="K549" s="53" t="inlineStr">
        <is>
          <t>D</t>
        </is>
      </c>
      <c r="L549" s="55">
        <f>G549*VLOOKUP(RIGHT(F549,3),'Currency-RBI'!$A$2:$B$28,2,0)</f>
        <v/>
      </c>
    </row>
    <row r="550">
      <c r="A550" s="53" t="n">
        <v>20221231</v>
      </c>
      <c r="B550" s="53" t="inlineStr">
        <is>
          <t>INR</t>
        </is>
      </c>
      <c r="C550" s="54" t="n">
        <v>11048</v>
      </c>
      <c r="D550" s="53" t="inlineStr">
        <is>
          <t>MUM</t>
        </is>
      </c>
      <c r="E550" s="53" t="inlineStr">
        <is>
          <t>LAF</t>
        </is>
      </c>
      <c r="F550" s="53">
        <f>CONCATENATE(E550,"-",B550)</f>
        <v/>
      </c>
      <c r="G550" s="55" t="n">
        <v>769498.29</v>
      </c>
      <c r="H550" s="53" t="inlineStr">
        <is>
          <t>CUST-31921</t>
        </is>
      </c>
      <c r="I550" s="53" t="inlineStr">
        <is>
          <t>RBI</t>
        </is>
      </c>
      <c r="J550" s="53" t="inlineStr">
        <is>
          <t>RBI</t>
        </is>
      </c>
      <c r="K550" s="53" t="inlineStr">
        <is>
          <t>O</t>
        </is>
      </c>
      <c r="L550" s="55">
        <f>G550*VLOOKUP(RIGHT(F550,3),'Currency-RBI'!$A$2:$B$28,2,0)</f>
        <v/>
      </c>
    </row>
    <row r="551">
      <c r="A551" s="53" t="n">
        <v>20221231</v>
      </c>
      <c r="B551" s="53" t="inlineStr">
        <is>
          <t>INR</t>
        </is>
      </c>
      <c r="C551" s="54" t="n">
        <v>11050</v>
      </c>
      <c r="D551" s="53" t="inlineStr">
        <is>
          <t>DEL</t>
        </is>
      </c>
      <c r="E551" s="53" t="inlineStr">
        <is>
          <t>Call Money</t>
        </is>
      </c>
      <c r="F551" s="53">
        <f>CONCATENATE(E551,"-",B551)</f>
        <v/>
      </c>
      <c r="G551" s="55" t="n">
        <v>279663.12</v>
      </c>
      <c r="H551" s="53" t="inlineStr">
        <is>
          <t>CUST-26346</t>
        </is>
      </c>
      <c r="I551" s="53" t="inlineStr">
        <is>
          <t>BOA</t>
        </is>
      </c>
      <c r="J551" s="53" t="inlineStr">
        <is>
          <t>Overseas Bank</t>
        </is>
      </c>
      <c r="K551" s="53" t="inlineStr">
        <is>
          <t>O</t>
        </is>
      </c>
      <c r="L551" s="55">
        <f>G551*VLOOKUP(RIGHT(F551,3),'Currency-RBI'!$A$2:$B$28,2,0)</f>
        <v/>
      </c>
    </row>
    <row r="552">
      <c r="A552" s="53" t="n">
        <v>20221231</v>
      </c>
      <c r="B552" s="53" t="inlineStr">
        <is>
          <t>EUR</t>
        </is>
      </c>
      <c r="C552" s="54" t="n">
        <v>11051</v>
      </c>
      <c r="D552" s="53" t="inlineStr">
        <is>
          <t>MUM</t>
        </is>
      </c>
      <c r="E552" s="53" t="inlineStr">
        <is>
          <t>MSF</t>
        </is>
      </c>
      <c r="F552" s="53">
        <f>CONCATENATE(E552,"-",B552)</f>
        <v/>
      </c>
      <c r="G552" s="55" t="n">
        <v>736321.41</v>
      </c>
      <c r="H552" s="53" t="inlineStr">
        <is>
          <t>CUST-58603</t>
        </is>
      </c>
      <c r="I552" s="53" t="inlineStr">
        <is>
          <t>RBI</t>
        </is>
      </c>
      <c r="J552" s="53" t="inlineStr">
        <is>
          <t>RBI</t>
        </is>
      </c>
      <c r="K552" s="53" t="inlineStr">
        <is>
          <t>O</t>
        </is>
      </c>
      <c r="L552" s="55">
        <f>G552*VLOOKUP(RIGHT(F552,3),'Currency-RBI'!$A$2:$B$28,2,0)</f>
        <v/>
      </c>
    </row>
    <row r="553">
      <c r="A553" s="53" t="n">
        <v>20221231</v>
      </c>
      <c r="B553" s="53" t="inlineStr">
        <is>
          <t>EUR</t>
        </is>
      </c>
      <c r="C553" s="54" t="n">
        <v>11052</v>
      </c>
      <c r="D553" s="53" t="inlineStr">
        <is>
          <t>MUM</t>
        </is>
      </c>
      <c r="E553" s="53" t="inlineStr">
        <is>
          <t>MSF</t>
        </is>
      </c>
      <c r="F553" s="53">
        <f>CONCATENATE(E553,"-",B553)</f>
        <v/>
      </c>
      <c r="G553" s="55" t="n">
        <v>952858.17</v>
      </c>
      <c r="H553" s="53" t="inlineStr">
        <is>
          <t>CUST-44708</t>
        </is>
      </c>
      <c r="I553" s="53" t="inlineStr">
        <is>
          <t>BOA</t>
        </is>
      </c>
      <c r="J553" s="53" t="inlineStr">
        <is>
          <t>Overseas Bank</t>
        </is>
      </c>
      <c r="K553" s="53" t="inlineStr">
        <is>
          <t>O</t>
        </is>
      </c>
      <c r="L553" s="55">
        <f>G553*VLOOKUP(RIGHT(F553,3),'Currency-RBI'!$A$2:$B$28,2,0)</f>
        <v/>
      </c>
    </row>
    <row r="554">
      <c r="A554" s="53" t="n">
        <v>20221231</v>
      </c>
      <c r="B554" s="53" t="inlineStr">
        <is>
          <t>INR</t>
        </is>
      </c>
      <c r="C554" s="54" t="n">
        <v>11053</v>
      </c>
      <c r="D554" s="53" t="inlineStr">
        <is>
          <t>MUM</t>
        </is>
      </c>
      <c r="E554" s="53" t="inlineStr">
        <is>
          <t>Call Money</t>
        </is>
      </c>
      <c r="F554" s="53">
        <f>CONCATENATE(E554,"-",B554)</f>
        <v/>
      </c>
      <c r="G554" s="55" t="n">
        <v>846325.26</v>
      </c>
      <c r="H554" s="53" t="inlineStr">
        <is>
          <t>CUST-30963</t>
        </is>
      </c>
      <c r="I554" s="53" t="inlineStr">
        <is>
          <t>ICICI</t>
        </is>
      </c>
      <c r="J554" s="53" t="inlineStr">
        <is>
          <t>SCB-Private</t>
        </is>
      </c>
      <c r="K554" s="53" t="inlineStr">
        <is>
          <t>O</t>
        </is>
      </c>
      <c r="L554" s="55">
        <f>G554*VLOOKUP(RIGHT(F554,3),'Currency-RBI'!$A$2:$B$28,2,0)</f>
        <v/>
      </c>
    </row>
    <row r="555">
      <c r="A555" s="53" t="n">
        <v>20221231</v>
      </c>
      <c r="B555" s="53" t="inlineStr">
        <is>
          <t>EUR</t>
        </is>
      </c>
      <c r="C555" s="54" t="n">
        <v>11054</v>
      </c>
      <c r="D555" s="53" t="inlineStr">
        <is>
          <t>MUM</t>
        </is>
      </c>
      <c r="E555" s="53" t="inlineStr">
        <is>
          <t>Call Money</t>
        </is>
      </c>
      <c r="F555" s="53">
        <f>CONCATENATE(E555,"-",B555)</f>
        <v/>
      </c>
      <c r="G555" s="55" t="n">
        <v>521673.57</v>
      </c>
      <c r="H555" s="53" t="inlineStr">
        <is>
          <t>CUST-36067</t>
        </is>
      </c>
      <c r="I555" s="53" t="inlineStr">
        <is>
          <t>Saraswat</t>
        </is>
      </c>
      <c r="J555" s="53" t="inlineStr">
        <is>
          <t>Cooperative Bank</t>
        </is>
      </c>
      <c r="K555" s="53" t="inlineStr">
        <is>
          <t>O</t>
        </is>
      </c>
      <c r="L555" s="55">
        <f>G555*VLOOKUP(RIGHT(F555,3),'Currency-RBI'!$A$2:$B$28,2,0)</f>
        <v/>
      </c>
    </row>
    <row r="556">
      <c r="A556" s="53" t="n">
        <v>20221231</v>
      </c>
      <c r="B556" s="53" t="inlineStr">
        <is>
          <t>GBP</t>
        </is>
      </c>
      <c r="C556" s="54" t="n">
        <v>11056</v>
      </c>
      <c r="D556" s="53" t="inlineStr">
        <is>
          <t>MUM</t>
        </is>
      </c>
      <c r="E556" s="53" t="inlineStr">
        <is>
          <t>Term Loan</t>
        </is>
      </c>
      <c r="F556" s="53">
        <f>CONCATENATE(E556,"-",B556)</f>
        <v/>
      </c>
      <c r="G556" s="55" t="n">
        <v>184736.97</v>
      </c>
      <c r="H556" s="53" t="inlineStr">
        <is>
          <t>CUST-14611</t>
        </is>
      </c>
      <c r="I556" s="53" t="inlineStr">
        <is>
          <t>SIDBI</t>
        </is>
      </c>
      <c r="J556" s="53" t="inlineStr">
        <is>
          <t>Financial Institution</t>
        </is>
      </c>
      <c r="K556" s="53" t="inlineStr">
        <is>
          <t>D</t>
        </is>
      </c>
      <c r="L556" s="55">
        <f>G556*VLOOKUP(RIGHT(F556,3),'Currency-RBI'!$A$2:$B$28,2,0)</f>
        <v/>
      </c>
    </row>
    <row r="557">
      <c r="A557" s="53" t="n">
        <v>20221231</v>
      </c>
      <c r="B557" s="53" t="inlineStr">
        <is>
          <t>INR</t>
        </is>
      </c>
      <c r="C557" s="54" t="n">
        <v>11057</v>
      </c>
      <c r="D557" s="53" t="inlineStr">
        <is>
          <t>MUM</t>
        </is>
      </c>
      <c r="E557" s="53" t="inlineStr">
        <is>
          <t>Call Money</t>
        </is>
      </c>
      <c r="F557" s="53">
        <f>CONCATENATE(E557,"-",B557)</f>
        <v/>
      </c>
      <c r="G557" s="55" t="n">
        <v>919326.87</v>
      </c>
      <c r="H557" s="53" t="inlineStr">
        <is>
          <t>CUST-45077</t>
        </is>
      </c>
      <c r="I557" s="53" t="inlineStr">
        <is>
          <t>SIDBI</t>
        </is>
      </c>
      <c r="J557" s="53" t="inlineStr">
        <is>
          <t>Financial Institution</t>
        </is>
      </c>
      <c r="K557" s="53" t="inlineStr">
        <is>
          <t>O</t>
        </is>
      </c>
      <c r="L557" s="55">
        <f>G557*VLOOKUP(RIGHT(F557,3),'Currency-RBI'!$A$2:$B$28,2,0)</f>
        <v/>
      </c>
    </row>
    <row r="558">
      <c r="A558" s="53" t="n">
        <v>20221231</v>
      </c>
      <c r="B558" s="53" t="inlineStr">
        <is>
          <t>GBP</t>
        </is>
      </c>
      <c r="C558" s="54" t="n">
        <v>11060</v>
      </c>
      <c r="D558" s="53" t="inlineStr">
        <is>
          <t>MUM</t>
        </is>
      </c>
      <c r="E558" s="53" t="inlineStr">
        <is>
          <t>MSF</t>
        </is>
      </c>
      <c r="F558" s="53">
        <f>CONCATENATE(E558,"-",B558)</f>
        <v/>
      </c>
      <c r="G558" s="55" t="n">
        <v>716180.85</v>
      </c>
      <c r="H558" s="53" t="inlineStr">
        <is>
          <t>CUST-29118</t>
        </is>
      </c>
      <c r="I558" s="53" t="inlineStr">
        <is>
          <t>NABARD</t>
        </is>
      </c>
      <c r="J558" s="53" t="inlineStr">
        <is>
          <t>Financial Institution</t>
        </is>
      </c>
      <c r="K558" s="53" t="inlineStr">
        <is>
          <t>O</t>
        </is>
      </c>
      <c r="L558" s="55">
        <f>G558*VLOOKUP(RIGHT(F558,3),'Currency-RBI'!$A$2:$B$28,2,0)</f>
        <v/>
      </c>
    </row>
    <row r="559">
      <c r="A559" s="53" t="n">
        <v>20221231</v>
      </c>
      <c r="B559" s="53" t="inlineStr">
        <is>
          <t>USD</t>
        </is>
      </c>
      <c r="C559" s="54" t="n">
        <v>11061</v>
      </c>
      <c r="D559" s="53" t="inlineStr">
        <is>
          <t>MUM</t>
        </is>
      </c>
      <c r="E559" s="53" t="inlineStr">
        <is>
          <t>Term Loan</t>
        </is>
      </c>
      <c r="F559" s="53">
        <f>CONCATENATE(E559,"-",B559)</f>
        <v/>
      </c>
      <c r="G559" s="55" t="n">
        <v>756975.78</v>
      </c>
      <c r="H559" s="53" t="inlineStr">
        <is>
          <t>CUST-41988</t>
        </is>
      </c>
      <c r="I559" s="53" t="inlineStr">
        <is>
          <t>Saraswat</t>
        </is>
      </c>
      <c r="J559" s="53" t="inlineStr">
        <is>
          <t>Cooperative Bank</t>
        </is>
      </c>
      <c r="K559" s="53" t="inlineStr">
        <is>
          <t>D</t>
        </is>
      </c>
      <c r="L559" s="55">
        <f>G559*VLOOKUP(RIGHT(F559,3),'Currency-RBI'!$A$2:$B$28,2,0)</f>
        <v/>
      </c>
    </row>
    <row r="560">
      <c r="A560" s="53" t="n">
        <v>20221231</v>
      </c>
      <c r="B560" s="53" t="inlineStr">
        <is>
          <t>INR</t>
        </is>
      </c>
      <c r="C560" s="54" t="n">
        <v>11063</v>
      </c>
      <c r="D560" s="53" t="inlineStr">
        <is>
          <t>DEL</t>
        </is>
      </c>
      <c r="E560" s="53" t="inlineStr">
        <is>
          <t>Call Money</t>
        </is>
      </c>
      <c r="F560" s="53">
        <f>CONCATENATE(E560,"-",B560)</f>
        <v/>
      </c>
      <c r="G560" s="55" t="n">
        <v>171626.4</v>
      </c>
      <c r="H560" s="53" t="inlineStr">
        <is>
          <t>CUST-14546</t>
        </is>
      </c>
      <c r="I560" s="53" t="inlineStr">
        <is>
          <t>EXIM</t>
        </is>
      </c>
      <c r="J560" s="53" t="inlineStr">
        <is>
          <t>Financial Institution</t>
        </is>
      </c>
      <c r="K560" s="53" t="inlineStr">
        <is>
          <t>D</t>
        </is>
      </c>
      <c r="L560" s="55">
        <f>G560*VLOOKUP(RIGHT(F560,3),'Currency-RBI'!$A$2:$B$28,2,0)</f>
        <v/>
      </c>
    </row>
    <row r="561">
      <c r="A561" s="53" t="n">
        <v>20221231</v>
      </c>
      <c r="B561" s="53" t="inlineStr">
        <is>
          <t>EUR</t>
        </is>
      </c>
      <c r="C561" s="54" t="n">
        <v>11068</v>
      </c>
      <c r="D561" s="53" t="inlineStr">
        <is>
          <t>DEL</t>
        </is>
      </c>
      <c r="E561" s="53" t="inlineStr">
        <is>
          <t>Call Money</t>
        </is>
      </c>
      <c r="F561" s="53">
        <f>CONCATENATE(E561,"-",B561)</f>
        <v/>
      </c>
      <c r="G561" s="55" t="n">
        <v>667203.5699999999</v>
      </c>
      <c r="H561" s="53" t="inlineStr">
        <is>
          <t>CUST-60356</t>
        </is>
      </c>
      <c r="I561" s="53" t="inlineStr">
        <is>
          <t>BOA</t>
        </is>
      </c>
      <c r="J561" s="53" t="inlineStr">
        <is>
          <t>Overseas Bank</t>
        </is>
      </c>
      <c r="K561" s="53" t="inlineStr">
        <is>
          <t>D</t>
        </is>
      </c>
      <c r="L561" s="55">
        <f>G561*VLOOKUP(RIGHT(F561,3),'Currency-RBI'!$A$2:$B$28,2,0)</f>
        <v/>
      </c>
    </row>
    <row r="562">
      <c r="A562" s="53" t="n">
        <v>20221231</v>
      </c>
      <c r="B562" s="53" t="inlineStr">
        <is>
          <t>INR</t>
        </is>
      </c>
      <c r="C562" s="54" t="n">
        <v>11069</v>
      </c>
      <c r="D562" s="53" t="inlineStr">
        <is>
          <t>DEL</t>
        </is>
      </c>
      <c r="E562" s="53" t="inlineStr">
        <is>
          <t>Term Loan</t>
        </is>
      </c>
      <c r="F562" s="53">
        <f>CONCATENATE(E562,"-",B562)</f>
        <v/>
      </c>
      <c r="G562" s="55" t="n">
        <v>826483.6799999999</v>
      </c>
      <c r="H562" s="53" t="inlineStr">
        <is>
          <t>CUST-20497</t>
        </is>
      </c>
      <c r="I562" s="53" t="inlineStr">
        <is>
          <t>ICICI</t>
        </is>
      </c>
      <c r="J562" s="53" t="inlineStr">
        <is>
          <t>SCB-Private</t>
        </is>
      </c>
      <c r="K562" s="53" t="inlineStr">
        <is>
          <t>D</t>
        </is>
      </c>
      <c r="L562" s="55">
        <f>G562*VLOOKUP(RIGHT(F562,3),'Currency-RBI'!$A$2:$B$28,2,0)</f>
        <v/>
      </c>
    </row>
    <row r="563">
      <c r="A563" s="53" t="n">
        <v>20221231</v>
      </c>
      <c r="B563" s="53" t="inlineStr">
        <is>
          <t>INR</t>
        </is>
      </c>
      <c r="C563" s="54" t="n">
        <v>11072</v>
      </c>
      <c r="D563" s="53" t="inlineStr">
        <is>
          <t>DEL</t>
        </is>
      </c>
      <c r="E563" s="53" t="inlineStr">
        <is>
          <t>LAF</t>
        </is>
      </c>
      <c r="F563" s="53">
        <f>CONCATENATE(E563,"-",B563)</f>
        <v/>
      </c>
      <c r="G563" s="55" t="n">
        <v>940548.51</v>
      </c>
      <c r="H563" s="53" t="inlineStr">
        <is>
          <t>CUST-36008</t>
        </is>
      </c>
      <c r="I563" s="53" t="inlineStr">
        <is>
          <t>NABARD</t>
        </is>
      </c>
      <c r="J563" s="53" t="inlineStr">
        <is>
          <t>Financial Institution</t>
        </is>
      </c>
      <c r="K563" s="53" t="inlineStr">
        <is>
          <t>D</t>
        </is>
      </c>
      <c r="L563" s="55">
        <f>G563*VLOOKUP(RIGHT(F563,3),'Currency-RBI'!$A$2:$B$28,2,0)</f>
        <v/>
      </c>
    </row>
    <row r="564">
      <c r="A564" s="53" t="n">
        <v>20221231</v>
      </c>
      <c r="B564" s="53" t="inlineStr">
        <is>
          <t>EUR</t>
        </is>
      </c>
      <c r="C564" s="54" t="n">
        <v>11076</v>
      </c>
      <c r="D564" s="53" t="inlineStr">
        <is>
          <t>MUM</t>
        </is>
      </c>
      <c r="E564" s="53" t="inlineStr">
        <is>
          <t>Call Money</t>
        </is>
      </c>
      <c r="F564" s="53">
        <f>CONCATENATE(E564,"-",B564)</f>
        <v/>
      </c>
      <c r="G564" s="55" t="n">
        <v>817101.45</v>
      </c>
      <c r="H564" s="53" t="inlineStr">
        <is>
          <t>CUST-69117</t>
        </is>
      </c>
      <c r="I564" s="53" t="inlineStr">
        <is>
          <t>SBBJ</t>
        </is>
      </c>
      <c r="J564" s="53" t="inlineStr">
        <is>
          <t>SBI-SUB</t>
        </is>
      </c>
      <c r="K564" s="53" t="inlineStr">
        <is>
          <t>D</t>
        </is>
      </c>
      <c r="L564" s="55">
        <f>G564*VLOOKUP(RIGHT(F564,3),'Currency-RBI'!$A$2:$B$28,2,0)</f>
        <v/>
      </c>
    </row>
    <row r="565">
      <c r="A565" s="53" t="n">
        <v>20221231</v>
      </c>
      <c r="B565" s="53" t="inlineStr">
        <is>
          <t>USD</t>
        </is>
      </c>
      <c r="C565" s="54" t="n">
        <v>11077</v>
      </c>
      <c r="D565" s="53" t="inlineStr">
        <is>
          <t>DEL</t>
        </is>
      </c>
      <c r="E565" s="53" t="inlineStr">
        <is>
          <t>MSF</t>
        </is>
      </c>
      <c r="F565" s="53">
        <f>CONCATENATE(E565,"-",B565)</f>
        <v/>
      </c>
      <c r="G565" s="55" t="n">
        <v>241877.79</v>
      </c>
      <c r="H565" s="53" t="inlineStr">
        <is>
          <t>CUST-36837</t>
        </is>
      </c>
      <c r="I565" s="53" t="inlineStr">
        <is>
          <t>NABARD</t>
        </is>
      </c>
      <c r="J565" s="53" t="inlineStr">
        <is>
          <t>Financial Institution</t>
        </is>
      </c>
      <c r="K565" s="53" t="inlineStr">
        <is>
          <t>O</t>
        </is>
      </c>
      <c r="L565" s="55">
        <f>G565*VLOOKUP(RIGHT(F565,3),'Currency-RBI'!$A$2:$B$28,2,0)</f>
        <v/>
      </c>
    </row>
    <row r="566">
      <c r="A566" s="53" t="n">
        <v>20221231</v>
      </c>
      <c r="B566" s="53" t="inlineStr">
        <is>
          <t>GBP</t>
        </is>
      </c>
      <c r="C566" s="54" t="n">
        <v>11078</v>
      </c>
      <c r="D566" s="53" t="inlineStr">
        <is>
          <t>MUM</t>
        </is>
      </c>
      <c r="E566" s="53" t="inlineStr">
        <is>
          <t>LAF</t>
        </is>
      </c>
      <c r="F566" s="53">
        <f>CONCATENATE(E566,"-",B566)</f>
        <v/>
      </c>
      <c r="G566" s="55" t="n">
        <v>865416.42</v>
      </c>
      <c r="H566" s="53" t="inlineStr">
        <is>
          <t>CUST-29281</t>
        </is>
      </c>
      <c r="I566" s="53" t="inlineStr">
        <is>
          <t>SBBJ</t>
        </is>
      </c>
      <c r="J566" s="53" t="inlineStr">
        <is>
          <t>SBI-SUB</t>
        </is>
      </c>
      <c r="K566" s="53" t="inlineStr">
        <is>
          <t>O</t>
        </is>
      </c>
      <c r="L566" s="55">
        <f>G566*VLOOKUP(RIGHT(F566,3),'Currency-RBI'!$A$2:$B$28,2,0)</f>
        <v/>
      </c>
    </row>
    <row r="567">
      <c r="A567" s="53" t="n">
        <v>20221231</v>
      </c>
      <c r="B567" s="53" t="inlineStr">
        <is>
          <t>GBP</t>
        </is>
      </c>
      <c r="C567" s="54" t="n">
        <v>11081</v>
      </c>
      <c r="D567" s="53" t="inlineStr">
        <is>
          <t>MUM</t>
        </is>
      </c>
      <c r="E567" s="53" t="inlineStr">
        <is>
          <t>Call Money</t>
        </is>
      </c>
      <c r="F567" s="53">
        <f>CONCATENATE(E567,"-",B567)</f>
        <v/>
      </c>
      <c r="G567" s="55" t="n">
        <v>189252.36</v>
      </c>
      <c r="H567" s="53" t="inlineStr">
        <is>
          <t>CUST-76289</t>
        </is>
      </c>
      <c r="I567" s="53" t="inlineStr">
        <is>
          <t>Saraswat</t>
        </is>
      </c>
      <c r="J567" s="53" t="inlineStr">
        <is>
          <t>Cooperative Bank</t>
        </is>
      </c>
      <c r="K567" s="53" t="inlineStr">
        <is>
          <t>D</t>
        </is>
      </c>
      <c r="L567" s="55">
        <f>G567*VLOOKUP(RIGHT(F567,3),'Currency-RBI'!$A$2:$B$28,2,0)</f>
        <v/>
      </c>
    </row>
    <row r="568">
      <c r="A568" s="53" t="n">
        <v>20221231</v>
      </c>
      <c r="B568" s="53" t="inlineStr">
        <is>
          <t>EUR</t>
        </is>
      </c>
      <c r="C568" s="54" t="n">
        <v>11086</v>
      </c>
      <c r="D568" s="53" t="inlineStr">
        <is>
          <t>DEL</t>
        </is>
      </c>
      <c r="E568" s="53" t="inlineStr">
        <is>
          <t>LAF</t>
        </is>
      </c>
      <c r="F568" s="53">
        <f>CONCATENATE(E568,"-",B568)</f>
        <v/>
      </c>
      <c r="G568" s="55" t="n">
        <v>146252.7</v>
      </c>
      <c r="H568" s="53" t="inlineStr">
        <is>
          <t>CUST-29574</t>
        </is>
      </c>
      <c r="I568" s="53" t="inlineStr">
        <is>
          <t>NABARD</t>
        </is>
      </c>
      <c r="J568" s="53" t="inlineStr">
        <is>
          <t>Financial Institution</t>
        </is>
      </c>
      <c r="K568" s="53" t="inlineStr">
        <is>
          <t>O</t>
        </is>
      </c>
      <c r="L568" s="55">
        <f>G568*VLOOKUP(RIGHT(F568,3),'Currency-RBI'!$A$2:$B$28,2,0)</f>
        <v/>
      </c>
    </row>
    <row r="569">
      <c r="A569" s="53" t="n">
        <v>20221231</v>
      </c>
      <c r="B569" s="53" t="inlineStr">
        <is>
          <t>EUR</t>
        </is>
      </c>
      <c r="C569" s="54" t="n">
        <v>11087</v>
      </c>
      <c r="D569" s="53" t="inlineStr">
        <is>
          <t>DEL</t>
        </is>
      </c>
      <c r="E569" s="53" t="inlineStr">
        <is>
          <t>Term Loan</t>
        </is>
      </c>
      <c r="F569" s="53">
        <f>CONCATENATE(E569,"-",B569)</f>
        <v/>
      </c>
      <c r="G569" s="55" t="n">
        <v>703425.6899999999</v>
      </c>
      <c r="H569" s="53" t="inlineStr">
        <is>
          <t>CUST-78542</t>
        </is>
      </c>
      <c r="I569" s="53" t="inlineStr">
        <is>
          <t>Saraswat</t>
        </is>
      </c>
      <c r="J569" s="53" t="inlineStr">
        <is>
          <t>Cooperative Bank</t>
        </is>
      </c>
      <c r="K569" s="53" t="inlineStr">
        <is>
          <t>D</t>
        </is>
      </c>
      <c r="L569" s="55">
        <f>G569*VLOOKUP(RIGHT(F569,3),'Currency-RBI'!$A$2:$B$28,2,0)</f>
        <v/>
      </c>
    </row>
    <row r="570">
      <c r="A570" s="53" t="n">
        <v>20221231</v>
      </c>
      <c r="B570" s="53" t="inlineStr">
        <is>
          <t>USD</t>
        </is>
      </c>
      <c r="C570" s="54" t="n">
        <v>11089</v>
      </c>
      <c r="D570" s="53" t="inlineStr">
        <is>
          <t>MUM</t>
        </is>
      </c>
      <c r="E570" s="53" t="inlineStr">
        <is>
          <t>Call Money</t>
        </is>
      </c>
      <c r="F570" s="53">
        <f>CONCATENATE(E570,"-",B570)</f>
        <v/>
      </c>
      <c r="G570" s="55" t="n">
        <v>433268.55</v>
      </c>
      <c r="H570" s="53" t="inlineStr">
        <is>
          <t>CUST-47943</t>
        </is>
      </c>
      <c r="I570" s="53" t="inlineStr">
        <is>
          <t>FIO</t>
        </is>
      </c>
      <c r="J570" s="53" t="inlineStr">
        <is>
          <t>Financial Institution</t>
        </is>
      </c>
      <c r="K570" s="53" t="inlineStr">
        <is>
          <t>D</t>
        </is>
      </c>
      <c r="L570" s="55">
        <f>G570*VLOOKUP(RIGHT(F570,3),'Currency-RBI'!$A$2:$B$28,2,0)</f>
        <v/>
      </c>
    </row>
    <row r="571">
      <c r="A571" s="53" t="n">
        <v>20221231</v>
      </c>
      <c r="B571" s="53" t="inlineStr">
        <is>
          <t>GBP</t>
        </is>
      </c>
      <c r="C571" s="54" t="n">
        <v>11091</v>
      </c>
      <c r="D571" s="53" t="inlineStr">
        <is>
          <t>MUM</t>
        </is>
      </c>
      <c r="E571" s="53" t="inlineStr">
        <is>
          <t>Term Loan</t>
        </is>
      </c>
      <c r="F571" s="53">
        <f>CONCATENATE(E571,"-",B571)</f>
        <v/>
      </c>
      <c r="G571" s="55" t="n">
        <v>362856.78</v>
      </c>
      <c r="H571" s="53" t="inlineStr">
        <is>
          <t>CUST-49051</t>
        </is>
      </c>
      <c r="I571" s="53" t="inlineStr">
        <is>
          <t>SIDBI</t>
        </is>
      </c>
      <c r="J571" s="53" t="inlineStr">
        <is>
          <t>Financial Institution</t>
        </is>
      </c>
      <c r="K571" s="53" t="inlineStr">
        <is>
          <t>O</t>
        </is>
      </c>
      <c r="L571" s="55">
        <f>G571*VLOOKUP(RIGHT(F571,3),'Currency-RBI'!$A$2:$B$28,2,0)</f>
        <v/>
      </c>
    </row>
    <row r="572">
      <c r="A572" s="53" t="n">
        <v>20221231</v>
      </c>
      <c r="B572" s="53" t="inlineStr">
        <is>
          <t>INR</t>
        </is>
      </c>
      <c r="C572" s="54" t="n">
        <v>11092</v>
      </c>
      <c r="D572" s="53" t="inlineStr">
        <is>
          <t>MUM</t>
        </is>
      </c>
      <c r="E572" s="53" t="inlineStr">
        <is>
          <t>MSF</t>
        </is>
      </c>
      <c r="F572" s="53">
        <f>CONCATENATE(E572,"-",B572)</f>
        <v/>
      </c>
      <c r="G572" s="55" t="n">
        <v>280939.23</v>
      </c>
      <c r="H572" s="53" t="inlineStr">
        <is>
          <t>CUST-33427</t>
        </is>
      </c>
      <c r="I572" s="53" t="inlineStr">
        <is>
          <t>FIO</t>
        </is>
      </c>
      <c r="J572" s="53" t="inlineStr">
        <is>
          <t>Financial Institution</t>
        </is>
      </c>
      <c r="K572" s="53" t="inlineStr">
        <is>
          <t>O</t>
        </is>
      </c>
      <c r="L572" s="55">
        <f>G572*VLOOKUP(RIGHT(F572,3),'Currency-RBI'!$A$2:$B$28,2,0)</f>
        <v/>
      </c>
    </row>
    <row r="573">
      <c r="A573" s="53" t="n">
        <v>20221231</v>
      </c>
      <c r="B573" s="53" t="inlineStr">
        <is>
          <t>INR</t>
        </is>
      </c>
      <c r="C573" s="54" t="n">
        <v>11095</v>
      </c>
      <c r="D573" s="53" t="inlineStr">
        <is>
          <t>MUM</t>
        </is>
      </c>
      <c r="E573" s="53" t="inlineStr">
        <is>
          <t>Term Loan</t>
        </is>
      </c>
      <c r="F573" s="53">
        <f>CONCATENATE(E573,"-",B573)</f>
        <v/>
      </c>
      <c r="G573" s="55" t="n">
        <v>263791.44</v>
      </c>
      <c r="H573" s="53" t="inlineStr">
        <is>
          <t>CUST-39023</t>
        </is>
      </c>
      <c r="I573" s="53" t="inlineStr">
        <is>
          <t>Saraswat</t>
        </is>
      </c>
      <c r="J573" s="53" t="inlineStr">
        <is>
          <t>Cooperative Bank</t>
        </is>
      </c>
      <c r="K573" s="53" t="inlineStr">
        <is>
          <t>D</t>
        </is>
      </c>
      <c r="L573" s="55">
        <f>G573*VLOOKUP(RIGHT(F573,3),'Currency-RBI'!$A$2:$B$28,2,0)</f>
        <v/>
      </c>
    </row>
    <row r="574">
      <c r="A574" s="53" t="n">
        <v>20221231</v>
      </c>
      <c r="B574" s="53" t="inlineStr">
        <is>
          <t>EUR</t>
        </is>
      </c>
      <c r="C574" s="54" t="n">
        <v>11096</v>
      </c>
      <c r="D574" s="53" t="inlineStr">
        <is>
          <t>DEL</t>
        </is>
      </c>
      <c r="E574" s="53" t="inlineStr">
        <is>
          <t>MSF</t>
        </is>
      </c>
      <c r="F574" s="53">
        <f>CONCATENATE(E574,"-",B574)</f>
        <v/>
      </c>
      <c r="G574" s="55" t="n">
        <v>162685.71</v>
      </c>
      <c r="H574" s="53" t="inlineStr">
        <is>
          <t>CUST-37697</t>
        </is>
      </c>
      <c r="I574" s="53" t="inlineStr">
        <is>
          <t>ICICI</t>
        </is>
      </c>
      <c r="J574" s="53" t="inlineStr">
        <is>
          <t>SCB-Private</t>
        </is>
      </c>
      <c r="K574" s="53" t="inlineStr">
        <is>
          <t>D</t>
        </is>
      </c>
      <c r="L574" s="55">
        <f>G574*VLOOKUP(RIGHT(F574,3),'Currency-RBI'!$A$2:$B$28,2,0)</f>
        <v/>
      </c>
    </row>
    <row r="575">
      <c r="A575" s="53" t="n">
        <v>20221231</v>
      </c>
      <c r="B575" s="53" t="inlineStr">
        <is>
          <t>USD</t>
        </is>
      </c>
      <c r="C575" s="54" t="n">
        <v>11097</v>
      </c>
      <c r="D575" s="53" t="inlineStr">
        <is>
          <t>MUM</t>
        </is>
      </c>
      <c r="E575" s="53" t="inlineStr">
        <is>
          <t>LAF</t>
        </is>
      </c>
      <c r="F575" s="53">
        <f>CONCATENATE(E575,"-",B575)</f>
        <v/>
      </c>
      <c r="G575" s="55" t="n">
        <v>372864.69</v>
      </c>
      <c r="H575" s="53" t="inlineStr">
        <is>
          <t>CUST-72746</t>
        </is>
      </c>
      <c r="I575" s="53" t="inlineStr">
        <is>
          <t>NABARD</t>
        </is>
      </c>
      <c r="J575" s="53" t="inlineStr">
        <is>
          <t>Financial Institution</t>
        </is>
      </c>
      <c r="K575" s="53" t="inlineStr">
        <is>
          <t>O</t>
        </is>
      </c>
      <c r="L575" s="55">
        <f>G575*VLOOKUP(RIGHT(F575,3),'Currency-RBI'!$A$2:$B$28,2,0)</f>
        <v/>
      </c>
    </row>
    <row r="576">
      <c r="A576" s="53" t="n">
        <v>20221231</v>
      </c>
      <c r="B576" s="53" t="inlineStr">
        <is>
          <t>EUR</t>
        </is>
      </c>
      <c r="C576" s="54" t="n">
        <v>11102</v>
      </c>
      <c r="D576" s="53" t="inlineStr">
        <is>
          <t>DEL</t>
        </is>
      </c>
      <c r="E576" s="53" t="inlineStr">
        <is>
          <t>LAF</t>
        </is>
      </c>
      <c r="F576" s="53">
        <f>CONCATENATE(E576,"-",B576)</f>
        <v/>
      </c>
      <c r="G576" s="55" t="n">
        <v>235614.06</v>
      </c>
      <c r="H576" s="53" t="inlineStr">
        <is>
          <t>CUST-14165</t>
        </is>
      </c>
      <c r="I576" s="53" t="inlineStr">
        <is>
          <t>RBI</t>
        </is>
      </c>
      <c r="J576" s="53" t="inlineStr">
        <is>
          <t>RBI</t>
        </is>
      </c>
      <c r="K576" s="53" t="inlineStr">
        <is>
          <t>D</t>
        </is>
      </c>
      <c r="L576" s="55">
        <f>G576*VLOOKUP(RIGHT(F576,3),'Currency-RBI'!$A$2:$B$28,2,0)</f>
        <v/>
      </c>
    </row>
    <row r="577">
      <c r="A577" s="53" t="n">
        <v>20221231</v>
      </c>
      <c r="B577" s="53" t="inlineStr">
        <is>
          <t>USD</t>
        </is>
      </c>
      <c r="C577" s="54" t="n">
        <v>11105</v>
      </c>
      <c r="D577" s="53" t="inlineStr">
        <is>
          <t>MUM</t>
        </is>
      </c>
      <c r="E577" s="53" t="inlineStr">
        <is>
          <t>LAF</t>
        </is>
      </c>
      <c r="F577" s="53">
        <f>CONCATENATE(E577,"-",B577)</f>
        <v/>
      </c>
      <c r="G577" s="55" t="n">
        <v>63916.38</v>
      </c>
      <c r="H577" s="53" t="inlineStr">
        <is>
          <t>CUST-52910</t>
        </is>
      </c>
      <c r="I577" s="53" t="inlineStr">
        <is>
          <t>SBI</t>
        </is>
      </c>
      <c r="J577" s="53" t="inlineStr">
        <is>
          <t>SBI</t>
        </is>
      </c>
      <c r="K577" s="53" t="inlineStr">
        <is>
          <t>D</t>
        </is>
      </c>
      <c r="L577" s="55">
        <f>G577*VLOOKUP(RIGHT(F577,3),'Currency-RBI'!$A$2:$B$28,2,0)</f>
        <v/>
      </c>
    </row>
    <row r="578">
      <c r="A578" s="53" t="n">
        <v>20221231</v>
      </c>
      <c r="B578" s="53" t="inlineStr">
        <is>
          <t>GBP</t>
        </is>
      </c>
      <c r="C578" s="54" t="n">
        <v>11106</v>
      </c>
      <c r="D578" s="53" t="inlineStr">
        <is>
          <t>MUM</t>
        </is>
      </c>
      <c r="E578" s="53" t="inlineStr">
        <is>
          <t>MSF</t>
        </is>
      </c>
      <c r="F578" s="53">
        <f>CONCATENATE(E578,"-",B578)</f>
        <v/>
      </c>
      <c r="G578" s="55" t="n">
        <v>776952.99</v>
      </c>
      <c r="H578" s="53" t="inlineStr">
        <is>
          <t>CUST-62857</t>
        </is>
      </c>
      <c r="I578" s="53" t="inlineStr">
        <is>
          <t>RBI</t>
        </is>
      </c>
      <c r="J578" s="53" t="inlineStr">
        <is>
          <t>RBI</t>
        </is>
      </c>
      <c r="K578" s="53" t="inlineStr">
        <is>
          <t>O</t>
        </is>
      </c>
      <c r="L578" s="55">
        <f>G578*VLOOKUP(RIGHT(F578,3),'Currency-RBI'!$A$2:$B$28,2,0)</f>
        <v/>
      </c>
    </row>
    <row r="579">
      <c r="A579" s="53" t="n">
        <v>20221231</v>
      </c>
      <c r="B579" s="53" t="inlineStr">
        <is>
          <t>INR</t>
        </is>
      </c>
      <c r="C579" s="54" t="n">
        <v>11108</v>
      </c>
      <c r="D579" s="53" t="inlineStr">
        <is>
          <t>DEL</t>
        </is>
      </c>
      <c r="E579" s="53" t="inlineStr">
        <is>
          <t>LAF</t>
        </is>
      </c>
      <c r="F579" s="53">
        <f>CONCATENATE(E579,"-",B579)</f>
        <v/>
      </c>
      <c r="G579" s="55" t="n">
        <v>185840.82</v>
      </c>
      <c r="H579" s="53" t="inlineStr">
        <is>
          <t>CUST-25382</t>
        </is>
      </c>
      <c r="I579" s="53" t="inlineStr">
        <is>
          <t>RBI</t>
        </is>
      </c>
      <c r="J579" s="53" t="inlineStr">
        <is>
          <t>RBI</t>
        </is>
      </c>
      <c r="K579" s="53" t="inlineStr">
        <is>
          <t>O</t>
        </is>
      </c>
      <c r="L579" s="55">
        <f>G579*VLOOKUP(RIGHT(F579,3),'Currency-RBI'!$A$2:$B$28,2,0)</f>
        <v/>
      </c>
    </row>
    <row r="580">
      <c r="A580" s="53" t="n">
        <v>20221231</v>
      </c>
      <c r="B580" s="53" t="inlineStr">
        <is>
          <t>EUR</t>
        </is>
      </c>
      <c r="C580" s="54" t="n">
        <v>11112</v>
      </c>
      <c r="D580" s="53" t="inlineStr">
        <is>
          <t>MUM</t>
        </is>
      </c>
      <c r="E580" s="53" t="inlineStr">
        <is>
          <t>LAF</t>
        </is>
      </c>
      <c r="F580" s="53">
        <f>CONCATENATE(E580,"-",B580)</f>
        <v/>
      </c>
      <c r="G580" s="55" t="n">
        <v>220366.08</v>
      </c>
      <c r="H580" s="53" t="inlineStr">
        <is>
          <t>CUST-43210</t>
        </is>
      </c>
      <c r="I580" s="53" t="inlineStr">
        <is>
          <t>HDFC</t>
        </is>
      </c>
      <c r="J580" s="53" t="inlineStr">
        <is>
          <t>SCB-Private</t>
        </is>
      </c>
      <c r="K580" s="53" t="inlineStr">
        <is>
          <t>D</t>
        </is>
      </c>
      <c r="L580" s="55">
        <f>G580*VLOOKUP(RIGHT(F580,3),'Currency-RBI'!$A$2:$B$28,2,0)</f>
        <v/>
      </c>
    </row>
    <row r="581">
      <c r="A581" s="53" t="n">
        <v>20221231</v>
      </c>
      <c r="B581" s="53" t="inlineStr">
        <is>
          <t>EUR</t>
        </is>
      </c>
      <c r="C581" s="54" t="n">
        <v>11114</v>
      </c>
      <c r="D581" s="53" t="inlineStr">
        <is>
          <t>MUM</t>
        </is>
      </c>
      <c r="E581" s="53" t="inlineStr">
        <is>
          <t>MSF</t>
        </is>
      </c>
      <c r="F581" s="53">
        <f>CONCATENATE(E581,"-",B581)</f>
        <v/>
      </c>
      <c r="G581" s="55" t="n">
        <v>148735.62</v>
      </c>
      <c r="H581" s="53" t="inlineStr">
        <is>
          <t>CUST-68267</t>
        </is>
      </c>
      <c r="I581" s="53" t="inlineStr">
        <is>
          <t>BOA</t>
        </is>
      </c>
      <c r="J581" s="53" t="inlineStr">
        <is>
          <t>Overseas Bank</t>
        </is>
      </c>
      <c r="K581" s="53" t="inlineStr">
        <is>
          <t>O</t>
        </is>
      </c>
      <c r="L581" s="55">
        <f>G581*VLOOKUP(RIGHT(F581,3),'Currency-RBI'!$A$2:$B$28,2,0)</f>
        <v/>
      </c>
    </row>
    <row r="582">
      <c r="A582" s="53" t="n">
        <v>20221231</v>
      </c>
      <c r="B582" s="53" t="inlineStr">
        <is>
          <t>EUR</t>
        </is>
      </c>
      <c r="C582" s="54" t="n">
        <v>11115</v>
      </c>
      <c r="D582" s="53" t="inlineStr">
        <is>
          <t>DEL</t>
        </is>
      </c>
      <c r="E582" s="53" t="inlineStr">
        <is>
          <t>Call Money</t>
        </is>
      </c>
      <c r="F582" s="53">
        <f>CONCATENATE(E582,"-",B582)</f>
        <v/>
      </c>
      <c r="G582" s="55" t="n">
        <v>858767.58</v>
      </c>
      <c r="H582" s="53" t="inlineStr">
        <is>
          <t>CUST-16498</t>
        </is>
      </c>
      <c r="I582" s="53" t="inlineStr">
        <is>
          <t>RBI</t>
        </is>
      </c>
      <c r="J582" s="53" t="inlineStr">
        <is>
          <t>RBI</t>
        </is>
      </c>
      <c r="K582" s="53" t="inlineStr">
        <is>
          <t>D</t>
        </is>
      </c>
      <c r="L582" s="55">
        <f>G582*VLOOKUP(RIGHT(F582,3),'Currency-RBI'!$A$2:$B$28,2,0)</f>
        <v/>
      </c>
    </row>
    <row r="583">
      <c r="A583" s="53" t="n">
        <v>20221231</v>
      </c>
      <c r="B583" s="53" t="inlineStr">
        <is>
          <t>EUR</t>
        </is>
      </c>
      <c r="C583" s="54" t="n">
        <v>11116</v>
      </c>
      <c r="D583" s="53" t="inlineStr">
        <is>
          <t>DEL</t>
        </is>
      </c>
      <c r="E583" s="53" t="inlineStr">
        <is>
          <t>LAF</t>
        </is>
      </c>
      <c r="F583" s="53">
        <f>CONCATENATE(E583,"-",B583)</f>
        <v/>
      </c>
      <c r="G583" s="55" t="n">
        <v>637261.02</v>
      </c>
      <c r="H583" s="53" t="inlineStr">
        <is>
          <t>CUST-70603</t>
        </is>
      </c>
      <c r="I583" s="53" t="inlineStr">
        <is>
          <t>ICICI</t>
        </is>
      </c>
      <c r="J583" s="53" t="inlineStr">
        <is>
          <t>SCB-Private</t>
        </is>
      </c>
      <c r="K583" s="53" t="inlineStr">
        <is>
          <t>D</t>
        </is>
      </c>
      <c r="L583" s="55">
        <f>G583*VLOOKUP(RIGHT(F583,3),'Currency-RBI'!$A$2:$B$28,2,0)</f>
        <v/>
      </c>
    </row>
    <row r="584">
      <c r="A584" s="53" t="n">
        <v>20221231</v>
      </c>
      <c r="B584" s="53" t="inlineStr">
        <is>
          <t>GBP</t>
        </is>
      </c>
      <c r="C584" s="54" t="n">
        <v>11117</v>
      </c>
      <c r="D584" s="53" t="inlineStr">
        <is>
          <t>DEL</t>
        </is>
      </c>
      <c r="E584" s="53" t="inlineStr">
        <is>
          <t>MSF</t>
        </is>
      </c>
      <c r="F584" s="53">
        <f>CONCATENATE(E584,"-",B584)</f>
        <v/>
      </c>
      <c r="G584" s="55" t="n">
        <v>504065.43</v>
      </c>
      <c r="H584" s="53" t="inlineStr">
        <is>
          <t>CUST-29767</t>
        </is>
      </c>
      <c r="I584" s="53" t="inlineStr">
        <is>
          <t>BOA</t>
        </is>
      </c>
      <c r="J584" s="53" t="inlineStr">
        <is>
          <t>Overseas Bank</t>
        </is>
      </c>
      <c r="K584" s="53" t="inlineStr">
        <is>
          <t>D</t>
        </is>
      </c>
      <c r="L584" s="55">
        <f>G584*VLOOKUP(RIGHT(F584,3),'Currency-RBI'!$A$2:$B$28,2,0)</f>
        <v/>
      </c>
    </row>
    <row r="585">
      <c r="A585" s="53" t="n">
        <v>20221231</v>
      </c>
      <c r="B585" s="53" t="inlineStr">
        <is>
          <t>USD</t>
        </is>
      </c>
      <c r="C585" s="54" t="n">
        <v>11118</v>
      </c>
      <c r="D585" s="53" t="inlineStr">
        <is>
          <t>DEL</t>
        </is>
      </c>
      <c r="E585" s="53" t="inlineStr">
        <is>
          <t>LAF</t>
        </is>
      </c>
      <c r="F585" s="53">
        <f>CONCATENATE(E585,"-",B585)</f>
        <v/>
      </c>
      <c r="G585" s="55" t="n">
        <v>724608.72</v>
      </c>
      <c r="H585" s="53" t="inlineStr">
        <is>
          <t>CUST-75195</t>
        </is>
      </c>
      <c r="I585" s="53" t="inlineStr">
        <is>
          <t>HDFC</t>
        </is>
      </c>
      <c r="J585" s="53" t="inlineStr">
        <is>
          <t>SCB-Private</t>
        </is>
      </c>
      <c r="K585" s="53" t="inlineStr">
        <is>
          <t>O</t>
        </is>
      </c>
      <c r="L585" s="55">
        <f>G585*VLOOKUP(RIGHT(F585,3),'Currency-RBI'!$A$2:$B$28,2,0)</f>
        <v/>
      </c>
    </row>
    <row r="586">
      <c r="A586" s="53" t="n">
        <v>20221231</v>
      </c>
      <c r="B586" s="53" t="inlineStr">
        <is>
          <t>USD</t>
        </is>
      </c>
      <c r="C586" s="54" t="n">
        <v>11122</v>
      </c>
      <c r="D586" s="53" t="inlineStr">
        <is>
          <t>DEL</t>
        </is>
      </c>
      <c r="E586" s="53" t="inlineStr">
        <is>
          <t>MSF</t>
        </is>
      </c>
      <c r="F586" s="53">
        <f>CONCATENATE(E586,"-",B586)</f>
        <v/>
      </c>
      <c r="G586" s="55" t="n">
        <v>259512.66</v>
      </c>
      <c r="H586" s="53" t="inlineStr">
        <is>
          <t>CUST-13223</t>
        </is>
      </c>
      <c r="I586" s="53" t="inlineStr">
        <is>
          <t>BOA</t>
        </is>
      </c>
      <c r="J586" s="53" t="inlineStr">
        <is>
          <t>Overseas Bank</t>
        </is>
      </c>
      <c r="K586" s="53" t="inlineStr">
        <is>
          <t>O</t>
        </is>
      </c>
      <c r="L586" s="55">
        <f>G586*VLOOKUP(RIGHT(F586,3),'Currency-RBI'!$A$2:$B$28,2,0)</f>
        <v/>
      </c>
    </row>
    <row r="587">
      <c r="A587" s="53" t="n">
        <v>20221231</v>
      </c>
      <c r="B587" s="53" t="inlineStr">
        <is>
          <t>USD</t>
        </is>
      </c>
      <c r="C587" s="54" t="n">
        <v>11125</v>
      </c>
      <c r="D587" s="53" t="inlineStr">
        <is>
          <t>DEL</t>
        </is>
      </c>
      <c r="E587" s="53" t="inlineStr">
        <is>
          <t>LAF</t>
        </is>
      </c>
      <c r="F587" s="53">
        <f>CONCATENATE(E587,"-",B587)</f>
        <v/>
      </c>
      <c r="G587" s="55" t="n">
        <v>844662.0599999999</v>
      </c>
      <c r="H587" s="53" t="inlineStr">
        <is>
          <t>CUST-35532</t>
        </is>
      </c>
      <c r="I587" s="53" t="inlineStr">
        <is>
          <t>ICICI</t>
        </is>
      </c>
      <c r="J587" s="53" t="inlineStr">
        <is>
          <t>SCB-Private</t>
        </is>
      </c>
      <c r="K587" s="53" t="inlineStr">
        <is>
          <t>D</t>
        </is>
      </c>
      <c r="L587" s="55">
        <f>G587*VLOOKUP(RIGHT(F587,3),'Currency-RBI'!$A$2:$B$28,2,0)</f>
        <v/>
      </c>
    </row>
    <row r="588">
      <c r="A588" s="53" t="n">
        <v>20221231</v>
      </c>
      <c r="B588" s="53" t="inlineStr">
        <is>
          <t>EUR</t>
        </is>
      </c>
      <c r="C588" s="54" t="n">
        <v>11127</v>
      </c>
      <c r="D588" s="53" t="inlineStr">
        <is>
          <t>MUM</t>
        </is>
      </c>
      <c r="E588" s="53" t="inlineStr">
        <is>
          <t>LAF</t>
        </is>
      </c>
      <c r="F588" s="53">
        <f>CONCATENATE(E588,"-",B588)</f>
        <v/>
      </c>
      <c r="G588" s="55" t="n">
        <v>855557.01</v>
      </c>
      <c r="H588" s="53" t="inlineStr">
        <is>
          <t>CUST-69837</t>
        </is>
      </c>
      <c r="I588" s="53" t="inlineStr">
        <is>
          <t>SIDBI</t>
        </is>
      </c>
      <c r="J588" s="53" t="inlineStr">
        <is>
          <t>Financial Institution</t>
        </is>
      </c>
      <c r="K588" s="53" t="inlineStr">
        <is>
          <t>D</t>
        </is>
      </c>
      <c r="L588" s="55">
        <f>G588*VLOOKUP(RIGHT(F588,3),'Currency-RBI'!$A$2:$B$28,2,0)</f>
        <v/>
      </c>
    </row>
    <row r="589">
      <c r="A589" s="53" t="n">
        <v>20221231</v>
      </c>
      <c r="B589" s="53" t="inlineStr">
        <is>
          <t>GBP</t>
        </is>
      </c>
      <c r="C589" s="54" t="n">
        <v>11128</v>
      </c>
      <c r="D589" s="53" t="inlineStr">
        <is>
          <t>DEL</t>
        </is>
      </c>
      <c r="E589" s="53" t="inlineStr">
        <is>
          <t>MSF</t>
        </is>
      </c>
      <c r="F589" s="53">
        <f>CONCATENATE(E589,"-",B589)</f>
        <v/>
      </c>
      <c r="G589" s="55" t="n">
        <v>515196</v>
      </c>
      <c r="H589" s="53" t="inlineStr">
        <is>
          <t>CUST-58469</t>
        </is>
      </c>
      <c r="I589" s="53" t="inlineStr">
        <is>
          <t>Saraswat</t>
        </is>
      </c>
      <c r="J589" s="53" t="inlineStr">
        <is>
          <t>Cooperative Bank</t>
        </is>
      </c>
      <c r="K589" s="53" t="inlineStr">
        <is>
          <t>O</t>
        </is>
      </c>
      <c r="L589" s="55">
        <f>G589*VLOOKUP(RIGHT(F589,3),'Currency-RBI'!$A$2:$B$28,2,0)</f>
        <v/>
      </c>
    </row>
    <row r="590">
      <c r="A590" s="53" t="n">
        <v>20221231</v>
      </c>
      <c r="B590" s="53" t="inlineStr">
        <is>
          <t>GBP</t>
        </is>
      </c>
      <c r="C590" s="54" t="n">
        <v>11130</v>
      </c>
      <c r="D590" s="53" t="inlineStr">
        <is>
          <t>DEL</t>
        </is>
      </c>
      <c r="E590" s="53" t="inlineStr">
        <is>
          <t>LAF</t>
        </is>
      </c>
      <c r="F590" s="53">
        <f>CONCATENATE(E590,"-",B590)</f>
        <v/>
      </c>
      <c r="G590" s="55" t="n">
        <v>248260.32</v>
      </c>
      <c r="H590" s="53" t="inlineStr">
        <is>
          <t>CUST-55309</t>
        </is>
      </c>
      <c r="I590" s="53" t="inlineStr">
        <is>
          <t>ICICI</t>
        </is>
      </c>
      <c r="J590" s="53" t="inlineStr">
        <is>
          <t>SCB-Private</t>
        </is>
      </c>
      <c r="K590" s="53" t="inlineStr">
        <is>
          <t>O</t>
        </is>
      </c>
      <c r="L590" s="55">
        <f>G590*VLOOKUP(RIGHT(F590,3),'Currency-RBI'!$A$2:$B$28,2,0)</f>
        <v/>
      </c>
    </row>
    <row r="591">
      <c r="A591" s="53" t="n">
        <v>20221231</v>
      </c>
      <c r="B591" s="53" t="inlineStr">
        <is>
          <t>INR</t>
        </is>
      </c>
      <c r="C591" s="54" t="n">
        <v>11131</v>
      </c>
      <c r="D591" s="53" t="inlineStr">
        <is>
          <t>DEL</t>
        </is>
      </c>
      <c r="E591" s="53" t="inlineStr">
        <is>
          <t>Term Loan</t>
        </is>
      </c>
      <c r="F591" s="53">
        <f>CONCATENATE(E591,"-",B591)</f>
        <v/>
      </c>
      <c r="G591" s="55" t="n">
        <v>93995.55</v>
      </c>
      <c r="H591" s="53" t="inlineStr">
        <is>
          <t>CUST-28196</t>
        </is>
      </c>
      <c r="I591" s="53" t="inlineStr">
        <is>
          <t>EXIM</t>
        </is>
      </c>
      <c r="J591" s="53" t="inlineStr">
        <is>
          <t>Financial Institution</t>
        </is>
      </c>
      <c r="K591" s="53" t="inlineStr">
        <is>
          <t>O</t>
        </is>
      </c>
      <c r="L591" s="55">
        <f>G591*VLOOKUP(RIGHT(F591,3),'Currency-RBI'!$A$2:$B$28,2,0)</f>
        <v/>
      </c>
    </row>
    <row r="592">
      <c r="A592" s="53" t="n">
        <v>20221231</v>
      </c>
      <c r="B592" s="53" t="inlineStr">
        <is>
          <t>USD</t>
        </is>
      </c>
      <c r="C592" s="54" t="n">
        <v>11139</v>
      </c>
      <c r="D592" s="53" t="inlineStr">
        <is>
          <t>MUM</t>
        </is>
      </c>
      <c r="E592" s="53" t="inlineStr">
        <is>
          <t>Call Money</t>
        </is>
      </c>
      <c r="F592" s="53">
        <f>CONCATENATE(E592,"-",B592)</f>
        <v/>
      </c>
      <c r="G592" s="55" t="n">
        <v>254850.75</v>
      </c>
      <c r="H592" s="53" t="inlineStr">
        <is>
          <t>CUST-13992</t>
        </is>
      </c>
      <c r="I592" s="53" t="inlineStr">
        <is>
          <t>EXIM</t>
        </is>
      </c>
      <c r="J592" s="53" t="inlineStr">
        <is>
          <t>Financial Institution</t>
        </is>
      </c>
      <c r="K592" s="53" t="inlineStr">
        <is>
          <t>O</t>
        </is>
      </c>
      <c r="L592" s="55">
        <f>G592*VLOOKUP(RIGHT(F592,3),'Currency-RBI'!$A$2:$B$28,2,0)</f>
        <v/>
      </c>
    </row>
    <row r="593">
      <c r="A593" s="53" t="n">
        <v>20221231</v>
      </c>
      <c r="B593" s="53" t="inlineStr">
        <is>
          <t>USD</t>
        </is>
      </c>
      <c r="C593" s="54" t="n">
        <v>11140</v>
      </c>
      <c r="D593" s="53" t="inlineStr">
        <is>
          <t>DEL</t>
        </is>
      </c>
      <c r="E593" s="53" t="inlineStr">
        <is>
          <t>MSF</t>
        </is>
      </c>
      <c r="F593" s="53">
        <f>CONCATENATE(E593,"-",B593)</f>
        <v/>
      </c>
      <c r="G593" s="55" t="n">
        <v>417510.72</v>
      </c>
      <c r="H593" s="53" t="inlineStr">
        <is>
          <t>CUST-42552</t>
        </is>
      </c>
      <c r="I593" s="53" t="inlineStr">
        <is>
          <t>SBI</t>
        </is>
      </c>
      <c r="J593" s="53" t="inlineStr">
        <is>
          <t>SBI</t>
        </is>
      </c>
      <c r="K593" s="53" t="inlineStr">
        <is>
          <t>D</t>
        </is>
      </c>
      <c r="L593" s="55">
        <f>G593*VLOOKUP(RIGHT(F593,3),'Currency-RBI'!$A$2:$B$28,2,0)</f>
        <v/>
      </c>
    </row>
    <row r="594">
      <c r="A594" s="53" t="n">
        <v>20221231</v>
      </c>
      <c r="B594" s="53" t="inlineStr">
        <is>
          <t>GBP</t>
        </is>
      </c>
      <c r="C594" s="54" t="n">
        <v>11142</v>
      </c>
      <c r="D594" s="53" t="inlineStr">
        <is>
          <t>MUM</t>
        </is>
      </c>
      <c r="E594" s="53" t="inlineStr">
        <is>
          <t>Term Loan</t>
        </is>
      </c>
      <c r="F594" s="53">
        <f>CONCATENATE(E594,"-",B594)</f>
        <v/>
      </c>
      <c r="G594" s="55" t="n">
        <v>519681.69</v>
      </c>
      <c r="H594" s="53" t="inlineStr">
        <is>
          <t>CUST-75594</t>
        </is>
      </c>
      <c r="I594" s="53" t="inlineStr">
        <is>
          <t>EXIM</t>
        </is>
      </c>
      <c r="J594" s="53" t="inlineStr">
        <is>
          <t>Financial Institution</t>
        </is>
      </c>
      <c r="K594" s="53" t="inlineStr">
        <is>
          <t>D</t>
        </is>
      </c>
      <c r="L594" s="55">
        <f>G594*VLOOKUP(RIGHT(F594,3),'Currency-RBI'!$A$2:$B$28,2,0)</f>
        <v/>
      </c>
    </row>
    <row r="595">
      <c r="A595" s="53" t="n">
        <v>20221231</v>
      </c>
      <c r="B595" s="53" t="inlineStr">
        <is>
          <t>USD</t>
        </is>
      </c>
      <c r="C595" s="54" t="n">
        <v>11145</v>
      </c>
      <c r="D595" s="53" t="inlineStr">
        <is>
          <t>MUM</t>
        </is>
      </c>
      <c r="E595" s="53" t="inlineStr">
        <is>
          <t>Term Loan</t>
        </is>
      </c>
      <c r="F595" s="53">
        <f>CONCATENATE(E595,"-",B595)</f>
        <v/>
      </c>
      <c r="G595" s="55" t="n">
        <v>416686.05</v>
      </c>
      <c r="H595" s="53" t="inlineStr">
        <is>
          <t>CUST-70761</t>
        </is>
      </c>
      <c r="I595" s="53" t="inlineStr">
        <is>
          <t>SBI</t>
        </is>
      </c>
      <c r="J595" s="53" t="inlineStr">
        <is>
          <t>SBI</t>
        </is>
      </c>
      <c r="K595" s="53" t="inlineStr">
        <is>
          <t>D</t>
        </is>
      </c>
      <c r="L595" s="55">
        <f>G595*VLOOKUP(RIGHT(F595,3),'Currency-RBI'!$A$2:$B$28,2,0)</f>
        <v/>
      </c>
    </row>
    <row r="596">
      <c r="A596" s="53" t="n">
        <v>20221231</v>
      </c>
      <c r="B596" s="53" t="inlineStr">
        <is>
          <t>EUR</t>
        </is>
      </c>
      <c r="C596" s="54" t="n">
        <v>11147</v>
      </c>
      <c r="D596" s="53" t="inlineStr">
        <is>
          <t>MUM</t>
        </is>
      </c>
      <c r="E596" s="53" t="inlineStr">
        <is>
          <t>Call Money</t>
        </is>
      </c>
      <c r="F596" s="53">
        <f>CONCATENATE(E596,"-",B596)</f>
        <v/>
      </c>
      <c r="G596" s="55" t="n">
        <v>76613.13</v>
      </c>
      <c r="H596" s="53" t="inlineStr">
        <is>
          <t>CUST-41552</t>
        </is>
      </c>
      <c r="I596" s="53" t="inlineStr">
        <is>
          <t>RBI</t>
        </is>
      </c>
      <c r="J596" s="53" t="inlineStr">
        <is>
          <t>RBI</t>
        </is>
      </c>
      <c r="K596" s="53" t="inlineStr">
        <is>
          <t>D</t>
        </is>
      </c>
      <c r="L596" s="55">
        <f>G596*VLOOKUP(RIGHT(F596,3),'Currency-RBI'!$A$2:$B$28,2,0)</f>
        <v/>
      </c>
    </row>
    <row r="597">
      <c r="A597" s="53" t="n">
        <v>20221231</v>
      </c>
      <c r="B597" s="53" t="inlineStr">
        <is>
          <t>EUR</t>
        </is>
      </c>
      <c r="C597" s="54" t="n">
        <v>11148</v>
      </c>
      <c r="D597" s="53" t="inlineStr">
        <is>
          <t>MUM</t>
        </is>
      </c>
      <c r="E597" s="53" t="inlineStr">
        <is>
          <t>Call Money</t>
        </is>
      </c>
      <c r="F597" s="53">
        <f>CONCATENATE(E597,"-",B597)</f>
        <v/>
      </c>
      <c r="G597" s="55" t="n">
        <v>192811.41</v>
      </c>
      <c r="H597" s="53" t="inlineStr">
        <is>
          <t>CUST-23410</t>
        </is>
      </c>
      <c r="I597" s="53" t="inlineStr">
        <is>
          <t>FIO</t>
        </is>
      </c>
      <c r="J597" s="53" t="inlineStr">
        <is>
          <t>Financial Institution</t>
        </is>
      </c>
      <c r="K597" s="53" t="inlineStr">
        <is>
          <t>D</t>
        </is>
      </c>
      <c r="L597" s="55">
        <f>G597*VLOOKUP(RIGHT(F597,3),'Currency-RBI'!$A$2:$B$28,2,0)</f>
        <v/>
      </c>
    </row>
    <row r="598">
      <c r="A598" s="53" t="n">
        <v>20221231</v>
      </c>
      <c r="B598" s="53" t="inlineStr">
        <is>
          <t>INR</t>
        </is>
      </c>
      <c r="C598" s="54" t="n">
        <v>11149</v>
      </c>
      <c r="D598" s="53" t="inlineStr">
        <is>
          <t>DEL</t>
        </is>
      </c>
      <c r="E598" s="53" t="inlineStr">
        <is>
          <t>LAF</t>
        </is>
      </c>
      <c r="F598" s="53">
        <f>CONCATENATE(E598,"-",B598)</f>
        <v/>
      </c>
      <c r="G598" s="55" t="n">
        <v>123660.9</v>
      </c>
      <c r="H598" s="53" t="inlineStr">
        <is>
          <t>CUST-68097</t>
        </is>
      </c>
      <c r="I598" s="53" t="inlineStr">
        <is>
          <t>FIO</t>
        </is>
      </c>
      <c r="J598" s="53" t="inlineStr">
        <is>
          <t>Financial Institution</t>
        </is>
      </c>
      <c r="K598" s="53" t="inlineStr">
        <is>
          <t>D</t>
        </is>
      </c>
      <c r="L598" s="55">
        <f>G598*VLOOKUP(RIGHT(F598,3),'Currency-RBI'!$A$2:$B$28,2,0)</f>
        <v/>
      </c>
    </row>
    <row r="599">
      <c r="A599" s="53" t="n">
        <v>20221231</v>
      </c>
      <c r="B599" s="53" t="inlineStr">
        <is>
          <t>USD</t>
        </is>
      </c>
      <c r="C599" s="54" t="n">
        <v>11150</v>
      </c>
      <c r="D599" s="53" t="inlineStr">
        <is>
          <t>MUM</t>
        </is>
      </c>
      <c r="E599" s="53" t="inlineStr">
        <is>
          <t>MSF</t>
        </is>
      </c>
      <c r="F599" s="53">
        <f>CONCATENATE(E599,"-",B599)</f>
        <v/>
      </c>
      <c r="G599" s="55" t="n">
        <v>281947.05</v>
      </c>
      <c r="H599" s="53" t="inlineStr">
        <is>
          <t>CUST-70005</t>
        </is>
      </c>
      <c r="I599" s="53" t="inlineStr">
        <is>
          <t>ICICI</t>
        </is>
      </c>
      <c r="J599" s="53" t="inlineStr">
        <is>
          <t>SCB-Private</t>
        </is>
      </c>
      <c r="K599" s="53" t="inlineStr">
        <is>
          <t>O</t>
        </is>
      </c>
      <c r="L599" s="55">
        <f>G599*VLOOKUP(RIGHT(F599,3),'Currency-RBI'!$A$2:$B$28,2,0)</f>
        <v/>
      </c>
    </row>
    <row r="600">
      <c r="A600" s="53" t="n">
        <v>20221231</v>
      </c>
      <c r="B600" s="53" t="inlineStr">
        <is>
          <t>INR</t>
        </is>
      </c>
      <c r="C600" s="54" t="n">
        <v>11152</v>
      </c>
      <c r="D600" s="53" t="inlineStr">
        <is>
          <t>DEL</t>
        </is>
      </c>
      <c r="E600" s="53" t="inlineStr">
        <is>
          <t>Term Loan</t>
        </is>
      </c>
      <c r="F600" s="53">
        <f>CONCATENATE(E600,"-",B600)</f>
        <v/>
      </c>
      <c r="G600" s="55" t="n">
        <v>448494.75</v>
      </c>
      <c r="H600" s="53" t="inlineStr">
        <is>
          <t>CUST-53592</t>
        </is>
      </c>
      <c r="I600" s="53" t="inlineStr">
        <is>
          <t>BOA</t>
        </is>
      </c>
      <c r="J600" s="53" t="inlineStr">
        <is>
          <t>Overseas Bank</t>
        </is>
      </c>
      <c r="K600" s="53" t="inlineStr">
        <is>
          <t>D</t>
        </is>
      </c>
      <c r="L600" s="55">
        <f>G600*VLOOKUP(RIGHT(F600,3),'Currency-RBI'!$A$2:$B$28,2,0)</f>
        <v/>
      </c>
    </row>
    <row r="601">
      <c r="A601" s="53" t="n">
        <v>20221231</v>
      </c>
      <c r="B601" s="53" t="inlineStr">
        <is>
          <t>USD</t>
        </is>
      </c>
      <c r="C601" s="54" t="n">
        <v>11153</v>
      </c>
      <c r="D601" s="53" t="inlineStr">
        <is>
          <t>DEL</t>
        </is>
      </c>
      <c r="E601" s="53" t="inlineStr">
        <is>
          <t>LAF</t>
        </is>
      </c>
      <c r="F601" s="53">
        <f>CONCATENATE(E601,"-",B601)</f>
        <v/>
      </c>
      <c r="G601" s="55" t="n">
        <v>21012.75</v>
      </c>
      <c r="H601" s="53" t="inlineStr">
        <is>
          <t>CUST-11110</t>
        </is>
      </c>
      <c r="I601" s="53" t="inlineStr">
        <is>
          <t>Saraswat</t>
        </is>
      </c>
      <c r="J601" s="53" t="inlineStr">
        <is>
          <t>Cooperative Bank</t>
        </is>
      </c>
      <c r="K601" s="53" t="inlineStr">
        <is>
          <t>D</t>
        </is>
      </c>
      <c r="L601" s="55">
        <f>G601*VLOOKUP(RIGHT(F601,3),'Currency-RBI'!$A$2:$B$28,2,0)</f>
        <v/>
      </c>
    </row>
    <row r="602">
      <c r="A602" s="53" t="n">
        <v>20221231</v>
      </c>
      <c r="B602" s="53" t="inlineStr">
        <is>
          <t>USD</t>
        </is>
      </c>
      <c r="C602" s="54" t="n">
        <v>11155</v>
      </c>
      <c r="D602" s="53" t="inlineStr">
        <is>
          <t>DEL</t>
        </is>
      </c>
      <c r="E602" s="53" t="inlineStr">
        <is>
          <t>Term Loan</t>
        </is>
      </c>
      <c r="F602" s="53">
        <f>CONCATENATE(E602,"-",B602)</f>
        <v/>
      </c>
      <c r="G602" s="55" t="n">
        <v>769888.35</v>
      </c>
      <c r="H602" s="53" t="inlineStr">
        <is>
          <t>CUST-45219</t>
        </is>
      </c>
      <c r="I602" s="53" t="inlineStr">
        <is>
          <t>SIDBI</t>
        </is>
      </c>
      <c r="J602" s="53" t="inlineStr">
        <is>
          <t>Financial Institution</t>
        </is>
      </c>
      <c r="K602" s="53" t="inlineStr">
        <is>
          <t>O</t>
        </is>
      </c>
      <c r="L602" s="55">
        <f>G602*VLOOKUP(RIGHT(F602,3),'Currency-RBI'!$A$2:$B$28,2,0)</f>
        <v/>
      </c>
    </row>
    <row r="603">
      <c r="A603" s="53" t="n">
        <v>20221231</v>
      </c>
      <c r="B603" s="53" t="inlineStr">
        <is>
          <t>INR</t>
        </is>
      </c>
      <c r="C603" s="54" t="n">
        <v>11157</v>
      </c>
      <c r="D603" s="53" t="inlineStr">
        <is>
          <t>MUM</t>
        </is>
      </c>
      <c r="E603" s="53" t="inlineStr">
        <is>
          <t>LAF</t>
        </is>
      </c>
      <c r="F603" s="53">
        <f>CONCATENATE(E603,"-",B603)</f>
        <v/>
      </c>
      <c r="G603" s="55" t="n">
        <v>651740.76</v>
      </c>
      <c r="H603" s="53" t="inlineStr">
        <is>
          <t>CUST-12952</t>
        </is>
      </c>
      <c r="I603" s="53" t="inlineStr">
        <is>
          <t>SBBJ</t>
        </is>
      </c>
      <c r="J603" s="53" t="inlineStr">
        <is>
          <t>SBI-SUB</t>
        </is>
      </c>
      <c r="K603" s="53" t="inlineStr">
        <is>
          <t>O</t>
        </is>
      </c>
      <c r="L603" s="55">
        <f>G603*VLOOKUP(RIGHT(F603,3),'Currency-RBI'!$A$2:$B$28,2,0)</f>
        <v/>
      </c>
    </row>
    <row r="604">
      <c r="A604" s="53" t="n">
        <v>20221231</v>
      </c>
      <c r="B604" s="53" t="inlineStr">
        <is>
          <t>EUR</t>
        </is>
      </c>
      <c r="C604" s="54" t="n">
        <v>11158</v>
      </c>
      <c r="D604" s="53" t="inlineStr">
        <is>
          <t>MUM</t>
        </is>
      </c>
      <c r="E604" s="53" t="inlineStr">
        <is>
          <t>MSF</t>
        </is>
      </c>
      <c r="F604" s="53">
        <f>CONCATENATE(E604,"-",B604)</f>
        <v/>
      </c>
      <c r="G604" s="55" t="n">
        <v>346059.45</v>
      </c>
      <c r="H604" s="53" t="inlineStr">
        <is>
          <t>CUST-12730</t>
        </is>
      </c>
      <c r="I604" s="53" t="inlineStr">
        <is>
          <t>RBI</t>
        </is>
      </c>
      <c r="J604" s="53" t="inlineStr">
        <is>
          <t>RBI</t>
        </is>
      </c>
      <c r="K604" s="53" t="inlineStr">
        <is>
          <t>D</t>
        </is>
      </c>
      <c r="L604" s="55">
        <f>G604*VLOOKUP(RIGHT(F604,3),'Currency-RBI'!$A$2:$B$28,2,0)</f>
        <v/>
      </c>
    </row>
    <row r="605">
      <c r="A605" s="53" t="n">
        <v>20221231</v>
      </c>
      <c r="B605" s="53" t="inlineStr">
        <is>
          <t>EUR</t>
        </is>
      </c>
      <c r="C605" s="54" t="n">
        <v>11162</v>
      </c>
      <c r="D605" s="53" t="inlineStr">
        <is>
          <t>DEL</t>
        </is>
      </c>
      <c r="E605" s="53" t="inlineStr">
        <is>
          <t>LAF</t>
        </is>
      </c>
      <c r="F605" s="53">
        <f>CONCATENATE(E605,"-",B605)</f>
        <v/>
      </c>
      <c r="G605" s="55" t="n">
        <v>568144.17</v>
      </c>
      <c r="H605" s="53" t="inlineStr">
        <is>
          <t>CUST-42363</t>
        </is>
      </c>
      <c r="I605" s="53" t="inlineStr">
        <is>
          <t>NABARD</t>
        </is>
      </c>
      <c r="J605" s="53" t="inlineStr">
        <is>
          <t>Financial Institution</t>
        </is>
      </c>
      <c r="K605" s="53" t="inlineStr">
        <is>
          <t>D</t>
        </is>
      </c>
      <c r="L605" s="55">
        <f>G605*VLOOKUP(RIGHT(F605,3),'Currency-RBI'!$A$2:$B$28,2,0)</f>
        <v/>
      </c>
    </row>
    <row r="606">
      <c r="A606" s="53" t="n">
        <v>20221231</v>
      </c>
      <c r="B606" s="53" t="inlineStr">
        <is>
          <t>USD</t>
        </is>
      </c>
      <c r="C606" s="54" t="n">
        <v>11163</v>
      </c>
      <c r="D606" s="53" t="inlineStr">
        <is>
          <t>DEL</t>
        </is>
      </c>
      <c r="E606" s="53" t="inlineStr">
        <is>
          <t>MSF</t>
        </is>
      </c>
      <c r="F606" s="53">
        <f>CONCATENATE(E606,"-",B606)</f>
        <v/>
      </c>
      <c r="G606" s="55" t="n">
        <v>191509.56</v>
      </c>
      <c r="H606" s="53" t="inlineStr">
        <is>
          <t>CUST-55323</t>
        </is>
      </c>
      <c r="I606" s="53" t="inlineStr">
        <is>
          <t>EXIM</t>
        </is>
      </c>
      <c r="J606" s="53" t="inlineStr">
        <is>
          <t>Financial Institution</t>
        </is>
      </c>
      <c r="K606" s="53" t="inlineStr">
        <is>
          <t>D</t>
        </is>
      </c>
      <c r="L606" s="55">
        <f>G606*VLOOKUP(RIGHT(F606,3),'Currency-RBI'!$A$2:$B$28,2,0)</f>
        <v/>
      </c>
    </row>
    <row r="607">
      <c r="A607" s="53" t="n">
        <v>20221231</v>
      </c>
      <c r="B607" s="53" t="inlineStr">
        <is>
          <t>INR</t>
        </is>
      </c>
      <c r="C607" s="54" t="n">
        <v>11164</v>
      </c>
      <c r="D607" s="53" t="inlineStr">
        <is>
          <t>DEL</t>
        </is>
      </c>
      <c r="E607" s="53" t="inlineStr">
        <is>
          <t>Term Loan</t>
        </is>
      </c>
      <c r="F607" s="53">
        <f>CONCATENATE(E607,"-",B607)</f>
        <v/>
      </c>
      <c r="G607" s="55" t="n">
        <v>330276.87</v>
      </c>
      <c r="H607" s="53" t="inlineStr">
        <is>
          <t>CUST-21931</t>
        </is>
      </c>
      <c r="I607" s="53" t="inlineStr">
        <is>
          <t>FIO</t>
        </is>
      </c>
      <c r="J607" s="53" t="inlineStr">
        <is>
          <t>Financial Institution</t>
        </is>
      </c>
      <c r="K607" s="53" t="inlineStr">
        <is>
          <t>O</t>
        </is>
      </c>
      <c r="L607" s="55">
        <f>G607*VLOOKUP(RIGHT(F607,3),'Currency-RBI'!$A$2:$B$28,2,0)</f>
        <v/>
      </c>
    </row>
    <row r="608">
      <c r="A608" s="53" t="n">
        <v>20221231</v>
      </c>
      <c r="B608" s="53" t="inlineStr">
        <is>
          <t>GBP</t>
        </is>
      </c>
      <c r="C608" s="54" t="n">
        <v>11169</v>
      </c>
      <c r="D608" s="53" t="inlineStr">
        <is>
          <t>MUM</t>
        </is>
      </c>
      <c r="E608" s="53" t="inlineStr">
        <is>
          <t>Term Loan</t>
        </is>
      </c>
      <c r="F608" s="53">
        <f>CONCATENATE(E608,"-",B608)</f>
        <v/>
      </c>
      <c r="G608" s="55" t="n">
        <v>122041.26</v>
      </c>
      <c r="H608" s="53" t="inlineStr">
        <is>
          <t>CUST-19279</t>
        </is>
      </c>
      <c r="I608" s="53" t="inlineStr">
        <is>
          <t>HDFC</t>
        </is>
      </c>
      <c r="J608" s="53" t="inlineStr">
        <is>
          <t>SCB-Private</t>
        </is>
      </c>
      <c r="K608" s="53" t="inlineStr">
        <is>
          <t>D</t>
        </is>
      </c>
      <c r="L608" s="55">
        <f>G608*VLOOKUP(RIGHT(F608,3),'Currency-RBI'!$A$2:$B$28,2,0)</f>
        <v/>
      </c>
    </row>
    <row r="609">
      <c r="A609" s="53" t="n">
        <v>20221231</v>
      </c>
      <c r="B609" s="53" t="inlineStr">
        <is>
          <t>INR</t>
        </is>
      </c>
      <c r="C609" s="54" t="n">
        <v>11170</v>
      </c>
      <c r="D609" s="53" t="inlineStr">
        <is>
          <t>MUM</t>
        </is>
      </c>
      <c r="E609" s="53" t="inlineStr">
        <is>
          <t>MSF</t>
        </is>
      </c>
      <c r="F609" s="53">
        <f>CONCATENATE(E609,"-",B609)</f>
        <v/>
      </c>
      <c r="G609" s="55" t="n">
        <v>778525.11</v>
      </c>
      <c r="H609" s="53" t="inlineStr">
        <is>
          <t>CUST-49661</t>
        </is>
      </c>
      <c r="I609" s="53" t="inlineStr">
        <is>
          <t>NABARD</t>
        </is>
      </c>
      <c r="J609" s="53" t="inlineStr">
        <is>
          <t>Financial Institution</t>
        </is>
      </c>
      <c r="K609" s="53" t="inlineStr">
        <is>
          <t>D</t>
        </is>
      </c>
      <c r="L609" s="55">
        <f>G609*VLOOKUP(RIGHT(F609,3),'Currency-RBI'!$A$2:$B$28,2,0)</f>
        <v/>
      </c>
    </row>
    <row r="610">
      <c r="A610" s="53" t="n">
        <v>20221231</v>
      </c>
      <c r="B610" s="53" t="inlineStr">
        <is>
          <t>GBP</t>
        </is>
      </c>
      <c r="C610" s="54" t="n">
        <v>11172</v>
      </c>
      <c r="D610" s="53" t="inlineStr">
        <is>
          <t>MUM</t>
        </is>
      </c>
      <c r="E610" s="53" t="inlineStr">
        <is>
          <t>Term Loan</t>
        </is>
      </c>
      <c r="F610" s="53">
        <f>CONCATENATE(E610,"-",B610)</f>
        <v/>
      </c>
      <c r="G610" s="55" t="n">
        <v>411392.52</v>
      </c>
      <c r="H610" s="53" t="inlineStr">
        <is>
          <t>CUST-50212</t>
        </is>
      </c>
      <c r="I610" s="53" t="inlineStr">
        <is>
          <t>FIO</t>
        </is>
      </c>
      <c r="J610" s="53" t="inlineStr">
        <is>
          <t>Financial Institution</t>
        </is>
      </c>
      <c r="K610" s="53" t="inlineStr">
        <is>
          <t>D</t>
        </is>
      </c>
      <c r="L610" s="55">
        <f>G610*VLOOKUP(RIGHT(F610,3),'Currency-RBI'!$A$2:$B$28,2,0)</f>
        <v/>
      </c>
    </row>
    <row r="611">
      <c r="A611" s="53" t="n">
        <v>20221231</v>
      </c>
      <c r="B611" s="53" t="inlineStr">
        <is>
          <t>INR</t>
        </is>
      </c>
      <c r="C611" s="54" t="n">
        <v>11173</v>
      </c>
      <c r="D611" s="53" t="inlineStr">
        <is>
          <t>DEL</t>
        </is>
      </c>
      <c r="E611" s="53" t="inlineStr">
        <is>
          <t>Call Money</t>
        </is>
      </c>
      <c r="F611" s="53">
        <f>CONCATENATE(E611,"-",B611)</f>
        <v/>
      </c>
      <c r="G611" s="55" t="n">
        <v>360587.7</v>
      </c>
      <c r="H611" s="53" t="inlineStr">
        <is>
          <t>CUST-65646</t>
        </is>
      </c>
      <c r="I611" s="53" t="inlineStr">
        <is>
          <t>BOA</t>
        </is>
      </c>
      <c r="J611" s="53" t="inlineStr">
        <is>
          <t>Overseas Bank</t>
        </is>
      </c>
      <c r="K611" s="53" t="inlineStr">
        <is>
          <t>O</t>
        </is>
      </c>
      <c r="L611" s="55">
        <f>G611*VLOOKUP(RIGHT(F611,3),'Currency-RBI'!$A$2:$B$28,2,0)</f>
        <v/>
      </c>
    </row>
    <row r="612">
      <c r="A612" s="53" t="n">
        <v>20221231</v>
      </c>
      <c r="B612" s="53" t="inlineStr">
        <is>
          <t>INR</t>
        </is>
      </c>
      <c r="C612" s="54" t="n">
        <v>11175</v>
      </c>
      <c r="D612" s="53" t="inlineStr">
        <is>
          <t>MUM</t>
        </is>
      </c>
      <c r="E612" s="53" t="inlineStr">
        <is>
          <t>Term Loan</t>
        </is>
      </c>
      <c r="F612" s="53">
        <f>CONCATENATE(E612,"-",B612)</f>
        <v/>
      </c>
      <c r="G612" s="55" t="n">
        <v>469525.32</v>
      </c>
      <c r="H612" s="53" t="inlineStr">
        <is>
          <t>CUST-45719</t>
        </is>
      </c>
      <c r="I612" s="53" t="inlineStr">
        <is>
          <t>EXIM</t>
        </is>
      </c>
      <c r="J612" s="53" t="inlineStr">
        <is>
          <t>Financial Institution</t>
        </is>
      </c>
      <c r="K612" s="53" t="inlineStr">
        <is>
          <t>O</t>
        </is>
      </c>
      <c r="L612" s="55">
        <f>G612*VLOOKUP(RIGHT(F612,3),'Currency-RBI'!$A$2:$B$28,2,0)</f>
        <v/>
      </c>
    </row>
    <row r="613">
      <c r="A613" s="53" t="n">
        <v>20221231</v>
      </c>
      <c r="B613" s="53" t="inlineStr">
        <is>
          <t>USD</t>
        </is>
      </c>
      <c r="C613" s="54" t="n">
        <v>11177</v>
      </c>
      <c r="D613" s="53" t="inlineStr">
        <is>
          <t>MUM</t>
        </is>
      </c>
      <c r="E613" s="53" t="inlineStr">
        <is>
          <t>MSF</t>
        </is>
      </c>
      <c r="F613" s="53">
        <f>CONCATENATE(E613,"-",B613)</f>
        <v/>
      </c>
      <c r="G613" s="55" t="n">
        <v>881893.98</v>
      </c>
      <c r="H613" s="53" t="inlineStr">
        <is>
          <t>CUST-21033</t>
        </is>
      </c>
      <c r="I613" s="53" t="inlineStr">
        <is>
          <t>NABARD</t>
        </is>
      </c>
      <c r="J613" s="53" t="inlineStr">
        <is>
          <t>Financial Institution</t>
        </is>
      </c>
      <c r="K613" s="53" t="inlineStr">
        <is>
          <t>O</t>
        </is>
      </c>
      <c r="L613" s="55">
        <f>G613*VLOOKUP(RIGHT(F613,3),'Currency-RBI'!$A$2:$B$28,2,0)</f>
        <v/>
      </c>
    </row>
    <row r="614">
      <c r="A614" s="53" t="n">
        <v>20221231</v>
      </c>
      <c r="B614" s="53" t="inlineStr">
        <is>
          <t>GBP</t>
        </is>
      </c>
      <c r="C614" s="54" t="n">
        <v>11179</v>
      </c>
      <c r="D614" s="53" t="inlineStr">
        <is>
          <t>MUM</t>
        </is>
      </c>
      <c r="E614" s="53" t="inlineStr">
        <is>
          <t>Call Money</t>
        </is>
      </c>
      <c r="F614" s="53">
        <f>CONCATENATE(E614,"-",B614)</f>
        <v/>
      </c>
      <c r="G614" s="55" t="n">
        <v>311135.22</v>
      </c>
      <c r="H614" s="53" t="inlineStr">
        <is>
          <t>CUST-65284</t>
        </is>
      </c>
      <c r="I614" s="53" t="inlineStr">
        <is>
          <t>BOA</t>
        </is>
      </c>
      <c r="J614" s="53" t="inlineStr">
        <is>
          <t>Overseas Bank</t>
        </is>
      </c>
      <c r="K614" s="53" t="inlineStr">
        <is>
          <t>O</t>
        </is>
      </c>
      <c r="L614" s="55">
        <f>G614*VLOOKUP(RIGHT(F614,3),'Currency-RBI'!$A$2:$B$28,2,0)</f>
        <v/>
      </c>
    </row>
    <row r="615">
      <c r="A615" s="53" t="n">
        <v>20221231</v>
      </c>
      <c r="B615" s="53" t="inlineStr">
        <is>
          <t>EUR</t>
        </is>
      </c>
      <c r="C615" s="54" t="n">
        <v>11180</v>
      </c>
      <c r="D615" s="53" t="inlineStr">
        <is>
          <t>MUM</t>
        </is>
      </c>
      <c r="E615" s="53" t="inlineStr">
        <is>
          <t>LAF</t>
        </is>
      </c>
      <c r="F615" s="53">
        <f>CONCATENATE(E615,"-",B615)</f>
        <v/>
      </c>
      <c r="G615" s="55" t="n">
        <v>187964.37</v>
      </c>
      <c r="H615" s="53" t="inlineStr">
        <is>
          <t>CUST-47181</t>
        </is>
      </c>
      <c r="I615" s="53" t="inlineStr">
        <is>
          <t>BOA</t>
        </is>
      </c>
      <c r="J615" s="53" t="inlineStr">
        <is>
          <t>Overseas Bank</t>
        </is>
      </c>
      <c r="K615" s="53" t="inlineStr">
        <is>
          <t>O</t>
        </is>
      </c>
      <c r="L615" s="55">
        <f>G615*VLOOKUP(RIGHT(F615,3),'Currency-RBI'!$A$2:$B$28,2,0)</f>
        <v/>
      </c>
    </row>
    <row r="616">
      <c r="A616" s="53" t="n">
        <v>20221231</v>
      </c>
      <c r="B616" s="53" t="inlineStr">
        <is>
          <t>EUR</t>
        </is>
      </c>
      <c r="C616" s="54" t="n">
        <v>11184</v>
      </c>
      <c r="D616" s="53" t="inlineStr">
        <is>
          <t>DEL</t>
        </is>
      </c>
      <c r="E616" s="53" t="inlineStr">
        <is>
          <t>MSF</t>
        </is>
      </c>
      <c r="F616" s="53">
        <f>CONCATENATE(E616,"-",B616)</f>
        <v/>
      </c>
      <c r="G616" s="55" t="n">
        <v>482093.37</v>
      </c>
      <c r="H616" s="53" t="inlineStr">
        <is>
          <t>CUST-16031</t>
        </is>
      </c>
      <c r="I616" s="53" t="inlineStr">
        <is>
          <t>BOA</t>
        </is>
      </c>
      <c r="J616" s="53" t="inlineStr">
        <is>
          <t>Overseas Bank</t>
        </is>
      </c>
      <c r="K616" s="53" t="inlineStr">
        <is>
          <t>O</t>
        </is>
      </c>
      <c r="L616" s="55">
        <f>G616*VLOOKUP(RIGHT(F616,3),'Currency-RBI'!$A$2:$B$28,2,0)</f>
        <v/>
      </c>
    </row>
    <row r="617">
      <c r="A617" s="53" t="n">
        <v>20221231</v>
      </c>
      <c r="B617" s="53" t="inlineStr">
        <is>
          <t>USD</t>
        </is>
      </c>
      <c r="C617" s="54" t="n">
        <v>11185</v>
      </c>
      <c r="D617" s="53" t="inlineStr">
        <is>
          <t>MUM</t>
        </is>
      </c>
      <c r="E617" s="53" t="inlineStr">
        <is>
          <t>Term Loan</t>
        </is>
      </c>
      <c r="F617" s="53">
        <f>CONCATENATE(E617,"-",B617)</f>
        <v/>
      </c>
      <c r="G617" s="55" t="n">
        <v>844050.24</v>
      </c>
      <c r="H617" s="53" t="inlineStr">
        <is>
          <t>CUST-15747</t>
        </is>
      </c>
      <c r="I617" s="53" t="inlineStr">
        <is>
          <t>RBI</t>
        </is>
      </c>
      <c r="J617" s="53" t="inlineStr">
        <is>
          <t>RBI</t>
        </is>
      </c>
      <c r="K617" s="53" t="inlineStr">
        <is>
          <t>O</t>
        </is>
      </c>
      <c r="L617" s="55">
        <f>G617*VLOOKUP(RIGHT(F617,3),'Currency-RBI'!$A$2:$B$28,2,0)</f>
        <v/>
      </c>
    </row>
    <row r="618">
      <c r="A618" s="53" t="n">
        <v>20221231</v>
      </c>
      <c r="B618" s="53" t="inlineStr">
        <is>
          <t>INR</t>
        </is>
      </c>
      <c r="C618" s="54" t="n">
        <v>11187</v>
      </c>
      <c r="D618" s="53" t="inlineStr">
        <is>
          <t>DEL</t>
        </is>
      </c>
      <c r="E618" s="53" t="inlineStr">
        <is>
          <t>MSF</t>
        </is>
      </c>
      <c r="F618" s="53">
        <f>CONCATENATE(E618,"-",B618)</f>
        <v/>
      </c>
      <c r="G618" s="55" t="n">
        <v>634343.49</v>
      </c>
      <c r="H618" s="53" t="inlineStr">
        <is>
          <t>CUST-22707</t>
        </is>
      </c>
      <c r="I618" s="53" t="inlineStr">
        <is>
          <t>Saraswat</t>
        </is>
      </c>
      <c r="J618" s="53" t="inlineStr">
        <is>
          <t>Cooperative Bank</t>
        </is>
      </c>
      <c r="K618" s="53" t="inlineStr">
        <is>
          <t>D</t>
        </is>
      </c>
      <c r="L618" s="55">
        <f>G618*VLOOKUP(RIGHT(F618,3),'Currency-RBI'!$A$2:$B$28,2,0)</f>
        <v/>
      </c>
    </row>
    <row r="619">
      <c r="A619" s="53" t="n">
        <v>20221231</v>
      </c>
      <c r="B619" s="53" t="inlineStr">
        <is>
          <t>GBP</t>
        </is>
      </c>
      <c r="C619" s="54" t="n">
        <v>11191</v>
      </c>
      <c r="D619" s="53" t="inlineStr">
        <is>
          <t>DEL</t>
        </is>
      </c>
      <c r="E619" s="53" t="inlineStr">
        <is>
          <t>Call Money</t>
        </is>
      </c>
      <c r="F619" s="53">
        <f>CONCATENATE(E619,"-",B619)</f>
        <v/>
      </c>
      <c r="G619" s="55" t="n">
        <v>936704.34</v>
      </c>
      <c r="H619" s="53" t="inlineStr">
        <is>
          <t>CUST-37692</t>
        </is>
      </c>
      <c r="I619" s="53" t="inlineStr">
        <is>
          <t>ICICI</t>
        </is>
      </c>
      <c r="J619" s="53" t="inlineStr">
        <is>
          <t>SCB-Private</t>
        </is>
      </c>
      <c r="K619" s="53" t="inlineStr">
        <is>
          <t>D</t>
        </is>
      </c>
      <c r="L619" s="55">
        <f>G619*VLOOKUP(RIGHT(F619,3),'Currency-RBI'!$A$2:$B$28,2,0)</f>
        <v/>
      </c>
    </row>
    <row r="620">
      <c r="A620" s="53" t="n">
        <v>20221231</v>
      </c>
      <c r="B620" s="53" t="inlineStr">
        <is>
          <t>EUR</t>
        </is>
      </c>
      <c r="C620" s="54" t="n">
        <v>11192</v>
      </c>
      <c r="D620" s="53" t="inlineStr">
        <is>
          <t>DEL</t>
        </is>
      </c>
      <c r="E620" s="53" t="inlineStr">
        <is>
          <t>Call Money</t>
        </is>
      </c>
      <c r="F620" s="53">
        <f>CONCATENATE(E620,"-",B620)</f>
        <v/>
      </c>
      <c r="G620" s="55" t="n">
        <v>707441.13</v>
      </c>
      <c r="H620" s="53" t="inlineStr">
        <is>
          <t>CUST-23179</t>
        </is>
      </c>
      <c r="I620" s="53" t="inlineStr">
        <is>
          <t>Saraswat</t>
        </is>
      </c>
      <c r="J620" s="53" t="inlineStr">
        <is>
          <t>Cooperative Bank</t>
        </is>
      </c>
      <c r="K620" s="53" t="inlineStr">
        <is>
          <t>O</t>
        </is>
      </c>
      <c r="L620" s="55">
        <f>G620*VLOOKUP(RIGHT(F620,3),'Currency-RBI'!$A$2:$B$28,2,0)</f>
        <v/>
      </c>
    </row>
    <row r="621">
      <c r="A621" s="53" t="n">
        <v>20221231</v>
      </c>
      <c r="B621" s="53" t="inlineStr">
        <is>
          <t>USD</t>
        </is>
      </c>
      <c r="C621" s="54" t="n">
        <v>11193</v>
      </c>
      <c r="D621" s="53" t="inlineStr">
        <is>
          <t>DEL</t>
        </is>
      </c>
      <c r="E621" s="53" t="inlineStr">
        <is>
          <t>Call Money</t>
        </is>
      </c>
      <c r="F621" s="53">
        <f>CONCATENATE(E621,"-",B621)</f>
        <v/>
      </c>
      <c r="G621" s="55" t="n">
        <v>442364.67</v>
      </c>
      <c r="H621" s="53" t="inlineStr">
        <is>
          <t>CUST-61660</t>
        </is>
      </c>
      <c r="I621" s="53" t="inlineStr">
        <is>
          <t>EXIM</t>
        </is>
      </c>
      <c r="J621" s="53" t="inlineStr">
        <is>
          <t>Financial Institution</t>
        </is>
      </c>
      <c r="K621" s="53" t="inlineStr">
        <is>
          <t>D</t>
        </is>
      </c>
      <c r="L621" s="55">
        <f>G621*VLOOKUP(RIGHT(F621,3),'Currency-RBI'!$A$2:$B$28,2,0)</f>
        <v/>
      </c>
    </row>
    <row r="622">
      <c r="A622" s="53" t="n">
        <v>20221231</v>
      </c>
      <c r="B622" s="53" t="inlineStr">
        <is>
          <t>INR</t>
        </is>
      </c>
      <c r="C622" s="54" t="n">
        <v>11194</v>
      </c>
      <c r="D622" s="53" t="inlineStr">
        <is>
          <t>DEL</t>
        </is>
      </c>
      <c r="E622" s="53" t="inlineStr">
        <is>
          <t>MSF</t>
        </is>
      </c>
      <c r="F622" s="53">
        <f>CONCATENATE(E622,"-",B622)</f>
        <v/>
      </c>
      <c r="G622" s="55" t="n">
        <v>932409.72</v>
      </c>
      <c r="H622" s="53" t="inlineStr">
        <is>
          <t>CUST-53553</t>
        </is>
      </c>
      <c r="I622" s="53" t="inlineStr">
        <is>
          <t>ICICI</t>
        </is>
      </c>
      <c r="J622" s="53" t="inlineStr">
        <is>
          <t>SCB-Private</t>
        </is>
      </c>
      <c r="K622" s="53" t="inlineStr">
        <is>
          <t>D</t>
        </is>
      </c>
      <c r="L622" s="55">
        <f>G622*VLOOKUP(RIGHT(F622,3),'Currency-RBI'!$A$2:$B$28,2,0)</f>
        <v/>
      </c>
    </row>
    <row r="623">
      <c r="A623" s="53" t="n">
        <v>20221231</v>
      </c>
      <c r="B623" s="53" t="inlineStr">
        <is>
          <t>USD</t>
        </is>
      </c>
      <c r="C623" s="54" t="n">
        <v>11195</v>
      </c>
      <c r="D623" s="53" t="inlineStr">
        <is>
          <t>DEL</t>
        </is>
      </c>
      <c r="E623" s="53" t="inlineStr">
        <is>
          <t>Call Money</t>
        </is>
      </c>
      <c r="F623" s="53">
        <f>CONCATENATE(E623,"-",B623)</f>
        <v/>
      </c>
      <c r="G623" s="55" t="n">
        <v>783645.39</v>
      </c>
      <c r="H623" s="53" t="inlineStr">
        <is>
          <t>CUST-17449</t>
        </is>
      </c>
      <c r="I623" s="53" t="inlineStr">
        <is>
          <t>NABARD</t>
        </is>
      </c>
      <c r="J623" s="53" t="inlineStr">
        <is>
          <t>Financial Institution</t>
        </is>
      </c>
      <c r="K623" s="53" t="inlineStr">
        <is>
          <t>O</t>
        </is>
      </c>
      <c r="L623" s="55">
        <f>G623*VLOOKUP(RIGHT(F623,3),'Currency-RBI'!$A$2:$B$28,2,0)</f>
        <v/>
      </c>
    </row>
    <row r="624">
      <c r="A624" s="53" t="n">
        <v>20221231</v>
      </c>
      <c r="B624" s="53" t="inlineStr">
        <is>
          <t>INR</t>
        </is>
      </c>
      <c r="C624" s="54" t="n">
        <v>11197</v>
      </c>
      <c r="D624" s="53" t="inlineStr">
        <is>
          <t>DEL</t>
        </is>
      </c>
      <c r="E624" s="53" t="inlineStr">
        <is>
          <t>Term Loan</t>
        </is>
      </c>
      <c r="F624" s="53">
        <f>CONCATENATE(E624,"-",B624)</f>
        <v/>
      </c>
      <c r="G624" s="55" t="n">
        <v>182197.62</v>
      </c>
      <c r="H624" s="53" t="inlineStr">
        <is>
          <t>CUST-17132</t>
        </is>
      </c>
      <c r="I624" s="53" t="inlineStr">
        <is>
          <t>NABARD</t>
        </is>
      </c>
      <c r="J624" s="53" t="inlineStr">
        <is>
          <t>Financial Institution</t>
        </is>
      </c>
      <c r="K624" s="53" t="inlineStr">
        <is>
          <t>O</t>
        </is>
      </c>
      <c r="L624" s="55">
        <f>G624*VLOOKUP(RIGHT(F624,3),'Currency-RBI'!$A$2:$B$28,2,0)</f>
        <v/>
      </c>
    </row>
    <row r="625">
      <c r="A625" s="53" t="n">
        <v>20221231</v>
      </c>
      <c r="B625" s="53" t="inlineStr">
        <is>
          <t>GBP</t>
        </is>
      </c>
      <c r="C625" s="54" t="n">
        <v>11199</v>
      </c>
      <c r="D625" s="53" t="inlineStr">
        <is>
          <t>MUM</t>
        </is>
      </c>
      <c r="E625" s="53" t="inlineStr">
        <is>
          <t>LAF</t>
        </is>
      </c>
      <c r="F625" s="53">
        <f>CONCATENATE(E625,"-",B625)</f>
        <v/>
      </c>
      <c r="G625" s="55" t="n">
        <v>332657.82</v>
      </c>
      <c r="H625" s="53" t="inlineStr">
        <is>
          <t>CUST-55374</t>
        </is>
      </c>
      <c r="I625" s="53" t="inlineStr">
        <is>
          <t>Saraswat</t>
        </is>
      </c>
      <c r="J625" s="53" t="inlineStr">
        <is>
          <t>Cooperative Bank</t>
        </is>
      </c>
      <c r="K625" s="53" t="inlineStr">
        <is>
          <t>O</t>
        </is>
      </c>
      <c r="L625" s="55">
        <f>G625*VLOOKUP(RIGHT(F625,3),'Currency-RBI'!$A$2:$B$28,2,0)</f>
        <v/>
      </c>
    </row>
    <row r="626">
      <c r="A626" s="53" t="n">
        <v>20221231</v>
      </c>
      <c r="B626" s="53" t="inlineStr">
        <is>
          <t>GBP</t>
        </is>
      </c>
      <c r="C626" s="54" t="n">
        <v>11200</v>
      </c>
      <c r="D626" s="53" t="inlineStr">
        <is>
          <t>MUM</t>
        </is>
      </c>
      <c r="E626" s="53" t="inlineStr">
        <is>
          <t>LAF</t>
        </is>
      </c>
      <c r="F626" s="53">
        <f>CONCATENATE(E626,"-",B626)</f>
        <v/>
      </c>
      <c r="G626" s="55" t="n">
        <v>763192.98</v>
      </c>
      <c r="H626" s="53" t="inlineStr">
        <is>
          <t>CUST-27347</t>
        </is>
      </c>
      <c r="I626" s="53" t="inlineStr">
        <is>
          <t>Saraswat</t>
        </is>
      </c>
      <c r="J626" s="53" t="inlineStr">
        <is>
          <t>Cooperative Bank</t>
        </is>
      </c>
      <c r="K626" s="53" t="inlineStr">
        <is>
          <t>O</t>
        </is>
      </c>
      <c r="L626" s="55">
        <f>G626*VLOOKUP(RIGHT(F626,3),'Currency-RBI'!$A$2:$B$28,2,0)</f>
        <v/>
      </c>
    </row>
    <row r="627">
      <c r="A627" s="53" t="n">
        <v>20221231</v>
      </c>
      <c r="B627" s="53" t="inlineStr">
        <is>
          <t>INR</t>
        </is>
      </c>
      <c r="C627" s="54" t="n">
        <v>11202</v>
      </c>
      <c r="D627" s="53" t="inlineStr">
        <is>
          <t>MUM</t>
        </is>
      </c>
      <c r="E627" s="53" t="inlineStr">
        <is>
          <t>Call Money</t>
        </is>
      </c>
      <c r="F627" s="53">
        <f>CONCATENATE(E627,"-",B627)</f>
        <v/>
      </c>
      <c r="G627" s="55" t="n">
        <v>798188.49</v>
      </c>
      <c r="H627" s="53" t="inlineStr">
        <is>
          <t>CUST-64751</t>
        </is>
      </c>
      <c r="I627" s="53" t="inlineStr">
        <is>
          <t>BOA</t>
        </is>
      </c>
      <c r="J627" s="53" t="inlineStr">
        <is>
          <t>Overseas Bank</t>
        </is>
      </c>
      <c r="K627" s="53" t="inlineStr">
        <is>
          <t>O</t>
        </is>
      </c>
      <c r="L627" s="55">
        <f>G627*VLOOKUP(RIGHT(F627,3),'Currency-RBI'!$A$2:$B$28,2,0)</f>
        <v/>
      </c>
    </row>
    <row r="628">
      <c r="A628" s="53" t="n">
        <v>20221231</v>
      </c>
      <c r="B628" s="53" t="inlineStr">
        <is>
          <t>GBP</t>
        </is>
      </c>
      <c r="C628" s="54" t="n">
        <v>11203</v>
      </c>
      <c r="D628" s="53" t="inlineStr">
        <is>
          <t>DEL</t>
        </is>
      </c>
      <c r="E628" s="53" t="inlineStr">
        <is>
          <t>Call Money</t>
        </is>
      </c>
      <c r="F628" s="53">
        <f>CONCATENATE(E628,"-",B628)</f>
        <v/>
      </c>
      <c r="G628" s="55" t="n">
        <v>135799.29</v>
      </c>
      <c r="H628" s="53" t="inlineStr">
        <is>
          <t>CUST-10516</t>
        </is>
      </c>
      <c r="I628" s="53" t="inlineStr">
        <is>
          <t>RBI</t>
        </is>
      </c>
      <c r="J628" s="53" t="inlineStr">
        <is>
          <t>RBI</t>
        </is>
      </c>
      <c r="K628" s="53" t="inlineStr">
        <is>
          <t>O</t>
        </is>
      </c>
      <c r="L628" s="55">
        <f>G628*VLOOKUP(RIGHT(F628,3),'Currency-RBI'!$A$2:$B$28,2,0)</f>
        <v/>
      </c>
    </row>
    <row r="629">
      <c r="A629" s="53" t="n">
        <v>20221231</v>
      </c>
      <c r="B629" s="53" t="inlineStr">
        <is>
          <t>GBP</t>
        </is>
      </c>
      <c r="C629" s="54" t="n">
        <v>11205</v>
      </c>
      <c r="D629" s="53" t="inlineStr">
        <is>
          <t>DEL</t>
        </is>
      </c>
      <c r="E629" s="53" t="inlineStr">
        <is>
          <t>Term Loan</t>
        </is>
      </c>
      <c r="F629" s="53">
        <f>CONCATENATE(E629,"-",B629)</f>
        <v/>
      </c>
      <c r="G629" s="55" t="n">
        <v>92896.64999999999</v>
      </c>
      <c r="H629" s="53" t="inlineStr">
        <is>
          <t>CUST-12141</t>
        </is>
      </c>
      <c r="I629" s="53" t="inlineStr">
        <is>
          <t>BOA</t>
        </is>
      </c>
      <c r="J629" s="53" t="inlineStr">
        <is>
          <t>Overseas Bank</t>
        </is>
      </c>
      <c r="K629" s="53" t="inlineStr">
        <is>
          <t>D</t>
        </is>
      </c>
      <c r="L629" s="55">
        <f>G629*VLOOKUP(RIGHT(F629,3),'Currency-RBI'!$A$2:$B$28,2,0)</f>
        <v/>
      </c>
    </row>
    <row r="630">
      <c r="A630" s="53" t="n">
        <v>20221231</v>
      </c>
      <c r="B630" s="53" t="inlineStr">
        <is>
          <t>GBP</t>
        </is>
      </c>
      <c r="C630" s="54" t="n">
        <v>11206</v>
      </c>
      <c r="D630" s="53" t="inlineStr">
        <is>
          <t>DEL</t>
        </is>
      </c>
      <c r="E630" s="53" t="inlineStr">
        <is>
          <t>Term Loan</t>
        </is>
      </c>
      <c r="F630" s="53">
        <f>CONCATENATE(E630,"-",B630)</f>
        <v/>
      </c>
      <c r="G630" s="55" t="n">
        <v>120532.5</v>
      </c>
      <c r="H630" s="53" t="inlineStr">
        <is>
          <t>CUST-79249</t>
        </is>
      </c>
      <c r="I630" s="53" t="inlineStr">
        <is>
          <t>HDFC</t>
        </is>
      </c>
      <c r="J630" s="53" t="inlineStr">
        <is>
          <t>SCB-Private</t>
        </is>
      </c>
      <c r="K630" s="53" t="inlineStr">
        <is>
          <t>O</t>
        </is>
      </c>
      <c r="L630" s="55">
        <f>G630*VLOOKUP(RIGHT(F630,3),'Currency-RBI'!$A$2:$B$28,2,0)</f>
        <v/>
      </c>
    </row>
    <row r="631">
      <c r="A631" s="53" t="n">
        <v>20221231</v>
      </c>
      <c r="B631" s="53" t="inlineStr">
        <is>
          <t>EUR</t>
        </is>
      </c>
      <c r="C631" s="54" t="n">
        <v>11207</v>
      </c>
      <c r="D631" s="53" t="inlineStr">
        <is>
          <t>DEL</t>
        </is>
      </c>
      <c r="E631" s="53" t="inlineStr">
        <is>
          <t>LAF</t>
        </is>
      </c>
      <c r="F631" s="53">
        <f>CONCATENATE(E631,"-",B631)</f>
        <v/>
      </c>
      <c r="G631" s="55" t="n">
        <v>162087.75</v>
      </c>
      <c r="H631" s="53" t="inlineStr">
        <is>
          <t>CUST-40477</t>
        </is>
      </c>
      <c r="I631" s="53" t="inlineStr">
        <is>
          <t>RBI</t>
        </is>
      </c>
      <c r="J631" s="53" t="inlineStr">
        <is>
          <t>RBI</t>
        </is>
      </c>
      <c r="K631" s="53" t="inlineStr">
        <is>
          <t>D</t>
        </is>
      </c>
      <c r="L631" s="55">
        <f>G631*VLOOKUP(RIGHT(F631,3),'Currency-RBI'!$A$2:$B$28,2,0)</f>
        <v/>
      </c>
    </row>
    <row r="632">
      <c r="A632" s="53" t="n">
        <v>20221231</v>
      </c>
      <c r="B632" s="53" t="inlineStr">
        <is>
          <t>INR</t>
        </is>
      </c>
      <c r="C632" s="54" t="n">
        <v>11210</v>
      </c>
      <c r="D632" s="53" t="inlineStr">
        <is>
          <t>MUM</t>
        </is>
      </c>
      <c r="E632" s="53" t="inlineStr">
        <is>
          <t>Term Loan</t>
        </is>
      </c>
      <c r="F632" s="53">
        <f>CONCATENATE(E632,"-",B632)</f>
        <v/>
      </c>
      <c r="G632" s="55" t="n">
        <v>833762.16</v>
      </c>
      <c r="H632" s="53" t="inlineStr">
        <is>
          <t>CUST-40262</t>
        </is>
      </c>
      <c r="I632" s="53" t="inlineStr">
        <is>
          <t>BOA</t>
        </is>
      </c>
      <c r="J632" s="53" t="inlineStr">
        <is>
          <t>Overseas Bank</t>
        </is>
      </c>
      <c r="K632" s="53" t="inlineStr">
        <is>
          <t>D</t>
        </is>
      </c>
      <c r="L632" s="55">
        <f>G632*VLOOKUP(RIGHT(F632,3),'Currency-RBI'!$A$2:$B$28,2,0)</f>
        <v/>
      </c>
    </row>
    <row r="633">
      <c r="A633" s="53" t="n">
        <v>20221231</v>
      </c>
      <c r="B633" s="53" t="inlineStr">
        <is>
          <t>USD</t>
        </is>
      </c>
      <c r="C633" s="54" t="n">
        <v>11211</v>
      </c>
      <c r="D633" s="53" t="inlineStr">
        <is>
          <t>MUM</t>
        </is>
      </c>
      <c r="E633" s="53" t="inlineStr">
        <is>
          <t>Term Loan</t>
        </is>
      </c>
      <c r="F633" s="53">
        <f>CONCATENATE(E633,"-",B633)</f>
        <v/>
      </c>
      <c r="G633" s="55" t="n">
        <v>783440.46</v>
      </c>
      <c r="H633" s="53" t="inlineStr">
        <is>
          <t>CUST-71207</t>
        </is>
      </c>
      <c r="I633" s="53" t="inlineStr">
        <is>
          <t>SBBJ</t>
        </is>
      </c>
      <c r="J633" s="53" t="inlineStr">
        <is>
          <t>SBI-SUB</t>
        </is>
      </c>
      <c r="K633" s="53" t="inlineStr">
        <is>
          <t>D</t>
        </is>
      </c>
      <c r="L633" s="55">
        <f>G633*VLOOKUP(RIGHT(F633,3),'Currency-RBI'!$A$2:$B$28,2,0)</f>
        <v/>
      </c>
    </row>
    <row r="634">
      <c r="A634" s="53" t="n">
        <v>20221231</v>
      </c>
      <c r="B634" s="53" t="inlineStr">
        <is>
          <t>EUR</t>
        </is>
      </c>
      <c r="C634" s="54" t="n">
        <v>11213</v>
      </c>
      <c r="D634" s="53" t="inlineStr">
        <is>
          <t>MUM</t>
        </is>
      </c>
      <c r="E634" s="53" t="inlineStr">
        <is>
          <t>MSF</t>
        </is>
      </c>
      <c r="F634" s="53">
        <f>CONCATENATE(E634,"-",B634)</f>
        <v/>
      </c>
      <c r="G634" s="55" t="n">
        <v>447966.09</v>
      </c>
      <c r="H634" s="53" t="inlineStr">
        <is>
          <t>CUST-22589</t>
        </is>
      </c>
      <c r="I634" s="53" t="inlineStr">
        <is>
          <t>SIDBI</t>
        </is>
      </c>
      <c r="J634" s="53" t="inlineStr">
        <is>
          <t>Financial Institution</t>
        </is>
      </c>
      <c r="K634" s="53" t="inlineStr">
        <is>
          <t>D</t>
        </is>
      </c>
      <c r="L634" s="55">
        <f>G634*VLOOKUP(RIGHT(F634,3),'Currency-RBI'!$A$2:$B$28,2,0)</f>
        <v/>
      </c>
    </row>
    <row r="635">
      <c r="A635" s="53" t="n">
        <v>20221231</v>
      </c>
      <c r="B635" s="53" t="inlineStr">
        <is>
          <t>USD</t>
        </is>
      </c>
      <c r="C635" s="54" t="n">
        <v>11214</v>
      </c>
      <c r="D635" s="53" t="inlineStr">
        <is>
          <t>MUM</t>
        </is>
      </c>
      <c r="E635" s="53" t="inlineStr">
        <is>
          <t>Call Money</t>
        </is>
      </c>
      <c r="F635" s="53">
        <f>CONCATENATE(E635,"-",B635)</f>
        <v/>
      </c>
      <c r="G635" s="55" t="n">
        <v>586562.13</v>
      </c>
      <c r="H635" s="53" t="inlineStr">
        <is>
          <t>CUST-79655</t>
        </is>
      </c>
      <c r="I635" s="53" t="inlineStr">
        <is>
          <t>ICICI</t>
        </is>
      </c>
      <c r="J635" s="53" t="inlineStr">
        <is>
          <t>SCB-Private</t>
        </is>
      </c>
      <c r="K635" s="53" t="inlineStr">
        <is>
          <t>O</t>
        </is>
      </c>
      <c r="L635" s="55">
        <f>G635*VLOOKUP(RIGHT(F635,3),'Currency-RBI'!$A$2:$B$28,2,0)</f>
        <v/>
      </c>
    </row>
    <row r="636">
      <c r="A636" s="53" t="n">
        <v>20221231</v>
      </c>
      <c r="B636" s="53" t="inlineStr">
        <is>
          <t>EUR</t>
        </is>
      </c>
      <c r="C636" s="54" t="n">
        <v>11216</v>
      </c>
      <c r="D636" s="53" t="inlineStr">
        <is>
          <t>MUM</t>
        </is>
      </c>
      <c r="E636" s="53" t="inlineStr">
        <is>
          <t>MSF</t>
        </is>
      </c>
      <c r="F636" s="53">
        <f>CONCATENATE(E636,"-",B636)</f>
        <v/>
      </c>
      <c r="G636" s="55" t="n">
        <v>826067.88</v>
      </c>
      <c r="H636" s="53" t="inlineStr">
        <is>
          <t>CUST-56520</t>
        </is>
      </c>
      <c r="I636" s="53" t="inlineStr">
        <is>
          <t>SBI</t>
        </is>
      </c>
      <c r="J636" s="53" t="inlineStr">
        <is>
          <t>SBI</t>
        </is>
      </c>
      <c r="K636" s="53" t="inlineStr">
        <is>
          <t>O</t>
        </is>
      </c>
      <c r="L636" s="55">
        <f>G636*VLOOKUP(RIGHT(F636,3),'Currency-RBI'!$A$2:$B$28,2,0)</f>
        <v/>
      </c>
    </row>
    <row r="637">
      <c r="A637" s="53" t="n">
        <v>20221231</v>
      </c>
      <c r="B637" s="53" t="inlineStr">
        <is>
          <t>GBP</t>
        </is>
      </c>
      <c r="C637" s="54" t="n">
        <v>11218</v>
      </c>
      <c r="D637" s="53" t="inlineStr">
        <is>
          <t>MUM</t>
        </is>
      </c>
      <c r="E637" s="53" t="inlineStr">
        <is>
          <t>Call Money</t>
        </is>
      </c>
      <c r="F637" s="53">
        <f>CONCATENATE(E637,"-",B637)</f>
        <v/>
      </c>
      <c r="G637" s="55" t="n">
        <v>950374.26</v>
      </c>
      <c r="H637" s="53" t="inlineStr">
        <is>
          <t>CUST-58950</t>
        </is>
      </c>
      <c r="I637" s="53" t="inlineStr">
        <is>
          <t>ICICI</t>
        </is>
      </c>
      <c r="J637" s="53" t="inlineStr">
        <is>
          <t>SCB-Private</t>
        </is>
      </c>
      <c r="K637" s="53" t="inlineStr">
        <is>
          <t>D</t>
        </is>
      </c>
      <c r="L637" s="55">
        <f>G637*VLOOKUP(RIGHT(F637,3),'Currency-RBI'!$A$2:$B$28,2,0)</f>
        <v/>
      </c>
    </row>
    <row r="638">
      <c r="A638" s="53" t="n">
        <v>20221231</v>
      </c>
      <c r="B638" s="53" t="inlineStr">
        <is>
          <t>USD</t>
        </is>
      </c>
      <c r="C638" s="54" t="n">
        <v>11219</v>
      </c>
      <c r="D638" s="53" t="inlineStr">
        <is>
          <t>DEL</t>
        </is>
      </c>
      <c r="E638" s="53" t="inlineStr">
        <is>
          <t>LAF</t>
        </is>
      </c>
      <c r="F638" s="53">
        <f>CONCATENATE(E638,"-",B638)</f>
        <v/>
      </c>
      <c r="G638" s="55" t="n">
        <v>456537.51</v>
      </c>
      <c r="H638" s="53" t="inlineStr">
        <is>
          <t>CUST-19026</t>
        </is>
      </c>
      <c r="I638" s="53" t="inlineStr">
        <is>
          <t>SBBJ</t>
        </is>
      </c>
      <c r="J638" s="53" t="inlineStr">
        <is>
          <t>SBI-SUB</t>
        </is>
      </c>
      <c r="K638" s="53" t="inlineStr">
        <is>
          <t>O</t>
        </is>
      </c>
      <c r="L638" s="55">
        <f>G638*VLOOKUP(RIGHT(F638,3),'Currency-RBI'!$A$2:$B$28,2,0)</f>
        <v/>
      </c>
    </row>
    <row r="639">
      <c r="A639" s="53" t="n">
        <v>20221231</v>
      </c>
      <c r="B639" s="53" t="inlineStr">
        <is>
          <t>EUR</t>
        </is>
      </c>
      <c r="C639" s="54" t="n">
        <v>11220</v>
      </c>
      <c r="D639" s="53" t="inlineStr">
        <is>
          <t>DEL</t>
        </is>
      </c>
      <c r="E639" s="53" t="inlineStr">
        <is>
          <t>Call Money</t>
        </is>
      </c>
      <c r="F639" s="53">
        <f>CONCATENATE(E639,"-",B639)</f>
        <v/>
      </c>
      <c r="G639" s="55" t="n">
        <v>312684.57</v>
      </c>
      <c r="H639" s="53" t="inlineStr">
        <is>
          <t>CUST-24140</t>
        </is>
      </c>
      <c r="I639" s="53" t="inlineStr">
        <is>
          <t>SBI</t>
        </is>
      </c>
      <c r="J639" s="53" t="inlineStr">
        <is>
          <t>SBI</t>
        </is>
      </c>
      <c r="K639" s="53" t="inlineStr">
        <is>
          <t>O</t>
        </is>
      </c>
      <c r="L639" s="55">
        <f>G639*VLOOKUP(RIGHT(F639,3),'Currency-RBI'!$A$2:$B$28,2,0)</f>
        <v/>
      </c>
    </row>
    <row r="640">
      <c r="A640" s="53" t="n">
        <v>20221231</v>
      </c>
      <c r="B640" s="53" t="inlineStr">
        <is>
          <t>INR</t>
        </is>
      </c>
      <c r="C640" s="54" t="n">
        <v>11221</v>
      </c>
      <c r="D640" s="53" t="inlineStr">
        <is>
          <t>DEL</t>
        </is>
      </c>
      <c r="E640" s="53" t="inlineStr">
        <is>
          <t>Call Money</t>
        </is>
      </c>
      <c r="F640" s="53">
        <f>CONCATENATE(E640,"-",B640)</f>
        <v/>
      </c>
      <c r="G640" s="55" t="n">
        <v>503883.27</v>
      </c>
      <c r="H640" s="53" t="inlineStr">
        <is>
          <t>CUST-64288</t>
        </is>
      </c>
      <c r="I640" s="53" t="inlineStr">
        <is>
          <t>HDFC</t>
        </is>
      </c>
      <c r="J640" s="53" t="inlineStr">
        <is>
          <t>SCB-Private</t>
        </is>
      </c>
      <c r="K640" s="53" t="inlineStr">
        <is>
          <t>O</t>
        </is>
      </c>
      <c r="L640" s="55">
        <f>G640*VLOOKUP(RIGHT(F640,3),'Currency-RBI'!$A$2:$B$28,2,0)</f>
        <v/>
      </c>
    </row>
    <row r="641">
      <c r="A641" s="53" t="n">
        <v>20221231</v>
      </c>
      <c r="B641" s="53" t="inlineStr">
        <is>
          <t>USD</t>
        </is>
      </c>
      <c r="C641" s="54" t="n">
        <v>11232</v>
      </c>
      <c r="D641" s="53" t="inlineStr">
        <is>
          <t>DEL</t>
        </is>
      </c>
      <c r="E641" s="53" t="inlineStr">
        <is>
          <t>Call Money</t>
        </is>
      </c>
      <c r="F641" s="53">
        <f>CONCATENATE(E641,"-",B641)</f>
        <v/>
      </c>
      <c r="G641" s="55" t="n">
        <v>566598.78</v>
      </c>
      <c r="H641" s="53" t="inlineStr">
        <is>
          <t>CUST-48439</t>
        </is>
      </c>
      <c r="I641" s="53" t="inlineStr">
        <is>
          <t>Saraswat</t>
        </is>
      </c>
      <c r="J641" s="53" t="inlineStr">
        <is>
          <t>Cooperative Bank</t>
        </is>
      </c>
      <c r="K641" s="53" t="inlineStr">
        <is>
          <t>D</t>
        </is>
      </c>
      <c r="L641" s="55">
        <f>G641*VLOOKUP(RIGHT(F641,3),'Currency-RBI'!$A$2:$B$28,2,0)</f>
        <v/>
      </c>
    </row>
    <row r="642">
      <c r="A642" s="53" t="n">
        <v>20221231</v>
      </c>
      <c r="B642" s="53" t="inlineStr">
        <is>
          <t>USD</t>
        </is>
      </c>
      <c r="C642" s="54" t="n">
        <v>11237</v>
      </c>
      <c r="D642" s="53" t="inlineStr">
        <is>
          <t>MUM</t>
        </is>
      </c>
      <c r="E642" s="53" t="inlineStr">
        <is>
          <t>MSF</t>
        </is>
      </c>
      <c r="F642" s="53">
        <f>CONCATENATE(E642,"-",B642)</f>
        <v/>
      </c>
      <c r="G642" s="55" t="n">
        <v>78533.73</v>
      </c>
      <c r="H642" s="53" t="inlineStr">
        <is>
          <t>CUST-41279</t>
        </is>
      </c>
      <c r="I642" s="53" t="inlineStr">
        <is>
          <t>NABARD</t>
        </is>
      </c>
      <c r="J642" s="53" t="inlineStr">
        <is>
          <t>Financial Institution</t>
        </is>
      </c>
      <c r="K642" s="53" t="inlineStr">
        <is>
          <t>O</t>
        </is>
      </c>
      <c r="L642" s="55">
        <f>G642*VLOOKUP(RIGHT(F642,3),'Currency-RBI'!$A$2:$B$28,2,0)</f>
        <v/>
      </c>
    </row>
    <row r="643">
      <c r="A643" s="53" t="n">
        <v>20221231</v>
      </c>
      <c r="B643" s="53" t="inlineStr">
        <is>
          <t>USD</t>
        </is>
      </c>
      <c r="C643" s="54" t="n">
        <v>11239</v>
      </c>
      <c r="D643" s="53" t="inlineStr">
        <is>
          <t>DEL</t>
        </is>
      </c>
      <c r="E643" s="53" t="inlineStr">
        <is>
          <t>MSF</t>
        </is>
      </c>
      <c r="F643" s="53">
        <f>CONCATENATE(E643,"-",B643)</f>
        <v/>
      </c>
      <c r="G643" s="55" t="n">
        <v>101075.04</v>
      </c>
      <c r="H643" s="53" t="inlineStr">
        <is>
          <t>CUST-69724</t>
        </is>
      </c>
      <c r="I643" s="53" t="inlineStr">
        <is>
          <t>ICICI</t>
        </is>
      </c>
      <c r="J643" s="53" t="inlineStr">
        <is>
          <t>SCB-Private</t>
        </is>
      </c>
      <c r="K643" s="53" t="inlineStr">
        <is>
          <t>D</t>
        </is>
      </c>
      <c r="L643" s="55">
        <f>G643*VLOOKUP(RIGHT(F643,3),'Currency-RBI'!$A$2:$B$28,2,0)</f>
        <v/>
      </c>
    </row>
    <row r="644">
      <c r="A644" s="53" t="n">
        <v>20221231</v>
      </c>
      <c r="B644" s="53" t="inlineStr">
        <is>
          <t>GBP</t>
        </is>
      </c>
      <c r="C644" s="54" t="n">
        <v>11242</v>
      </c>
      <c r="D644" s="53" t="inlineStr">
        <is>
          <t>MUM</t>
        </is>
      </c>
      <c r="E644" s="53" t="inlineStr">
        <is>
          <t>MSF</t>
        </is>
      </c>
      <c r="F644" s="53">
        <f>CONCATENATE(E644,"-",B644)</f>
        <v/>
      </c>
      <c r="G644" s="55" t="n">
        <v>14706.45</v>
      </c>
      <c r="H644" s="53" t="inlineStr">
        <is>
          <t>CUST-63042</t>
        </is>
      </c>
      <c r="I644" s="53" t="inlineStr">
        <is>
          <t>Saraswat</t>
        </is>
      </c>
      <c r="J644" s="53" t="inlineStr">
        <is>
          <t>Cooperative Bank</t>
        </is>
      </c>
      <c r="K644" s="53" t="inlineStr">
        <is>
          <t>O</t>
        </is>
      </c>
      <c r="L644" s="55">
        <f>G644*VLOOKUP(RIGHT(F644,3),'Currency-RBI'!$A$2:$B$28,2,0)</f>
        <v/>
      </c>
    </row>
    <row r="645">
      <c r="A645" s="53" t="n">
        <v>20221231</v>
      </c>
      <c r="B645" s="53" t="inlineStr">
        <is>
          <t>GBP</t>
        </is>
      </c>
      <c r="C645" s="54" t="n">
        <v>11243</v>
      </c>
      <c r="D645" s="53" t="inlineStr">
        <is>
          <t>MUM</t>
        </is>
      </c>
      <c r="E645" s="53" t="inlineStr">
        <is>
          <t>Term Loan</t>
        </is>
      </c>
      <c r="F645" s="53">
        <f>CONCATENATE(E645,"-",B645)</f>
        <v/>
      </c>
      <c r="G645" s="55" t="n">
        <v>82387.8</v>
      </c>
      <c r="H645" s="53" t="inlineStr">
        <is>
          <t>CUST-40163</t>
        </is>
      </c>
      <c r="I645" s="53" t="inlineStr">
        <is>
          <t>NABARD</t>
        </is>
      </c>
      <c r="J645" s="53" t="inlineStr">
        <is>
          <t>Financial Institution</t>
        </is>
      </c>
      <c r="K645" s="53" t="inlineStr">
        <is>
          <t>D</t>
        </is>
      </c>
      <c r="L645" s="55">
        <f>G645*VLOOKUP(RIGHT(F645,3),'Currency-RBI'!$A$2:$B$28,2,0)</f>
        <v/>
      </c>
    </row>
    <row r="646">
      <c r="A646" s="53" t="n">
        <v>20221231</v>
      </c>
      <c r="B646" s="53" t="inlineStr">
        <is>
          <t>INR</t>
        </is>
      </c>
      <c r="C646" s="54" t="n">
        <v>11248</v>
      </c>
      <c r="D646" s="53" t="inlineStr">
        <is>
          <t>MUM</t>
        </is>
      </c>
      <c r="E646" s="53" t="inlineStr">
        <is>
          <t>MSF</t>
        </is>
      </c>
      <c r="F646" s="53">
        <f>CONCATENATE(E646,"-",B646)</f>
        <v/>
      </c>
      <c r="G646" s="55" t="n">
        <v>632371.41</v>
      </c>
      <c r="H646" s="53" t="inlineStr">
        <is>
          <t>CUST-27351</t>
        </is>
      </c>
      <c r="I646" s="53" t="inlineStr">
        <is>
          <t>SBBJ</t>
        </is>
      </c>
      <c r="J646" s="53" t="inlineStr">
        <is>
          <t>SBI-SUB</t>
        </is>
      </c>
      <c r="K646" s="53" t="inlineStr">
        <is>
          <t>O</t>
        </is>
      </c>
      <c r="L646" s="55">
        <f>G646*VLOOKUP(RIGHT(F646,3),'Currency-RBI'!$A$2:$B$28,2,0)</f>
        <v/>
      </c>
    </row>
    <row r="647">
      <c r="A647" s="53" t="n">
        <v>20221231</v>
      </c>
      <c r="B647" s="53" t="inlineStr">
        <is>
          <t>EUR</t>
        </is>
      </c>
      <c r="C647" s="54" t="n">
        <v>11249</v>
      </c>
      <c r="D647" s="53" t="inlineStr">
        <is>
          <t>MUM</t>
        </is>
      </c>
      <c r="E647" s="53" t="inlineStr">
        <is>
          <t>Call Money</t>
        </is>
      </c>
      <c r="F647" s="53">
        <f>CONCATENATE(E647,"-",B647)</f>
        <v/>
      </c>
      <c r="G647" s="55" t="n">
        <v>98746.56</v>
      </c>
      <c r="H647" s="53" t="inlineStr">
        <is>
          <t>CUST-78550</t>
        </is>
      </c>
      <c r="I647" s="53" t="inlineStr">
        <is>
          <t>NABARD</t>
        </is>
      </c>
      <c r="J647" s="53" t="inlineStr">
        <is>
          <t>Financial Institution</t>
        </is>
      </c>
      <c r="K647" s="53" t="inlineStr">
        <is>
          <t>O</t>
        </is>
      </c>
      <c r="L647" s="55">
        <f>G647*VLOOKUP(RIGHT(F647,3),'Currency-RBI'!$A$2:$B$28,2,0)</f>
        <v/>
      </c>
    </row>
    <row r="648">
      <c r="A648" s="53" t="n">
        <v>20221231</v>
      </c>
      <c r="B648" s="53" t="inlineStr">
        <is>
          <t>GBP</t>
        </is>
      </c>
      <c r="C648" s="54" t="n">
        <v>11252</v>
      </c>
      <c r="D648" s="53" t="inlineStr">
        <is>
          <t>DEL</t>
        </is>
      </c>
      <c r="E648" s="53" t="inlineStr">
        <is>
          <t>MSF</t>
        </is>
      </c>
      <c r="F648" s="53">
        <f>CONCATENATE(E648,"-",B648)</f>
        <v/>
      </c>
      <c r="G648" s="55" t="n">
        <v>789104.25</v>
      </c>
      <c r="H648" s="53" t="inlineStr">
        <is>
          <t>CUST-31991</t>
        </is>
      </c>
      <c r="I648" s="53" t="inlineStr">
        <is>
          <t>FIO</t>
        </is>
      </c>
      <c r="J648" s="53" t="inlineStr">
        <is>
          <t>Financial Institution</t>
        </is>
      </c>
      <c r="K648" s="53" t="inlineStr">
        <is>
          <t>D</t>
        </is>
      </c>
      <c r="L648" s="55">
        <f>G648*VLOOKUP(RIGHT(F648,3),'Currency-RBI'!$A$2:$B$28,2,0)</f>
        <v/>
      </c>
    </row>
    <row r="649">
      <c r="A649" s="53" t="n">
        <v>20221231</v>
      </c>
      <c r="B649" s="53" t="inlineStr">
        <is>
          <t>INR</t>
        </is>
      </c>
      <c r="C649" s="54" t="n">
        <v>11253</v>
      </c>
      <c r="D649" s="53" t="inlineStr">
        <is>
          <t>DEL</t>
        </is>
      </c>
      <c r="E649" s="53" t="inlineStr">
        <is>
          <t>MSF</t>
        </is>
      </c>
      <c r="F649" s="53">
        <f>CONCATENATE(E649,"-",B649)</f>
        <v/>
      </c>
      <c r="G649" s="55" t="n">
        <v>407436.48</v>
      </c>
      <c r="H649" s="53" t="inlineStr">
        <is>
          <t>CUST-41117</t>
        </is>
      </c>
      <c r="I649" s="53" t="inlineStr">
        <is>
          <t>HDFC</t>
        </is>
      </c>
      <c r="J649" s="53" t="inlineStr">
        <is>
          <t>SCB-Private</t>
        </is>
      </c>
      <c r="K649" s="53" t="inlineStr">
        <is>
          <t>D</t>
        </is>
      </c>
      <c r="L649" s="55">
        <f>G649*VLOOKUP(RIGHT(F649,3),'Currency-RBI'!$A$2:$B$28,2,0)</f>
        <v/>
      </c>
    </row>
    <row r="650">
      <c r="A650" s="53" t="n">
        <v>20221231</v>
      </c>
      <c r="B650" s="53" t="inlineStr">
        <is>
          <t>USD</t>
        </is>
      </c>
      <c r="C650" s="54" t="n">
        <v>11258</v>
      </c>
      <c r="D650" s="53" t="inlineStr">
        <is>
          <t>DEL</t>
        </is>
      </c>
      <c r="E650" s="53" t="inlineStr">
        <is>
          <t>Call Money</t>
        </is>
      </c>
      <c r="F650" s="53">
        <f>CONCATENATE(E650,"-",B650)</f>
        <v/>
      </c>
      <c r="G650" s="55" t="n">
        <v>456405.84</v>
      </c>
      <c r="H650" s="53" t="inlineStr">
        <is>
          <t>CUST-15355</t>
        </is>
      </c>
      <c r="I650" s="53" t="inlineStr">
        <is>
          <t>SBBJ</t>
        </is>
      </c>
      <c r="J650" s="53" t="inlineStr">
        <is>
          <t>SBI-SUB</t>
        </is>
      </c>
      <c r="K650" s="53" t="inlineStr">
        <is>
          <t>D</t>
        </is>
      </c>
      <c r="L650" s="55">
        <f>G650*VLOOKUP(RIGHT(F650,3),'Currency-RBI'!$A$2:$B$28,2,0)</f>
        <v/>
      </c>
    </row>
    <row r="651">
      <c r="A651" s="53" t="n">
        <v>20221231</v>
      </c>
      <c r="B651" s="53" t="inlineStr">
        <is>
          <t>INR</t>
        </is>
      </c>
      <c r="C651" s="54" t="n">
        <v>11259</v>
      </c>
      <c r="D651" s="53" t="inlineStr">
        <is>
          <t>MUM</t>
        </is>
      </c>
      <c r="E651" s="53" t="inlineStr">
        <is>
          <t>Call Money</t>
        </is>
      </c>
      <c r="F651" s="53">
        <f>CONCATENATE(E651,"-",B651)</f>
        <v/>
      </c>
      <c r="G651" s="55" t="n">
        <v>199284.03</v>
      </c>
      <c r="H651" s="53" t="inlineStr">
        <is>
          <t>CUST-45722</t>
        </is>
      </c>
      <c r="I651" s="53" t="inlineStr">
        <is>
          <t>EXIM</t>
        </is>
      </c>
      <c r="J651" s="53" t="inlineStr">
        <is>
          <t>Financial Institution</t>
        </is>
      </c>
      <c r="K651" s="53" t="inlineStr">
        <is>
          <t>O</t>
        </is>
      </c>
      <c r="L651" s="55">
        <f>G651*VLOOKUP(RIGHT(F651,3),'Currency-RBI'!$A$2:$B$28,2,0)</f>
        <v/>
      </c>
    </row>
    <row r="652">
      <c r="A652" s="53" t="n">
        <v>20221231</v>
      </c>
      <c r="B652" s="53" t="inlineStr">
        <is>
          <t>EUR</t>
        </is>
      </c>
      <c r="C652" s="54" t="n">
        <v>11261</v>
      </c>
      <c r="D652" s="53" t="inlineStr">
        <is>
          <t>DEL</t>
        </is>
      </c>
      <c r="E652" s="53" t="inlineStr">
        <is>
          <t>LAF</t>
        </is>
      </c>
      <c r="F652" s="53">
        <f>CONCATENATE(E652,"-",B652)</f>
        <v/>
      </c>
      <c r="G652" s="55" t="n">
        <v>935318.34</v>
      </c>
      <c r="H652" s="53" t="inlineStr">
        <is>
          <t>CUST-79450</t>
        </is>
      </c>
      <c r="I652" s="53" t="inlineStr">
        <is>
          <t>RBI</t>
        </is>
      </c>
      <c r="J652" s="53" t="inlineStr">
        <is>
          <t>RBI</t>
        </is>
      </c>
      <c r="K652" s="53" t="inlineStr">
        <is>
          <t>D</t>
        </is>
      </c>
      <c r="L652" s="55">
        <f>G652*VLOOKUP(RIGHT(F652,3),'Currency-RBI'!$A$2:$B$28,2,0)</f>
        <v/>
      </c>
    </row>
    <row r="653">
      <c r="A653" s="53" t="n">
        <v>20221231</v>
      </c>
      <c r="B653" s="53" t="inlineStr">
        <is>
          <t>INR</t>
        </is>
      </c>
      <c r="C653" s="54" t="n">
        <v>11262</v>
      </c>
      <c r="D653" s="53" t="inlineStr">
        <is>
          <t>DEL</t>
        </is>
      </c>
      <c r="E653" s="53" t="inlineStr">
        <is>
          <t>Call Money</t>
        </is>
      </c>
      <c r="F653" s="53">
        <f>CONCATENATE(E653,"-",B653)</f>
        <v/>
      </c>
      <c r="G653" s="55" t="n">
        <v>580397.4</v>
      </c>
      <c r="H653" s="53" t="inlineStr">
        <is>
          <t>CUST-69462</t>
        </is>
      </c>
      <c r="I653" s="53" t="inlineStr">
        <is>
          <t>BOA</t>
        </is>
      </c>
      <c r="J653" s="53" t="inlineStr">
        <is>
          <t>Overseas Bank</t>
        </is>
      </c>
      <c r="K653" s="53" t="inlineStr">
        <is>
          <t>O</t>
        </is>
      </c>
      <c r="L653" s="55">
        <f>G653*VLOOKUP(RIGHT(F653,3),'Currency-RBI'!$A$2:$B$28,2,0)</f>
        <v/>
      </c>
    </row>
    <row r="654">
      <c r="A654" s="53" t="n">
        <v>20221231</v>
      </c>
      <c r="B654" s="53" t="inlineStr">
        <is>
          <t>EUR</t>
        </is>
      </c>
      <c r="C654" s="54" t="n">
        <v>11263</v>
      </c>
      <c r="D654" s="53" t="inlineStr">
        <is>
          <t>DEL</t>
        </is>
      </c>
      <c r="E654" s="53" t="inlineStr">
        <is>
          <t>Call Money</t>
        </is>
      </c>
      <c r="F654" s="53">
        <f>CONCATENATE(E654,"-",B654)</f>
        <v/>
      </c>
      <c r="G654" s="55" t="n">
        <v>439704.54</v>
      </c>
      <c r="H654" s="53" t="inlineStr">
        <is>
          <t>CUST-12239</t>
        </is>
      </c>
      <c r="I654" s="53" t="inlineStr">
        <is>
          <t>RBI</t>
        </is>
      </c>
      <c r="J654" s="53" t="inlineStr">
        <is>
          <t>RBI</t>
        </is>
      </c>
      <c r="K654" s="53" t="inlineStr">
        <is>
          <t>D</t>
        </is>
      </c>
      <c r="L654" s="55">
        <f>G654*VLOOKUP(RIGHT(F654,3),'Currency-RBI'!$A$2:$B$28,2,0)</f>
        <v/>
      </c>
    </row>
    <row r="655">
      <c r="A655" s="53" t="n">
        <v>20221231</v>
      </c>
      <c r="B655" s="53" t="inlineStr">
        <is>
          <t>EUR</t>
        </is>
      </c>
      <c r="C655" s="54" t="n">
        <v>11264</v>
      </c>
      <c r="D655" s="53" t="inlineStr">
        <is>
          <t>DEL</t>
        </is>
      </c>
      <c r="E655" s="53" t="inlineStr">
        <is>
          <t>Term Loan</t>
        </is>
      </c>
      <c r="F655" s="53">
        <f>CONCATENATE(E655,"-",B655)</f>
        <v/>
      </c>
      <c r="G655" s="55" t="n">
        <v>707652.99</v>
      </c>
      <c r="H655" s="53" t="inlineStr">
        <is>
          <t>CUST-39202</t>
        </is>
      </c>
      <c r="I655" s="53" t="inlineStr">
        <is>
          <t>FIO</t>
        </is>
      </c>
      <c r="J655" s="53" t="inlineStr">
        <is>
          <t>Financial Institution</t>
        </is>
      </c>
      <c r="K655" s="53" t="inlineStr">
        <is>
          <t>D</t>
        </is>
      </c>
      <c r="L655" s="55">
        <f>G655*VLOOKUP(RIGHT(F655,3),'Currency-RBI'!$A$2:$B$28,2,0)</f>
        <v/>
      </c>
    </row>
    <row r="656">
      <c r="A656" s="53" t="n">
        <v>20221231</v>
      </c>
      <c r="B656" s="53" t="inlineStr">
        <is>
          <t>INR</t>
        </is>
      </c>
      <c r="C656" s="54" t="n">
        <v>11266</v>
      </c>
      <c r="D656" s="53" t="inlineStr">
        <is>
          <t>MUM</t>
        </is>
      </c>
      <c r="E656" s="53" t="inlineStr">
        <is>
          <t>MSF</t>
        </is>
      </c>
      <c r="F656" s="53">
        <f>CONCATENATE(E656,"-",B656)</f>
        <v/>
      </c>
      <c r="G656" s="55" t="n">
        <v>504083.25</v>
      </c>
      <c r="H656" s="53" t="inlineStr">
        <is>
          <t>CUST-36459</t>
        </is>
      </c>
      <c r="I656" s="53" t="inlineStr">
        <is>
          <t>FIO</t>
        </is>
      </c>
      <c r="J656" s="53" t="inlineStr">
        <is>
          <t>Financial Institution</t>
        </is>
      </c>
      <c r="K656" s="53" t="inlineStr">
        <is>
          <t>O</t>
        </is>
      </c>
      <c r="L656" s="55">
        <f>G656*VLOOKUP(RIGHT(F656,3),'Currency-RBI'!$A$2:$B$28,2,0)</f>
        <v/>
      </c>
    </row>
    <row r="657">
      <c r="A657" s="53" t="n">
        <v>20221231</v>
      </c>
      <c r="B657" s="53" t="inlineStr">
        <is>
          <t>INR</t>
        </is>
      </c>
      <c r="C657" s="54" t="n">
        <v>11268</v>
      </c>
      <c r="D657" s="53" t="inlineStr">
        <is>
          <t>DEL</t>
        </is>
      </c>
      <c r="E657" s="53" t="inlineStr">
        <is>
          <t>Call Money</t>
        </is>
      </c>
      <c r="F657" s="53">
        <f>CONCATENATE(E657,"-",B657)</f>
        <v/>
      </c>
      <c r="G657" s="55" t="n">
        <v>455008.95</v>
      </c>
      <c r="H657" s="53" t="inlineStr">
        <is>
          <t>CUST-47947</t>
        </is>
      </c>
      <c r="I657" s="53" t="inlineStr">
        <is>
          <t>Saraswat</t>
        </is>
      </c>
      <c r="J657" s="53" t="inlineStr">
        <is>
          <t>Cooperative Bank</t>
        </is>
      </c>
      <c r="K657" s="53" t="inlineStr">
        <is>
          <t>D</t>
        </is>
      </c>
      <c r="L657" s="55">
        <f>G657*VLOOKUP(RIGHT(F657,3),'Currency-RBI'!$A$2:$B$28,2,0)</f>
        <v/>
      </c>
    </row>
    <row r="658">
      <c r="A658" s="53" t="n">
        <v>20221231</v>
      </c>
      <c r="B658" s="53" t="inlineStr">
        <is>
          <t>INR</t>
        </is>
      </c>
      <c r="C658" s="54" t="n">
        <v>11269</v>
      </c>
      <c r="D658" s="53" t="inlineStr">
        <is>
          <t>MUM</t>
        </is>
      </c>
      <c r="E658" s="53" t="inlineStr">
        <is>
          <t>Call Money</t>
        </is>
      </c>
      <c r="F658" s="53">
        <f>CONCATENATE(E658,"-",B658)</f>
        <v/>
      </c>
      <c r="G658" s="55" t="n">
        <v>869587.29</v>
      </c>
      <c r="H658" s="53" t="inlineStr">
        <is>
          <t>CUST-62435</t>
        </is>
      </c>
      <c r="I658" s="53" t="inlineStr">
        <is>
          <t>SIDBI</t>
        </is>
      </c>
      <c r="J658" s="53" t="inlineStr">
        <is>
          <t>Financial Institution</t>
        </is>
      </c>
      <c r="K658" s="53" t="inlineStr">
        <is>
          <t>O</t>
        </is>
      </c>
      <c r="L658" s="55">
        <f>G658*VLOOKUP(RIGHT(F658,3),'Currency-RBI'!$A$2:$B$28,2,0)</f>
        <v/>
      </c>
    </row>
    <row r="659">
      <c r="A659" s="53" t="n">
        <v>20221231</v>
      </c>
      <c r="B659" s="53" t="inlineStr">
        <is>
          <t>GBP</t>
        </is>
      </c>
      <c r="C659" s="54" t="n">
        <v>11271</v>
      </c>
      <c r="D659" s="53" t="inlineStr">
        <is>
          <t>DEL</t>
        </is>
      </c>
      <c r="E659" s="53" t="inlineStr">
        <is>
          <t>LAF</t>
        </is>
      </c>
      <c r="F659" s="53">
        <f>CONCATENATE(E659,"-",B659)</f>
        <v/>
      </c>
      <c r="G659" s="55" t="n">
        <v>812098.98</v>
      </c>
      <c r="H659" s="53" t="inlineStr">
        <is>
          <t>CUST-38951</t>
        </is>
      </c>
      <c r="I659" s="53" t="inlineStr">
        <is>
          <t>NABARD</t>
        </is>
      </c>
      <c r="J659" s="53" t="inlineStr">
        <is>
          <t>Financial Institution</t>
        </is>
      </c>
      <c r="K659" s="53" t="inlineStr">
        <is>
          <t>D</t>
        </is>
      </c>
      <c r="L659" s="55">
        <f>G659*VLOOKUP(RIGHT(F659,3),'Currency-RBI'!$A$2:$B$28,2,0)</f>
        <v/>
      </c>
    </row>
    <row r="660">
      <c r="A660" s="53" t="n">
        <v>20221231</v>
      </c>
      <c r="B660" s="53" t="inlineStr">
        <is>
          <t>INR</t>
        </is>
      </c>
      <c r="C660" s="54" t="n">
        <v>11272</v>
      </c>
      <c r="D660" s="53" t="inlineStr">
        <is>
          <t>DEL</t>
        </is>
      </c>
      <c r="E660" s="53" t="inlineStr">
        <is>
          <t>Term Loan</t>
        </is>
      </c>
      <c r="F660" s="53">
        <f>CONCATENATE(E660,"-",B660)</f>
        <v/>
      </c>
      <c r="G660" s="55" t="n">
        <v>566740.35</v>
      </c>
      <c r="H660" s="53" t="inlineStr">
        <is>
          <t>CUST-67186</t>
        </is>
      </c>
      <c r="I660" s="53" t="inlineStr">
        <is>
          <t>Saraswat</t>
        </is>
      </c>
      <c r="J660" s="53" t="inlineStr">
        <is>
          <t>Cooperative Bank</t>
        </is>
      </c>
      <c r="K660" s="53" t="inlineStr">
        <is>
          <t>D</t>
        </is>
      </c>
      <c r="L660" s="55">
        <f>G660*VLOOKUP(RIGHT(F660,3),'Currency-RBI'!$A$2:$B$28,2,0)</f>
        <v/>
      </c>
    </row>
    <row r="661">
      <c r="A661" s="53" t="n">
        <v>20221231</v>
      </c>
      <c r="B661" s="53" t="inlineStr">
        <is>
          <t>USD</t>
        </is>
      </c>
      <c r="C661" s="54" t="n">
        <v>11273</v>
      </c>
      <c r="D661" s="53" t="inlineStr">
        <is>
          <t>MUM</t>
        </is>
      </c>
      <c r="E661" s="53" t="inlineStr">
        <is>
          <t>MSF</t>
        </is>
      </c>
      <c r="F661" s="53">
        <f>CONCATENATE(E661,"-",B661)</f>
        <v/>
      </c>
      <c r="G661" s="55" t="n">
        <v>716051.16</v>
      </c>
      <c r="H661" s="53" t="inlineStr">
        <is>
          <t>CUST-49691</t>
        </is>
      </c>
      <c r="I661" s="53" t="inlineStr">
        <is>
          <t>SBI</t>
        </is>
      </c>
      <c r="J661" s="53" t="inlineStr">
        <is>
          <t>SBI</t>
        </is>
      </c>
      <c r="K661" s="53" t="inlineStr">
        <is>
          <t>D</t>
        </is>
      </c>
      <c r="L661" s="55">
        <f>G661*VLOOKUP(RIGHT(F661,3),'Currency-RBI'!$A$2:$B$28,2,0)</f>
        <v/>
      </c>
    </row>
    <row r="662">
      <c r="A662" s="53" t="n">
        <v>20221231</v>
      </c>
      <c r="B662" s="53" t="inlineStr">
        <is>
          <t>GBP</t>
        </is>
      </c>
      <c r="C662" s="54" t="n">
        <v>11275</v>
      </c>
      <c r="D662" s="53" t="inlineStr">
        <is>
          <t>DEL</t>
        </is>
      </c>
      <c r="E662" s="53" t="inlineStr">
        <is>
          <t>MSF</t>
        </is>
      </c>
      <c r="F662" s="53">
        <f>CONCATENATE(E662,"-",B662)</f>
        <v/>
      </c>
      <c r="G662" s="55" t="n">
        <v>198125.73</v>
      </c>
      <c r="H662" s="53" t="inlineStr">
        <is>
          <t>CUST-40533</t>
        </is>
      </c>
      <c r="I662" s="53" t="inlineStr">
        <is>
          <t>HDFC</t>
        </is>
      </c>
      <c r="J662" s="53" t="inlineStr">
        <is>
          <t>SCB-Private</t>
        </is>
      </c>
      <c r="K662" s="53" t="inlineStr">
        <is>
          <t>O</t>
        </is>
      </c>
      <c r="L662" s="55">
        <f>G662*VLOOKUP(RIGHT(F662,3),'Currency-RBI'!$A$2:$B$28,2,0)</f>
        <v/>
      </c>
    </row>
    <row r="663">
      <c r="A663" s="53" t="n">
        <v>20221231</v>
      </c>
      <c r="B663" s="53" t="inlineStr">
        <is>
          <t>USD</t>
        </is>
      </c>
      <c r="C663" s="54" t="n">
        <v>11279</v>
      </c>
      <c r="D663" s="53" t="inlineStr">
        <is>
          <t>DEL</t>
        </is>
      </c>
      <c r="E663" s="53" t="inlineStr">
        <is>
          <t>Term Loan</t>
        </is>
      </c>
      <c r="F663" s="53">
        <f>CONCATENATE(E663,"-",B663)</f>
        <v/>
      </c>
      <c r="G663" s="55" t="n">
        <v>801196.11</v>
      </c>
      <c r="H663" s="53" t="inlineStr">
        <is>
          <t>CUST-21743</t>
        </is>
      </c>
      <c r="I663" s="53" t="inlineStr">
        <is>
          <t>SBI</t>
        </is>
      </c>
      <c r="J663" s="53" t="inlineStr">
        <is>
          <t>SBI</t>
        </is>
      </c>
      <c r="K663" s="53" t="inlineStr">
        <is>
          <t>O</t>
        </is>
      </c>
      <c r="L663" s="55">
        <f>G663*VLOOKUP(RIGHT(F663,3),'Currency-RBI'!$A$2:$B$28,2,0)</f>
        <v/>
      </c>
    </row>
    <row r="664">
      <c r="A664" s="53" t="n">
        <v>20221231</v>
      </c>
      <c r="B664" s="53" t="inlineStr">
        <is>
          <t>GBP</t>
        </is>
      </c>
      <c r="C664" s="54" t="n">
        <v>11283</v>
      </c>
      <c r="D664" s="53" t="inlineStr">
        <is>
          <t>MUM</t>
        </is>
      </c>
      <c r="E664" s="53" t="inlineStr">
        <is>
          <t>LAF</t>
        </is>
      </c>
      <c r="F664" s="53">
        <f>CONCATENATE(E664,"-",B664)</f>
        <v/>
      </c>
      <c r="G664" s="55" t="n">
        <v>493187.31</v>
      </c>
      <c r="H664" s="53" t="inlineStr">
        <is>
          <t>CUST-15831</t>
        </is>
      </c>
      <c r="I664" s="53" t="inlineStr">
        <is>
          <t>Saraswat</t>
        </is>
      </c>
      <c r="J664" s="53" t="inlineStr">
        <is>
          <t>Cooperative Bank</t>
        </is>
      </c>
      <c r="K664" s="53" t="inlineStr">
        <is>
          <t>O</t>
        </is>
      </c>
      <c r="L664" s="55">
        <f>G664*VLOOKUP(RIGHT(F664,3),'Currency-RBI'!$A$2:$B$28,2,0)</f>
        <v/>
      </c>
    </row>
    <row r="665">
      <c r="A665" s="53" t="n">
        <v>20221231</v>
      </c>
      <c r="B665" s="53" t="inlineStr">
        <is>
          <t>INR</t>
        </is>
      </c>
      <c r="C665" s="54" t="n">
        <v>11286</v>
      </c>
      <c r="D665" s="53" t="inlineStr">
        <is>
          <t>MUM</t>
        </is>
      </c>
      <c r="E665" s="53" t="inlineStr">
        <is>
          <t>LAF</t>
        </is>
      </c>
      <c r="F665" s="53">
        <f>CONCATENATE(E665,"-",B665)</f>
        <v/>
      </c>
      <c r="G665" s="55" t="n">
        <v>577099.71</v>
      </c>
      <c r="H665" s="53" t="inlineStr">
        <is>
          <t>CUST-69352</t>
        </is>
      </c>
      <c r="I665" s="53" t="inlineStr">
        <is>
          <t>SBBJ</t>
        </is>
      </c>
      <c r="J665" s="53" t="inlineStr">
        <is>
          <t>SBI-SUB</t>
        </is>
      </c>
      <c r="K665" s="53" t="inlineStr">
        <is>
          <t>D</t>
        </is>
      </c>
      <c r="L665" s="55">
        <f>G665*VLOOKUP(RIGHT(F665,3),'Currency-RBI'!$A$2:$B$28,2,0)</f>
        <v/>
      </c>
    </row>
    <row r="666">
      <c r="A666" s="53" t="n">
        <v>20221231</v>
      </c>
      <c r="B666" s="53" t="inlineStr">
        <is>
          <t>USD</t>
        </is>
      </c>
      <c r="C666" s="54" t="n">
        <v>11287</v>
      </c>
      <c r="D666" s="53" t="inlineStr">
        <is>
          <t>MUM</t>
        </is>
      </c>
      <c r="E666" s="53" t="inlineStr">
        <is>
          <t>Term Loan</t>
        </is>
      </c>
      <c r="F666" s="53">
        <f>CONCATENATE(E666,"-",B666)</f>
        <v/>
      </c>
      <c r="G666" s="55" t="n">
        <v>301574.79</v>
      </c>
      <c r="H666" s="53" t="inlineStr">
        <is>
          <t>CUST-60761</t>
        </is>
      </c>
      <c r="I666" s="53" t="inlineStr">
        <is>
          <t>ICICI</t>
        </is>
      </c>
      <c r="J666" s="53" t="inlineStr">
        <is>
          <t>SCB-Private</t>
        </is>
      </c>
      <c r="K666" s="53" t="inlineStr">
        <is>
          <t>O</t>
        </is>
      </c>
      <c r="L666" s="55">
        <f>G666*VLOOKUP(RIGHT(F666,3),'Currency-RBI'!$A$2:$B$28,2,0)</f>
        <v/>
      </c>
    </row>
    <row r="667">
      <c r="A667" s="53" t="n">
        <v>20221231</v>
      </c>
      <c r="B667" s="53" t="inlineStr">
        <is>
          <t>INR</t>
        </is>
      </c>
      <c r="C667" s="54" t="n">
        <v>11289</v>
      </c>
      <c r="D667" s="53" t="inlineStr">
        <is>
          <t>MUM</t>
        </is>
      </c>
      <c r="E667" s="53" t="inlineStr">
        <is>
          <t>LAF</t>
        </is>
      </c>
      <c r="F667" s="53">
        <f>CONCATENATE(E667,"-",B667)</f>
        <v/>
      </c>
      <c r="G667" s="55" t="n">
        <v>420028.29</v>
      </c>
      <c r="H667" s="53" t="inlineStr">
        <is>
          <t>CUST-71814</t>
        </is>
      </c>
      <c r="I667" s="53" t="inlineStr">
        <is>
          <t>FIO</t>
        </is>
      </c>
      <c r="J667" s="53" t="inlineStr">
        <is>
          <t>Financial Institution</t>
        </is>
      </c>
      <c r="K667" s="53" t="inlineStr">
        <is>
          <t>D</t>
        </is>
      </c>
      <c r="L667" s="55">
        <f>G667*VLOOKUP(RIGHT(F667,3),'Currency-RBI'!$A$2:$B$28,2,0)</f>
        <v/>
      </c>
    </row>
    <row r="668">
      <c r="A668" s="53" t="n">
        <v>20221231</v>
      </c>
      <c r="B668" s="53" t="inlineStr">
        <is>
          <t>EUR</t>
        </is>
      </c>
      <c r="C668" s="54" t="n">
        <v>11290</v>
      </c>
      <c r="D668" s="53" t="inlineStr">
        <is>
          <t>DEL</t>
        </is>
      </c>
      <c r="E668" s="53" t="inlineStr">
        <is>
          <t>LAF</t>
        </is>
      </c>
      <c r="F668" s="53">
        <f>CONCATENATE(E668,"-",B668)</f>
        <v/>
      </c>
      <c r="G668" s="55" t="n">
        <v>452004.3</v>
      </c>
      <c r="H668" s="53" t="inlineStr">
        <is>
          <t>CUST-78455</t>
        </is>
      </c>
      <c r="I668" s="53" t="inlineStr">
        <is>
          <t>RBI</t>
        </is>
      </c>
      <c r="J668" s="53" t="inlineStr">
        <is>
          <t>RBI</t>
        </is>
      </c>
      <c r="K668" s="53" t="inlineStr">
        <is>
          <t>D</t>
        </is>
      </c>
      <c r="L668" s="55">
        <f>G668*VLOOKUP(RIGHT(F668,3),'Currency-RBI'!$A$2:$B$28,2,0)</f>
        <v/>
      </c>
    </row>
    <row r="669">
      <c r="A669" s="53" t="n">
        <v>20221231</v>
      </c>
      <c r="B669" s="53" t="inlineStr">
        <is>
          <t>GBP</t>
        </is>
      </c>
      <c r="C669" s="54" t="n">
        <v>11291</v>
      </c>
      <c r="D669" s="53" t="inlineStr">
        <is>
          <t>DEL</t>
        </is>
      </c>
      <c r="E669" s="53" t="inlineStr">
        <is>
          <t>Term Loan</t>
        </is>
      </c>
      <c r="F669" s="53">
        <f>CONCATENATE(E669,"-",B669)</f>
        <v/>
      </c>
      <c r="G669" s="55" t="n">
        <v>740229.9300000001</v>
      </c>
      <c r="H669" s="53" t="inlineStr">
        <is>
          <t>CUST-69144</t>
        </is>
      </c>
      <c r="I669" s="53" t="inlineStr">
        <is>
          <t>FIO</t>
        </is>
      </c>
      <c r="J669" s="53" t="inlineStr">
        <is>
          <t>Financial Institution</t>
        </is>
      </c>
      <c r="K669" s="53" t="inlineStr">
        <is>
          <t>D</t>
        </is>
      </c>
      <c r="L669" s="55">
        <f>G669*VLOOKUP(RIGHT(F669,3),'Currency-RBI'!$A$2:$B$28,2,0)</f>
        <v/>
      </c>
    </row>
    <row r="670">
      <c r="A670" s="53" t="n">
        <v>20221231</v>
      </c>
      <c r="B670" s="53" t="inlineStr">
        <is>
          <t>GBP</t>
        </is>
      </c>
      <c r="C670" s="54" t="n">
        <v>11292</v>
      </c>
      <c r="D670" s="53" t="inlineStr">
        <is>
          <t>DEL</t>
        </is>
      </c>
      <c r="E670" s="53" t="inlineStr">
        <is>
          <t>Term Loan</t>
        </is>
      </c>
      <c r="F670" s="53">
        <f>CONCATENATE(E670,"-",B670)</f>
        <v/>
      </c>
      <c r="G670" s="55" t="n">
        <v>340902.54</v>
      </c>
      <c r="H670" s="53" t="inlineStr">
        <is>
          <t>CUST-31190</t>
        </is>
      </c>
      <c r="I670" s="53" t="inlineStr">
        <is>
          <t>HDFC</t>
        </is>
      </c>
      <c r="J670" s="53" t="inlineStr">
        <is>
          <t>SCB-Private</t>
        </is>
      </c>
      <c r="K670" s="53" t="inlineStr">
        <is>
          <t>O</t>
        </is>
      </c>
      <c r="L670" s="55">
        <f>G670*VLOOKUP(RIGHT(F670,3),'Currency-RBI'!$A$2:$B$28,2,0)</f>
        <v/>
      </c>
    </row>
    <row r="671">
      <c r="A671" s="53" t="n">
        <v>20221231</v>
      </c>
      <c r="B671" s="53" t="inlineStr">
        <is>
          <t>USD</t>
        </is>
      </c>
      <c r="C671" s="54" t="n">
        <v>11294</v>
      </c>
      <c r="D671" s="53" t="inlineStr">
        <is>
          <t>DEL</t>
        </is>
      </c>
      <c r="E671" s="53" t="inlineStr">
        <is>
          <t>LAF</t>
        </is>
      </c>
      <c r="F671" s="53">
        <f>CONCATENATE(E671,"-",B671)</f>
        <v/>
      </c>
      <c r="G671" s="55" t="n">
        <v>827138.0699999999</v>
      </c>
      <c r="H671" s="53" t="inlineStr">
        <is>
          <t>CUST-62491</t>
        </is>
      </c>
      <c r="I671" s="53" t="inlineStr">
        <is>
          <t>ICICI</t>
        </is>
      </c>
      <c r="J671" s="53" t="inlineStr">
        <is>
          <t>SCB-Private</t>
        </is>
      </c>
      <c r="K671" s="53" t="inlineStr">
        <is>
          <t>D</t>
        </is>
      </c>
      <c r="L671" s="55">
        <f>G671*VLOOKUP(RIGHT(F671,3),'Currency-RBI'!$A$2:$B$28,2,0)</f>
        <v/>
      </c>
    </row>
    <row r="672">
      <c r="A672" s="53" t="n">
        <v>20221231</v>
      </c>
      <c r="B672" s="53" t="inlineStr">
        <is>
          <t>USD</t>
        </is>
      </c>
      <c r="C672" s="54" t="n">
        <v>11296</v>
      </c>
      <c r="D672" s="53" t="inlineStr">
        <is>
          <t>MUM</t>
        </is>
      </c>
      <c r="E672" s="53" t="inlineStr">
        <is>
          <t>Term Loan</t>
        </is>
      </c>
      <c r="F672" s="53">
        <f>CONCATENATE(E672,"-",B672)</f>
        <v/>
      </c>
      <c r="G672" s="55" t="n">
        <v>909124.92</v>
      </c>
      <c r="H672" s="53" t="inlineStr">
        <is>
          <t>CUST-22426</t>
        </is>
      </c>
      <c r="I672" s="53" t="inlineStr">
        <is>
          <t>SIDBI</t>
        </is>
      </c>
      <c r="J672" s="53" t="inlineStr">
        <is>
          <t>Financial Institution</t>
        </is>
      </c>
      <c r="K672" s="53" t="inlineStr">
        <is>
          <t>O</t>
        </is>
      </c>
      <c r="L672" s="55">
        <f>G672*VLOOKUP(RIGHT(F672,3),'Currency-RBI'!$A$2:$B$28,2,0)</f>
        <v/>
      </c>
    </row>
    <row r="673">
      <c r="A673" s="53" t="n">
        <v>20221231</v>
      </c>
      <c r="B673" s="53" t="inlineStr">
        <is>
          <t>USD</t>
        </is>
      </c>
      <c r="C673" s="54" t="n">
        <v>11297</v>
      </c>
      <c r="D673" s="53" t="inlineStr">
        <is>
          <t>DEL</t>
        </is>
      </c>
      <c r="E673" s="53" t="inlineStr">
        <is>
          <t>Term Loan</t>
        </is>
      </c>
      <c r="F673" s="53">
        <f>CONCATENATE(E673,"-",B673)</f>
        <v/>
      </c>
      <c r="G673" s="55" t="n">
        <v>976669.65</v>
      </c>
      <c r="H673" s="53" t="inlineStr">
        <is>
          <t>CUST-54162</t>
        </is>
      </c>
      <c r="I673" s="53" t="inlineStr">
        <is>
          <t>SIDBI</t>
        </is>
      </c>
      <c r="J673" s="53" t="inlineStr">
        <is>
          <t>Financial Institution</t>
        </is>
      </c>
      <c r="K673" s="53" t="inlineStr">
        <is>
          <t>D</t>
        </is>
      </c>
      <c r="L673" s="55">
        <f>G673*VLOOKUP(RIGHT(F673,3),'Currency-RBI'!$A$2:$B$28,2,0)</f>
        <v/>
      </c>
    </row>
    <row r="674">
      <c r="A674" s="53" t="n">
        <v>20221231</v>
      </c>
      <c r="B674" s="53" t="inlineStr">
        <is>
          <t>INR</t>
        </is>
      </c>
      <c r="C674" s="54" t="n">
        <v>11305</v>
      </c>
      <c r="D674" s="53" t="inlineStr">
        <is>
          <t>MUM</t>
        </is>
      </c>
      <c r="E674" s="53" t="inlineStr">
        <is>
          <t>Call Money</t>
        </is>
      </c>
      <c r="F674" s="53">
        <f>CONCATENATE(E674,"-",B674)</f>
        <v/>
      </c>
      <c r="G674" s="55" t="n">
        <v>577465.02</v>
      </c>
      <c r="H674" s="53" t="inlineStr">
        <is>
          <t>CUST-19458</t>
        </is>
      </c>
      <c r="I674" s="53" t="inlineStr">
        <is>
          <t>BOA</t>
        </is>
      </c>
      <c r="J674" s="53" t="inlineStr">
        <is>
          <t>Overseas Bank</t>
        </is>
      </c>
      <c r="K674" s="53" t="inlineStr">
        <is>
          <t>D</t>
        </is>
      </c>
      <c r="L674" s="55">
        <f>G674*VLOOKUP(RIGHT(F674,3),'Currency-RBI'!$A$2:$B$28,2,0)</f>
        <v/>
      </c>
    </row>
    <row r="675">
      <c r="A675" s="53" t="n">
        <v>20221231</v>
      </c>
      <c r="B675" s="53" t="inlineStr">
        <is>
          <t>GBP</t>
        </is>
      </c>
      <c r="C675" s="54" t="n">
        <v>11306</v>
      </c>
      <c r="D675" s="53" t="inlineStr">
        <is>
          <t>MUM</t>
        </is>
      </c>
      <c r="E675" s="53" t="inlineStr">
        <is>
          <t>MSF</t>
        </is>
      </c>
      <c r="F675" s="53">
        <f>CONCATENATE(E675,"-",B675)</f>
        <v/>
      </c>
      <c r="G675" s="55" t="n">
        <v>931977.09</v>
      </c>
      <c r="H675" s="53" t="inlineStr">
        <is>
          <t>CUST-51975</t>
        </is>
      </c>
      <c r="I675" s="53" t="inlineStr">
        <is>
          <t>EXIM</t>
        </is>
      </c>
      <c r="J675" s="53" t="inlineStr">
        <is>
          <t>Financial Institution</t>
        </is>
      </c>
      <c r="K675" s="53" t="inlineStr">
        <is>
          <t>O</t>
        </is>
      </c>
      <c r="L675" s="55">
        <f>G675*VLOOKUP(RIGHT(F675,3),'Currency-RBI'!$A$2:$B$28,2,0)</f>
        <v/>
      </c>
    </row>
    <row r="676">
      <c r="A676" s="53" t="n">
        <v>20221231</v>
      </c>
      <c r="B676" s="53" t="inlineStr">
        <is>
          <t>EUR</t>
        </is>
      </c>
      <c r="C676" s="54" t="n">
        <v>11308</v>
      </c>
      <c r="D676" s="53" t="inlineStr">
        <is>
          <t>MUM</t>
        </is>
      </c>
      <c r="E676" s="53" t="inlineStr">
        <is>
          <t>Call Money</t>
        </is>
      </c>
      <c r="F676" s="53">
        <f>CONCATENATE(E676,"-",B676)</f>
        <v/>
      </c>
      <c r="G676" s="55" t="n">
        <v>555980.04</v>
      </c>
      <c r="H676" s="53" t="inlineStr">
        <is>
          <t>CUST-39176</t>
        </is>
      </c>
      <c r="I676" s="53" t="inlineStr">
        <is>
          <t>BOA</t>
        </is>
      </c>
      <c r="J676" s="53" t="inlineStr">
        <is>
          <t>Overseas Bank</t>
        </is>
      </c>
      <c r="K676" s="53" t="inlineStr">
        <is>
          <t>D</t>
        </is>
      </c>
      <c r="L676" s="55">
        <f>G676*VLOOKUP(RIGHT(F676,3),'Currency-RBI'!$A$2:$B$28,2,0)</f>
        <v/>
      </c>
    </row>
    <row r="677">
      <c r="A677" s="53" t="n">
        <v>20221231</v>
      </c>
      <c r="B677" s="53" t="inlineStr">
        <is>
          <t>EUR</t>
        </is>
      </c>
      <c r="C677" s="54" t="n">
        <v>11309</v>
      </c>
      <c r="D677" s="53" t="inlineStr">
        <is>
          <t>DEL</t>
        </is>
      </c>
      <c r="E677" s="53" t="inlineStr">
        <is>
          <t>MSF</t>
        </is>
      </c>
      <c r="F677" s="53">
        <f>CONCATENATE(E677,"-",B677)</f>
        <v/>
      </c>
      <c r="G677" s="55" t="n">
        <v>943810.5599999999</v>
      </c>
      <c r="H677" s="53" t="inlineStr">
        <is>
          <t>CUST-32038</t>
        </is>
      </c>
      <c r="I677" s="53" t="inlineStr">
        <is>
          <t>NABARD</t>
        </is>
      </c>
      <c r="J677" s="53" t="inlineStr">
        <is>
          <t>Financial Institution</t>
        </is>
      </c>
      <c r="K677" s="53" t="inlineStr">
        <is>
          <t>D</t>
        </is>
      </c>
      <c r="L677" s="55">
        <f>G677*VLOOKUP(RIGHT(F677,3),'Currency-RBI'!$A$2:$B$28,2,0)</f>
        <v/>
      </c>
    </row>
    <row r="678">
      <c r="A678" s="53" t="n">
        <v>20221231</v>
      </c>
      <c r="B678" s="53" t="inlineStr">
        <is>
          <t>EUR</t>
        </is>
      </c>
      <c r="C678" s="54" t="n">
        <v>11312</v>
      </c>
      <c r="D678" s="53" t="inlineStr">
        <is>
          <t>MUM</t>
        </is>
      </c>
      <c r="E678" s="53" t="inlineStr">
        <is>
          <t>Term Loan</t>
        </is>
      </c>
      <c r="F678" s="53">
        <f>CONCATENATE(E678,"-",B678)</f>
        <v/>
      </c>
      <c r="G678" s="55" t="n">
        <v>384804.09</v>
      </c>
      <c r="H678" s="53" t="inlineStr">
        <is>
          <t>CUST-57963</t>
        </is>
      </c>
      <c r="I678" s="53" t="inlineStr">
        <is>
          <t>SBBJ</t>
        </is>
      </c>
      <c r="J678" s="53" t="inlineStr">
        <is>
          <t>SBI-SUB</t>
        </is>
      </c>
      <c r="K678" s="53" t="inlineStr">
        <is>
          <t>D</t>
        </is>
      </c>
      <c r="L678" s="55">
        <f>G678*VLOOKUP(RIGHT(F678,3),'Currency-RBI'!$A$2:$B$28,2,0)</f>
        <v/>
      </c>
    </row>
    <row r="679">
      <c r="A679" s="53" t="n">
        <v>20221231</v>
      </c>
      <c r="B679" s="53" t="inlineStr">
        <is>
          <t>GBP</t>
        </is>
      </c>
      <c r="C679" s="54" t="n">
        <v>11315</v>
      </c>
      <c r="D679" s="53" t="inlineStr">
        <is>
          <t>DEL</t>
        </is>
      </c>
      <c r="E679" s="53" t="inlineStr">
        <is>
          <t>Call Money</t>
        </is>
      </c>
      <c r="F679" s="53">
        <f>CONCATENATE(E679,"-",B679)</f>
        <v/>
      </c>
      <c r="G679" s="55" t="n">
        <v>351261.9</v>
      </c>
      <c r="H679" s="53" t="inlineStr">
        <is>
          <t>CUST-31942</t>
        </is>
      </c>
      <c r="I679" s="53" t="inlineStr">
        <is>
          <t>SBI</t>
        </is>
      </c>
      <c r="J679" s="53" t="inlineStr">
        <is>
          <t>SBI</t>
        </is>
      </c>
      <c r="K679" s="53" t="inlineStr">
        <is>
          <t>O</t>
        </is>
      </c>
      <c r="L679" s="55">
        <f>G679*VLOOKUP(RIGHT(F679,3),'Currency-RBI'!$A$2:$B$28,2,0)</f>
        <v/>
      </c>
    </row>
    <row r="680">
      <c r="A680" s="53" t="n">
        <v>20221231</v>
      </c>
      <c r="B680" s="53" t="inlineStr">
        <is>
          <t>EUR</t>
        </is>
      </c>
      <c r="C680" s="54" t="n">
        <v>11316</v>
      </c>
      <c r="D680" s="53" t="inlineStr">
        <is>
          <t>MUM</t>
        </is>
      </c>
      <c r="E680" s="53" t="inlineStr">
        <is>
          <t>Term Loan</t>
        </is>
      </c>
      <c r="F680" s="53">
        <f>CONCATENATE(E680,"-",B680)</f>
        <v/>
      </c>
      <c r="G680" s="55" t="n">
        <v>966692.4299999999</v>
      </c>
      <c r="H680" s="53" t="inlineStr">
        <is>
          <t>CUST-43708</t>
        </is>
      </c>
      <c r="I680" s="53" t="inlineStr">
        <is>
          <t>RBI</t>
        </is>
      </c>
      <c r="J680" s="53" t="inlineStr">
        <is>
          <t>RBI</t>
        </is>
      </c>
      <c r="K680" s="53" t="inlineStr">
        <is>
          <t>D</t>
        </is>
      </c>
      <c r="L680" s="55">
        <f>G680*VLOOKUP(RIGHT(F680,3),'Currency-RBI'!$A$2:$B$28,2,0)</f>
        <v/>
      </c>
    </row>
    <row r="681">
      <c r="A681" s="53" t="n">
        <v>20221231</v>
      </c>
      <c r="B681" s="53" t="inlineStr">
        <is>
          <t>EUR</t>
        </is>
      </c>
      <c r="C681" s="54" t="n">
        <v>11317</v>
      </c>
      <c r="D681" s="53" t="inlineStr">
        <is>
          <t>DEL</t>
        </is>
      </c>
      <c r="E681" s="53" t="inlineStr">
        <is>
          <t>LAF</t>
        </is>
      </c>
      <c r="F681" s="53">
        <f>CONCATENATE(E681,"-",B681)</f>
        <v/>
      </c>
      <c r="G681" s="55" t="n">
        <v>593830.71</v>
      </c>
      <c r="H681" s="53" t="inlineStr">
        <is>
          <t>CUST-29645</t>
        </is>
      </c>
      <c r="I681" s="53" t="inlineStr">
        <is>
          <t>FIO</t>
        </is>
      </c>
      <c r="J681" s="53" t="inlineStr">
        <is>
          <t>Financial Institution</t>
        </is>
      </c>
      <c r="K681" s="53" t="inlineStr">
        <is>
          <t>O</t>
        </is>
      </c>
      <c r="L681" s="55">
        <f>G681*VLOOKUP(RIGHT(F681,3),'Currency-RBI'!$A$2:$B$28,2,0)</f>
        <v/>
      </c>
    </row>
    <row r="682">
      <c r="A682" s="53" t="n">
        <v>20221231</v>
      </c>
      <c r="B682" s="53" t="inlineStr">
        <is>
          <t>INR</t>
        </is>
      </c>
      <c r="C682" s="54" t="n">
        <v>11319</v>
      </c>
      <c r="D682" s="53" t="inlineStr">
        <is>
          <t>DEL</t>
        </is>
      </c>
      <c r="E682" s="53" t="inlineStr">
        <is>
          <t>MSF</t>
        </is>
      </c>
      <c r="F682" s="53">
        <f>CONCATENATE(E682,"-",B682)</f>
        <v/>
      </c>
      <c r="G682" s="55" t="n">
        <v>933769.98</v>
      </c>
      <c r="H682" s="53" t="inlineStr">
        <is>
          <t>CUST-29668</t>
        </is>
      </c>
      <c r="I682" s="53" t="inlineStr">
        <is>
          <t>RBI</t>
        </is>
      </c>
      <c r="J682" s="53" t="inlineStr">
        <is>
          <t>RBI</t>
        </is>
      </c>
      <c r="K682" s="53" t="inlineStr">
        <is>
          <t>O</t>
        </is>
      </c>
      <c r="L682" s="55">
        <f>G682*VLOOKUP(RIGHT(F682,3),'Currency-RBI'!$A$2:$B$28,2,0)</f>
        <v/>
      </c>
    </row>
    <row r="683">
      <c r="A683" s="53" t="n">
        <v>20221231</v>
      </c>
      <c r="B683" s="53" t="inlineStr">
        <is>
          <t>USD</t>
        </is>
      </c>
      <c r="C683" s="54" t="n">
        <v>11322</v>
      </c>
      <c r="D683" s="53" t="inlineStr">
        <is>
          <t>DEL</t>
        </is>
      </c>
      <c r="E683" s="53" t="inlineStr">
        <is>
          <t>Call Money</t>
        </is>
      </c>
      <c r="F683" s="53">
        <f>CONCATENATE(E683,"-",B683)</f>
        <v/>
      </c>
      <c r="G683" s="55" t="n">
        <v>526775.04</v>
      </c>
      <c r="H683" s="53" t="inlineStr">
        <is>
          <t>CUST-27712</t>
        </is>
      </c>
      <c r="I683" s="53" t="inlineStr">
        <is>
          <t>RBI</t>
        </is>
      </c>
      <c r="J683" s="53" t="inlineStr">
        <is>
          <t>RBI</t>
        </is>
      </c>
      <c r="K683" s="53" t="inlineStr">
        <is>
          <t>O</t>
        </is>
      </c>
      <c r="L683" s="55">
        <f>G683*VLOOKUP(RIGHT(F683,3),'Currency-RBI'!$A$2:$B$28,2,0)</f>
        <v/>
      </c>
    </row>
    <row r="684">
      <c r="A684" s="53" t="n">
        <v>20221231</v>
      </c>
      <c r="B684" s="53" t="inlineStr">
        <is>
          <t>EUR</t>
        </is>
      </c>
      <c r="C684" s="54" t="n">
        <v>11324</v>
      </c>
      <c r="D684" s="53" t="inlineStr">
        <is>
          <t>DEL</t>
        </is>
      </c>
      <c r="E684" s="53" t="inlineStr">
        <is>
          <t>LAF</t>
        </is>
      </c>
      <c r="F684" s="53">
        <f>CONCATENATE(E684,"-",B684)</f>
        <v/>
      </c>
      <c r="G684" s="55" t="n">
        <v>15820.2</v>
      </c>
      <c r="H684" s="53" t="inlineStr">
        <is>
          <t>CUST-79287</t>
        </is>
      </c>
      <c r="I684" s="53" t="inlineStr">
        <is>
          <t>SBI</t>
        </is>
      </c>
      <c r="J684" s="53" t="inlineStr">
        <is>
          <t>SBI</t>
        </is>
      </c>
      <c r="K684" s="53" t="inlineStr">
        <is>
          <t>D</t>
        </is>
      </c>
      <c r="L684" s="55">
        <f>G684*VLOOKUP(RIGHT(F684,3),'Currency-RBI'!$A$2:$B$28,2,0)</f>
        <v/>
      </c>
    </row>
    <row r="685">
      <c r="A685" s="53" t="n">
        <v>20221231</v>
      </c>
      <c r="B685" s="53" t="inlineStr">
        <is>
          <t>GBP</t>
        </is>
      </c>
      <c r="C685" s="54" t="n">
        <v>11325</v>
      </c>
      <c r="D685" s="53" t="inlineStr">
        <is>
          <t>MUM</t>
        </is>
      </c>
      <c r="E685" s="53" t="inlineStr">
        <is>
          <t>Call Money</t>
        </is>
      </c>
      <c r="F685" s="53">
        <f>CONCATENATE(E685,"-",B685)</f>
        <v/>
      </c>
      <c r="G685" s="55" t="n">
        <v>317086.11</v>
      </c>
      <c r="H685" s="53" t="inlineStr">
        <is>
          <t>CUST-36369</t>
        </is>
      </c>
      <c r="I685" s="53" t="inlineStr">
        <is>
          <t>SBBJ</t>
        </is>
      </c>
      <c r="J685" s="53" t="inlineStr">
        <is>
          <t>SBI-SUB</t>
        </is>
      </c>
      <c r="K685" s="53" t="inlineStr">
        <is>
          <t>O</t>
        </is>
      </c>
      <c r="L685" s="55">
        <f>G685*VLOOKUP(RIGHT(F685,3),'Currency-RBI'!$A$2:$B$28,2,0)</f>
        <v/>
      </c>
    </row>
    <row r="686">
      <c r="A686" s="53" t="n">
        <v>20221231</v>
      </c>
      <c r="B686" s="53" t="inlineStr">
        <is>
          <t>USD</t>
        </is>
      </c>
      <c r="C686" s="54" t="n">
        <v>11326</v>
      </c>
      <c r="D686" s="53" t="inlineStr">
        <is>
          <t>MUM</t>
        </is>
      </c>
      <c r="E686" s="53" t="inlineStr">
        <is>
          <t>Term Loan</t>
        </is>
      </c>
      <c r="F686" s="53">
        <f>CONCATENATE(E686,"-",B686)</f>
        <v/>
      </c>
      <c r="G686" s="55" t="n">
        <v>596095.83</v>
      </c>
      <c r="H686" s="53" t="inlineStr">
        <is>
          <t>CUST-20444</t>
        </is>
      </c>
      <c r="I686" s="53" t="inlineStr">
        <is>
          <t>SBI</t>
        </is>
      </c>
      <c r="J686" s="53" t="inlineStr">
        <is>
          <t>SBI</t>
        </is>
      </c>
      <c r="K686" s="53" t="inlineStr">
        <is>
          <t>D</t>
        </is>
      </c>
      <c r="L686" s="55">
        <f>G686*VLOOKUP(RIGHT(F686,3),'Currency-RBI'!$A$2:$B$28,2,0)</f>
        <v/>
      </c>
    </row>
    <row r="687">
      <c r="A687" s="53" t="n">
        <v>20221231</v>
      </c>
      <c r="B687" s="53" t="inlineStr">
        <is>
          <t>GBP</t>
        </is>
      </c>
      <c r="C687" s="54" t="n">
        <v>11329</v>
      </c>
      <c r="D687" s="53" t="inlineStr">
        <is>
          <t>DEL</t>
        </is>
      </c>
      <c r="E687" s="53" t="inlineStr">
        <is>
          <t>Term Loan</t>
        </is>
      </c>
      <c r="F687" s="53">
        <f>CONCATENATE(E687,"-",B687)</f>
        <v/>
      </c>
      <c r="G687" s="55" t="n">
        <v>463488.3</v>
      </c>
      <c r="H687" s="53" t="inlineStr">
        <is>
          <t>CUST-58999</t>
        </is>
      </c>
      <c r="I687" s="53" t="inlineStr">
        <is>
          <t>SBI</t>
        </is>
      </c>
      <c r="J687" s="53" t="inlineStr">
        <is>
          <t>SBI</t>
        </is>
      </c>
      <c r="K687" s="53" t="inlineStr">
        <is>
          <t>D</t>
        </is>
      </c>
      <c r="L687" s="55">
        <f>G687*VLOOKUP(RIGHT(F687,3),'Currency-RBI'!$A$2:$B$28,2,0)</f>
        <v/>
      </c>
    </row>
    <row r="688">
      <c r="A688" s="53" t="n">
        <v>20221231</v>
      </c>
      <c r="B688" s="53" t="inlineStr">
        <is>
          <t>GBP</t>
        </is>
      </c>
      <c r="C688" s="54" t="n">
        <v>11330</v>
      </c>
      <c r="D688" s="53" t="inlineStr">
        <is>
          <t>MUM</t>
        </is>
      </c>
      <c r="E688" s="53" t="inlineStr">
        <is>
          <t>MSF</t>
        </is>
      </c>
      <c r="F688" s="53">
        <f>CONCATENATE(E688,"-",B688)</f>
        <v/>
      </c>
      <c r="G688" s="55" t="n">
        <v>590003.37</v>
      </c>
      <c r="H688" s="53" t="inlineStr">
        <is>
          <t>CUST-61403</t>
        </is>
      </c>
      <c r="I688" s="53" t="inlineStr">
        <is>
          <t>Saraswat</t>
        </is>
      </c>
      <c r="J688" s="53" t="inlineStr">
        <is>
          <t>Cooperative Bank</t>
        </is>
      </c>
      <c r="K688" s="53" t="inlineStr">
        <is>
          <t>D</t>
        </is>
      </c>
      <c r="L688" s="55">
        <f>G688*VLOOKUP(RIGHT(F688,3),'Currency-RBI'!$A$2:$B$28,2,0)</f>
        <v/>
      </c>
    </row>
    <row r="689">
      <c r="A689" s="53" t="n">
        <v>20221231</v>
      </c>
      <c r="B689" s="53" t="inlineStr">
        <is>
          <t>GBP</t>
        </is>
      </c>
      <c r="C689" s="54" t="n">
        <v>11331</v>
      </c>
      <c r="D689" s="53" t="inlineStr">
        <is>
          <t>DEL</t>
        </is>
      </c>
      <c r="E689" s="53" t="inlineStr">
        <is>
          <t>LAF</t>
        </is>
      </c>
      <c r="F689" s="53">
        <f>CONCATENATE(E689,"-",B689)</f>
        <v/>
      </c>
      <c r="G689" s="55" t="n">
        <v>387826.56</v>
      </c>
      <c r="H689" s="53" t="inlineStr">
        <is>
          <t>CUST-20616</t>
        </is>
      </c>
      <c r="I689" s="53" t="inlineStr">
        <is>
          <t>NABARD</t>
        </is>
      </c>
      <c r="J689" s="53" t="inlineStr">
        <is>
          <t>Financial Institution</t>
        </is>
      </c>
      <c r="K689" s="53" t="inlineStr">
        <is>
          <t>D</t>
        </is>
      </c>
      <c r="L689" s="55">
        <f>G689*VLOOKUP(RIGHT(F689,3),'Currency-RBI'!$A$2:$B$28,2,0)</f>
        <v/>
      </c>
    </row>
    <row r="690">
      <c r="A690" s="53" t="n">
        <v>20221231</v>
      </c>
      <c r="B690" s="53" t="inlineStr">
        <is>
          <t>USD</t>
        </is>
      </c>
      <c r="C690" s="54" t="n">
        <v>11332</v>
      </c>
      <c r="D690" s="53" t="inlineStr">
        <is>
          <t>DEL</t>
        </is>
      </c>
      <c r="E690" s="53" t="inlineStr">
        <is>
          <t>Call Money</t>
        </is>
      </c>
      <c r="F690" s="53">
        <f>CONCATENATE(E690,"-",B690)</f>
        <v/>
      </c>
      <c r="G690" s="55" t="n">
        <v>254522.07</v>
      </c>
      <c r="H690" s="53" t="inlineStr">
        <is>
          <t>CUST-66845</t>
        </is>
      </c>
      <c r="I690" s="53" t="inlineStr">
        <is>
          <t>FIO</t>
        </is>
      </c>
      <c r="J690" s="53" t="inlineStr">
        <is>
          <t>Financial Institution</t>
        </is>
      </c>
      <c r="K690" s="53" t="inlineStr">
        <is>
          <t>D</t>
        </is>
      </c>
      <c r="L690" s="55">
        <f>G690*VLOOKUP(RIGHT(F690,3),'Currency-RBI'!$A$2:$B$28,2,0)</f>
        <v/>
      </c>
    </row>
    <row r="691">
      <c r="A691" s="53" t="n">
        <v>20221231</v>
      </c>
      <c r="B691" s="53" t="inlineStr">
        <is>
          <t>GBP</t>
        </is>
      </c>
      <c r="C691" s="54" t="n">
        <v>11334</v>
      </c>
      <c r="D691" s="53" t="inlineStr">
        <is>
          <t>MUM</t>
        </is>
      </c>
      <c r="E691" s="53" t="inlineStr">
        <is>
          <t>Call Money</t>
        </is>
      </c>
      <c r="F691" s="53">
        <f>CONCATENATE(E691,"-",B691)</f>
        <v/>
      </c>
      <c r="G691" s="55" t="n">
        <v>307025.73</v>
      </c>
      <c r="H691" s="53" t="inlineStr">
        <is>
          <t>CUST-54719</t>
        </is>
      </c>
      <c r="I691" s="53" t="inlineStr">
        <is>
          <t>HDFC</t>
        </is>
      </c>
      <c r="J691" s="53" t="inlineStr">
        <is>
          <t>SCB-Private</t>
        </is>
      </c>
      <c r="K691" s="53" t="inlineStr">
        <is>
          <t>O</t>
        </is>
      </c>
      <c r="L691" s="55">
        <f>G691*VLOOKUP(RIGHT(F691,3),'Currency-RBI'!$A$2:$B$28,2,0)</f>
        <v/>
      </c>
    </row>
    <row r="692">
      <c r="A692" s="53" t="n">
        <v>20221231</v>
      </c>
      <c r="B692" s="53" t="inlineStr">
        <is>
          <t>INR</t>
        </is>
      </c>
      <c r="C692" s="54" t="n">
        <v>11335</v>
      </c>
      <c r="D692" s="53" t="inlineStr">
        <is>
          <t>DEL</t>
        </is>
      </c>
      <c r="E692" s="53" t="inlineStr">
        <is>
          <t>MSF</t>
        </is>
      </c>
      <c r="F692" s="53">
        <f>CONCATENATE(E692,"-",B692)</f>
        <v/>
      </c>
      <c r="G692" s="55" t="n">
        <v>595484.01</v>
      </c>
      <c r="H692" s="53" t="inlineStr">
        <is>
          <t>CUST-79547</t>
        </is>
      </c>
      <c r="I692" s="53" t="inlineStr">
        <is>
          <t>SBBJ</t>
        </is>
      </c>
      <c r="J692" s="53" t="inlineStr">
        <is>
          <t>SBI-SUB</t>
        </is>
      </c>
      <c r="K692" s="53" t="inlineStr">
        <is>
          <t>D</t>
        </is>
      </c>
      <c r="L692" s="55">
        <f>G692*VLOOKUP(RIGHT(F692,3),'Currency-RBI'!$A$2:$B$28,2,0)</f>
        <v/>
      </c>
    </row>
    <row r="693">
      <c r="A693" s="53" t="n">
        <v>20221231</v>
      </c>
      <c r="B693" s="53" t="inlineStr">
        <is>
          <t>INR</t>
        </is>
      </c>
      <c r="C693" s="54" t="n">
        <v>11336</v>
      </c>
      <c r="D693" s="53" t="inlineStr">
        <is>
          <t>MUM</t>
        </is>
      </c>
      <c r="E693" s="53" t="inlineStr">
        <is>
          <t>Call Money</t>
        </is>
      </c>
      <c r="F693" s="53">
        <f>CONCATENATE(E693,"-",B693)</f>
        <v/>
      </c>
      <c r="G693" s="55" t="n">
        <v>232373.79</v>
      </c>
      <c r="H693" s="53" t="inlineStr">
        <is>
          <t>CUST-16595</t>
        </is>
      </c>
      <c r="I693" s="53" t="inlineStr">
        <is>
          <t>EXIM</t>
        </is>
      </c>
      <c r="J693" s="53" t="inlineStr">
        <is>
          <t>Financial Institution</t>
        </is>
      </c>
      <c r="K693" s="53" t="inlineStr">
        <is>
          <t>O</t>
        </is>
      </c>
      <c r="L693" s="55">
        <f>G693*VLOOKUP(RIGHT(F693,3),'Currency-RBI'!$A$2:$B$28,2,0)</f>
        <v/>
      </c>
    </row>
    <row r="694">
      <c r="A694" s="53" t="n">
        <v>20221231</v>
      </c>
      <c r="B694" s="53" t="inlineStr">
        <is>
          <t>USD</t>
        </is>
      </c>
      <c r="C694" s="54" t="n">
        <v>11337</v>
      </c>
      <c r="D694" s="53" t="inlineStr">
        <is>
          <t>DEL</t>
        </is>
      </c>
      <c r="E694" s="53" t="inlineStr">
        <is>
          <t>Term Loan</t>
        </is>
      </c>
      <c r="F694" s="53">
        <f>CONCATENATE(E694,"-",B694)</f>
        <v/>
      </c>
      <c r="G694" s="55" t="n">
        <v>616823.46</v>
      </c>
      <c r="H694" s="53" t="inlineStr">
        <is>
          <t>CUST-12130</t>
        </is>
      </c>
      <c r="I694" s="53" t="inlineStr">
        <is>
          <t>FIO</t>
        </is>
      </c>
      <c r="J694" s="53" t="inlineStr">
        <is>
          <t>Financial Institution</t>
        </is>
      </c>
      <c r="K694" s="53" t="inlineStr">
        <is>
          <t>D</t>
        </is>
      </c>
      <c r="L694" s="55">
        <f>G694*VLOOKUP(RIGHT(F694,3),'Currency-RBI'!$A$2:$B$28,2,0)</f>
        <v/>
      </c>
    </row>
    <row r="695">
      <c r="A695" s="53" t="n">
        <v>20221231</v>
      </c>
      <c r="B695" s="53" t="inlineStr">
        <is>
          <t>INR</t>
        </is>
      </c>
      <c r="C695" s="54" t="n">
        <v>11342</v>
      </c>
      <c r="D695" s="53" t="inlineStr">
        <is>
          <t>DEL</t>
        </is>
      </c>
      <c r="E695" s="53" t="inlineStr">
        <is>
          <t>MSF</t>
        </is>
      </c>
      <c r="F695" s="53">
        <f>CONCATENATE(E695,"-",B695)</f>
        <v/>
      </c>
      <c r="G695" s="55" t="n">
        <v>221390.73</v>
      </c>
      <c r="H695" s="53" t="inlineStr">
        <is>
          <t>CUST-15280</t>
        </is>
      </c>
      <c r="I695" s="53" t="inlineStr">
        <is>
          <t>BOA</t>
        </is>
      </c>
      <c r="J695" s="53" t="inlineStr">
        <is>
          <t>Overseas Bank</t>
        </is>
      </c>
      <c r="K695" s="53" t="inlineStr">
        <is>
          <t>D</t>
        </is>
      </c>
      <c r="L695" s="55">
        <f>G695*VLOOKUP(RIGHT(F695,3),'Currency-RBI'!$A$2:$B$28,2,0)</f>
        <v/>
      </c>
    </row>
    <row r="696">
      <c r="A696" s="53" t="n">
        <v>20221231</v>
      </c>
      <c r="B696" s="53" t="inlineStr">
        <is>
          <t>GBP</t>
        </is>
      </c>
      <c r="C696" s="54" t="n">
        <v>11344</v>
      </c>
      <c r="D696" s="53" t="inlineStr">
        <is>
          <t>DEL</t>
        </is>
      </c>
      <c r="E696" s="53" t="inlineStr">
        <is>
          <t>Term Loan</t>
        </is>
      </c>
      <c r="F696" s="53">
        <f>CONCATENATE(E696,"-",B696)</f>
        <v/>
      </c>
      <c r="G696" s="55" t="n">
        <v>213337.08</v>
      </c>
      <c r="H696" s="53" t="inlineStr">
        <is>
          <t>CUST-33003</t>
        </is>
      </c>
      <c r="I696" s="53" t="inlineStr">
        <is>
          <t>ICICI</t>
        </is>
      </c>
      <c r="J696" s="53" t="inlineStr">
        <is>
          <t>SCB-Private</t>
        </is>
      </c>
      <c r="K696" s="53" t="inlineStr">
        <is>
          <t>D</t>
        </is>
      </c>
      <c r="L696" s="55">
        <f>G696*VLOOKUP(RIGHT(F696,3),'Currency-RBI'!$A$2:$B$28,2,0)</f>
        <v/>
      </c>
    </row>
    <row r="697">
      <c r="A697" s="53" t="n">
        <v>20221231</v>
      </c>
      <c r="B697" s="53" t="inlineStr">
        <is>
          <t>GBP</t>
        </is>
      </c>
      <c r="C697" s="54" t="n">
        <v>11347</v>
      </c>
      <c r="D697" s="53" t="inlineStr">
        <is>
          <t>DEL</t>
        </is>
      </c>
      <c r="E697" s="53" t="inlineStr">
        <is>
          <t>LAF</t>
        </is>
      </c>
      <c r="F697" s="53">
        <f>CONCATENATE(E697,"-",B697)</f>
        <v/>
      </c>
      <c r="G697" s="55" t="n">
        <v>953439.3</v>
      </c>
      <c r="H697" s="53" t="inlineStr">
        <is>
          <t>CUST-12673</t>
        </is>
      </c>
      <c r="I697" s="53" t="inlineStr">
        <is>
          <t>Saraswat</t>
        </is>
      </c>
      <c r="J697" s="53" t="inlineStr">
        <is>
          <t>Cooperative Bank</t>
        </is>
      </c>
      <c r="K697" s="53" t="inlineStr">
        <is>
          <t>O</t>
        </is>
      </c>
      <c r="L697" s="55">
        <f>G697*VLOOKUP(RIGHT(F697,3),'Currency-RBI'!$A$2:$B$28,2,0)</f>
        <v/>
      </c>
    </row>
    <row r="698">
      <c r="A698" s="53" t="n">
        <v>20221231</v>
      </c>
      <c r="B698" s="53" t="inlineStr">
        <is>
          <t>GBP</t>
        </is>
      </c>
      <c r="C698" s="54" t="n">
        <v>11349</v>
      </c>
      <c r="D698" s="53" t="inlineStr">
        <is>
          <t>MUM</t>
        </is>
      </c>
      <c r="E698" s="53" t="inlineStr">
        <is>
          <t>Call Money</t>
        </is>
      </c>
      <c r="F698" s="53">
        <f>CONCATENATE(E698,"-",B698)</f>
        <v/>
      </c>
      <c r="G698" s="55" t="n">
        <v>648366.84</v>
      </c>
      <c r="H698" s="53" t="inlineStr">
        <is>
          <t>CUST-45531</t>
        </is>
      </c>
      <c r="I698" s="53" t="inlineStr">
        <is>
          <t>RBI</t>
        </is>
      </c>
      <c r="J698" s="53" t="inlineStr">
        <is>
          <t>RBI</t>
        </is>
      </c>
      <c r="K698" s="53" t="inlineStr">
        <is>
          <t>O</t>
        </is>
      </c>
      <c r="L698" s="55">
        <f>G698*VLOOKUP(RIGHT(F698,3),'Currency-RBI'!$A$2:$B$28,2,0)</f>
        <v/>
      </c>
    </row>
    <row r="699">
      <c r="A699" s="53" t="n">
        <v>20221231</v>
      </c>
      <c r="B699" s="53" t="inlineStr">
        <is>
          <t>USD</t>
        </is>
      </c>
      <c r="C699" s="54" t="n">
        <v>11353</v>
      </c>
      <c r="D699" s="53" t="inlineStr">
        <is>
          <t>MUM</t>
        </is>
      </c>
      <c r="E699" s="53" t="inlineStr">
        <is>
          <t>MSF</t>
        </is>
      </c>
      <c r="F699" s="53">
        <f>CONCATENATE(E699,"-",B699)</f>
        <v/>
      </c>
      <c r="G699" s="55" t="n">
        <v>320590.71</v>
      </c>
      <c r="H699" s="53" t="inlineStr">
        <is>
          <t>CUST-58932</t>
        </is>
      </c>
      <c r="I699" s="53" t="inlineStr">
        <is>
          <t>NABARD</t>
        </is>
      </c>
      <c r="J699" s="53" t="inlineStr">
        <is>
          <t>Financial Institution</t>
        </is>
      </c>
      <c r="K699" s="53" t="inlineStr">
        <is>
          <t>O</t>
        </is>
      </c>
      <c r="L699" s="55">
        <f>G699*VLOOKUP(RIGHT(F699,3),'Currency-RBI'!$A$2:$B$28,2,0)</f>
        <v/>
      </c>
    </row>
    <row r="700">
      <c r="A700" s="53" t="n">
        <v>20221231</v>
      </c>
      <c r="B700" s="53" t="inlineStr">
        <is>
          <t>GBP</t>
        </is>
      </c>
      <c r="C700" s="54" t="n">
        <v>11354</v>
      </c>
      <c r="D700" s="53" t="inlineStr">
        <is>
          <t>MUM</t>
        </is>
      </c>
      <c r="E700" s="53" t="inlineStr">
        <is>
          <t>MSF</t>
        </is>
      </c>
      <c r="F700" s="53">
        <f>CONCATENATE(E700,"-",B700)</f>
        <v/>
      </c>
      <c r="G700" s="55" t="n">
        <v>464724.81</v>
      </c>
      <c r="H700" s="53" t="inlineStr">
        <is>
          <t>CUST-21430</t>
        </is>
      </c>
      <c r="I700" s="53" t="inlineStr">
        <is>
          <t>FIO</t>
        </is>
      </c>
      <c r="J700" s="53" t="inlineStr">
        <is>
          <t>Financial Institution</t>
        </is>
      </c>
      <c r="K700" s="53" t="inlineStr">
        <is>
          <t>O</t>
        </is>
      </c>
      <c r="L700" s="55">
        <f>G700*VLOOKUP(RIGHT(F700,3),'Currency-RBI'!$A$2:$B$28,2,0)</f>
        <v/>
      </c>
    </row>
    <row r="701">
      <c r="A701" s="53" t="n">
        <v>20221231</v>
      </c>
      <c r="B701" s="53" t="inlineStr">
        <is>
          <t>USD</t>
        </is>
      </c>
      <c r="C701" s="54" t="n">
        <v>11357</v>
      </c>
      <c r="D701" s="53" t="inlineStr">
        <is>
          <t>MUM</t>
        </is>
      </c>
      <c r="E701" s="53" t="inlineStr">
        <is>
          <t>MSF</t>
        </is>
      </c>
      <c r="F701" s="53">
        <f>CONCATENATE(E701,"-",B701)</f>
        <v/>
      </c>
      <c r="G701" s="55" t="n">
        <v>244082.52</v>
      </c>
      <c r="H701" s="53" t="inlineStr">
        <is>
          <t>CUST-78311</t>
        </is>
      </c>
      <c r="I701" s="53" t="inlineStr">
        <is>
          <t>HDFC</t>
        </is>
      </c>
      <c r="J701" s="53" t="inlineStr">
        <is>
          <t>SCB-Private</t>
        </is>
      </c>
      <c r="K701" s="53" t="inlineStr">
        <is>
          <t>D</t>
        </is>
      </c>
      <c r="L701" s="55">
        <f>G701*VLOOKUP(RIGHT(F701,3),'Currency-RBI'!$A$2:$B$28,2,0)</f>
        <v/>
      </c>
    </row>
    <row r="702">
      <c r="A702" s="53" t="n">
        <v>20221231</v>
      </c>
      <c r="B702" s="53" t="inlineStr">
        <is>
          <t>USD</t>
        </is>
      </c>
      <c r="C702" s="54" t="n">
        <v>11358</v>
      </c>
      <c r="D702" s="53" t="inlineStr">
        <is>
          <t>DEL</t>
        </is>
      </c>
      <c r="E702" s="53" t="inlineStr">
        <is>
          <t>Call Money</t>
        </is>
      </c>
      <c r="F702" s="53">
        <f>CONCATENATE(E702,"-",B702)</f>
        <v/>
      </c>
      <c r="G702" s="55" t="n">
        <v>95432.03999999999</v>
      </c>
      <c r="H702" s="53" t="inlineStr">
        <is>
          <t>CUST-69859</t>
        </is>
      </c>
      <c r="I702" s="53" t="inlineStr">
        <is>
          <t>FIO</t>
        </is>
      </c>
      <c r="J702" s="53" t="inlineStr">
        <is>
          <t>Financial Institution</t>
        </is>
      </c>
      <c r="K702" s="53" t="inlineStr">
        <is>
          <t>O</t>
        </is>
      </c>
      <c r="L702" s="55">
        <f>G702*VLOOKUP(RIGHT(F702,3),'Currency-RBI'!$A$2:$B$28,2,0)</f>
        <v/>
      </c>
    </row>
    <row r="703">
      <c r="A703" s="53" t="n">
        <v>20221231</v>
      </c>
      <c r="B703" s="53" t="inlineStr">
        <is>
          <t>USD</t>
        </is>
      </c>
      <c r="C703" s="54" t="n">
        <v>11359</v>
      </c>
      <c r="D703" s="53" t="inlineStr">
        <is>
          <t>MUM</t>
        </is>
      </c>
      <c r="E703" s="53" t="inlineStr">
        <is>
          <t>LAF</t>
        </is>
      </c>
      <c r="F703" s="53">
        <f>CONCATENATE(E703,"-",B703)</f>
        <v/>
      </c>
      <c r="G703" s="55" t="n">
        <v>287474.22</v>
      </c>
      <c r="H703" s="53" t="inlineStr">
        <is>
          <t>CUST-71554</t>
        </is>
      </c>
      <c r="I703" s="53" t="inlineStr">
        <is>
          <t>SBI</t>
        </is>
      </c>
      <c r="J703" s="53" t="inlineStr">
        <is>
          <t>SBI</t>
        </is>
      </c>
      <c r="K703" s="53" t="inlineStr">
        <is>
          <t>O</t>
        </is>
      </c>
      <c r="L703" s="55">
        <f>G703*VLOOKUP(RIGHT(F703,3),'Currency-RBI'!$A$2:$B$28,2,0)</f>
        <v/>
      </c>
    </row>
    <row r="704">
      <c r="A704" s="53" t="n">
        <v>20221231</v>
      </c>
      <c r="B704" s="53" t="inlineStr">
        <is>
          <t>GBP</t>
        </is>
      </c>
      <c r="C704" s="54" t="n">
        <v>11360</v>
      </c>
      <c r="D704" s="53" t="inlineStr">
        <is>
          <t>MUM</t>
        </is>
      </c>
      <c r="E704" s="53" t="inlineStr">
        <is>
          <t>LAF</t>
        </is>
      </c>
      <c r="F704" s="53">
        <f>CONCATENATE(E704,"-",B704)</f>
        <v/>
      </c>
      <c r="G704" s="55" t="n">
        <v>506704.77</v>
      </c>
      <c r="H704" s="53" t="inlineStr">
        <is>
          <t>CUST-21515</t>
        </is>
      </c>
      <c r="I704" s="53" t="inlineStr">
        <is>
          <t>Saraswat</t>
        </is>
      </c>
      <c r="J704" s="53" t="inlineStr">
        <is>
          <t>Cooperative Bank</t>
        </is>
      </c>
      <c r="K704" s="53" t="inlineStr">
        <is>
          <t>O</t>
        </is>
      </c>
      <c r="L704" s="55">
        <f>G704*VLOOKUP(RIGHT(F704,3),'Currency-RBI'!$A$2:$B$28,2,0)</f>
        <v/>
      </c>
    </row>
    <row r="705">
      <c r="A705" s="53" t="n">
        <v>20221231</v>
      </c>
      <c r="B705" s="53" t="inlineStr">
        <is>
          <t>INR</t>
        </is>
      </c>
      <c r="C705" s="54" t="n">
        <v>11361</v>
      </c>
      <c r="D705" s="53" t="inlineStr">
        <is>
          <t>DEL</t>
        </is>
      </c>
      <c r="E705" s="53" t="inlineStr">
        <is>
          <t>LAF</t>
        </is>
      </c>
      <c r="F705" s="53">
        <f>CONCATENATE(E705,"-",B705)</f>
        <v/>
      </c>
      <c r="G705" s="55" t="n">
        <v>619954.83</v>
      </c>
      <c r="H705" s="53" t="inlineStr">
        <is>
          <t>CUST-41135</t>
        </is>
      </c>
      <c r="I705" s="53" t="inlineStr">
        <is>
          <t>NABARD</t>
        </is>
      </c>
      <c r="J705" s="53" t="inlineStr">
        <is>
          <t>Financial Institution</t>
        </is>
      </c>
      <c r="K705" s="53" t="inlineStr">
        <is>
          <t>D</t>
        </is>
      </c>
      <c r="L705" s="55">
        <f>G705*VLOOKUP(RIGHT(F705,3),'Currency-RBI'!$A$2:$B$28,2,0)</f>
        <v/>
      </c>
    </row>
    <row r="706">
      <c r="A706" s="53" t="n">
        <v>20221231</v>
      </c>
      <c r="B706" s="53" t="inlineStr">
        <is>
          <t>EUR</t>
        </is>
      </c>
      <c r="C706" s="54" t="n">
        <v>11363</v>
      </c>
      <c r="D706" s="53" t="inlineStr">
        <is>
          <t>MUM</t>
        </is>
      </c>
      <c r="E706" s="53" t="inlineStr">
        <is>
          <t>MSF</t>
        </is>
      </c>
      <c r="F706" s="53">
        <f>CONCATENATE(E706,"-",B706)</f>
        <v/>
      </c>
      <c r="G706" s="55" t="n">
        <v>532487.34</v>
      </c>
      <c r="H706" s="53" t="inlineStr">
        <is>
          <t>CUST-75415</t>
        </is>
      </c>
      <c r="I706" s="53" t="inlineStr">
        <is>
          <t>SBI</t>
        </is>
      </c>
      <c r="J706" s="53" t="inlineStr">
        <is>
          <t>SBI</t>
        </is>
      </c>
      <c r="K706" s="53" t="inlineStr">
        <is>
          <t>O</t>
        </is>
      </c>
      <c r="L706" s="55">
        <f>G706*VLOOKUP(RIGHT(F706,3),'Currency-RBI'!$A$2:$B$28,2,0)</f>
        <v/>
      </c>
    </row>
    <row r="707">
      <c r="A707" s="53" t="n">
        <v>20221231</v>
      </c>
      <c r="B707" s="53" t="inlineStr">
        <is>
          <t>EUR</t>
        </is>
      </c>
      <c r="C707" s="54" t="n">
        <v>11367</v>
      </c>
      <c r="D707" s="53" t="inlineStr">
        <is>
          <t>MUM</t>
        </is>
      </c>
      <c r="E707" s="53" t="inlineStr">
        <is>
          <t>Call Money</t>
        </is>
      </c>
      <c r="F707" s="53">
        <f>CONCATENATE(E707,"-",B707)</f>
        <v/>
      </c>
      <c r="G707" s="55" t="n">
        <v>59651.46</v>
      </c>
      <c r="H707" s="53" t="inlineStr">
        <is>
          <t>CUST-13313</t>
        </is>
      </c>
      <c r="I707" s="53" t="inlineStr">
        <is>
          <t>SIDBI</t>
        </is>
      </c>
      <c r="J707" s="53" t="inlineStr">
        <is>
          <t>Financial Institution</t>
        </is>
      </c>
      <c r="K707" s="53" t="inlineStr">
        <is>
          <t>D</t>
        </is>
      </c>
      <c r="L707" s="55">
        <f>G707*VLOOKUP(RIGHT(F707,3),'Currency-RBI'!$A$2:$B$28,2,0)</f>
        <v/>
      </c>
    </row>
    <row r="708">
      <c r="A708" s="53" t="n">
        <v>20221231</v>
      </c>
      <c r="B708" s="53" t="inlineStr">
        <is>
          <t>GBP</t>
        </is>
      </c>
      <c r="C708" s="54" t="n">
        <v>11368</v>
      </c>
      <c r="D708" s="53" t="inlineStr">
        <is>
          <t>MUM</t>
        </is>
      </c>
      <c r="E708" s="53" t="inlineStr">
        <is>
          <t>Term Loan</t>
        </is>
      </c>
      <c r="F708" s="53">
        <f>CONCATENATE(E708,"-",B708)</f>
        <v/>
      </c>
      <c r="G708" s="55" t="n">
        <v>475681.14</v>
      </c>
      <c r="H708" s="53" t="inlineStr">
        <is>
          <t>CUST-57891</t>
        </is>
      </c>
      <c r="I708" s="53" t="inlineStr">
        <is>
          <t>ICICI</t>
        </is>
      </c>
      <c r="J708" s="53" t="inlineStr">
        <is>
          <t>SCB-Private</t>
        </is>
      </c>
      <c r="K708" s="53" t="inlineStr">
        <is>
          <t>O</t>
        </is>
      </c>
      <c r="L708" s="55">
        <f>G708*VLOOKUP(RIGHT(F708,3),'Currency-RBI'!$A$2:$B$28,2,0)</f>
        <v/>
      </c>
    </row>
    <row r="709">
      <c r="A709" s="53" t="n">
        <v>20221231</v>
      </c>
      <c r="B709" s="53" t="inlineStr">
        <is>
          <t>USD</t>
        </is>
      </c>
      <c r="C709" s="54" t="n">
        <v>11369</v>
      </c>
      <c r="D709" s="53" t="inlineStr">
        <is>
          <t>DEL</t>
        </is>
      </c>
      <c r="E709" s="53" t="inlineStr">
        <is>
          <t>MSF</t>
        </is>
      </c>
      <c r="F709" s="53">
        <f>CONCATENATE(E709,"-",B709)</f>
        <v/>
      </c>
      <c r="G709" s="55" t="n">
        <v>396329.67</v>
      </c>
      <c r="H709" s="53" t="inlineStr">
        <is>
          <t>CUST-73304</t>
        </is>
      </c>
      <c r="I709" s="53" t="inlineStr">
        <is>
          <t>SIDBI</t>
        </is>
      </c>
      <c r="J709" s="53" t="inlineStr">
        <is>
          <t>Financial Institution</t>
        </is>
      </c>
      <c r="K709" s="53" t="inlineStr">
        <is>
          <t>O</t>
        </is>
      </c>
      <c r="L709" s="55">
        <f>G709*VLOOKUP(RIGHT(F709,3),'Currency-RBI'!$A$2:$B$28,2,0)</f>
        <v/>
      </c>
    </row>
    <row r="710">
      <c r="A710" s="53" t="n">
        <v>20221231</v>
      </c>
      <c r="B710" s="53" t="inlineStr">
        <is>
          <t>INR</t>
        </is>
      </c>
      <c r="C710" s="54" t="n">
        <v>11374</v>
      </c>
      <c r="D710" s="53" t="inlineStr">
        <is>
          <t>MUM</t>
        </is>
      </c>
      <c r="E710" s="53" t="inlineStr">
        <is>
          <t>Term Loan</t>
        </is>
      </c>
      <c r="F710" s="53">
        <f>CONCATENATE(E710,"-",B710)</f>
        <v/>
      </c>
      <c r="G710" s="55" t="n">
        <v>563216.9399999999</v>
      </c>
      <c r="H710" s="53" t="inlineStr">
        <is>
          <t>CUST-37188</t>
        </is>
      </c>
      <c r="I710" s="53" t="inlineStr">
        <is>
          <t>RBI</t>
        </is>
      </c>
      <c r="J710" s="53" t="inlineStr">
        <is>
          <t>RBI</t>
        </is>
      </c>
      <c r="K710" s="53" t="inlineStr">
        <is>
          <t>O</t>
        </is>
      </c>
      <c r="L710" s="55">
        <f>G710*VLOOKUP(RIGHT(F710,3),'Currency-RBI'!$A$2:$B$28,2,0)</f>
        <v/>
      </c>
    </row>
    <row r="711">
      <c r="A711" s="53" t="n">
        <v>20221231</v>
      </c>
      <c r="B711" s="53" t="inlineStr">
        <is>
          <t>EUR</t>
        </is>
      </c>
      <c r="C711" s="54" t="n">
        <v>11376</v>
      </c>
      <c r="D711" s="53" t="inlineStr">
        <is>
          <t>DEL</t>
        </is>
      </c>
      <c r="E711" s="53" t="inlineStr">
        <is>
          <t>Term Loan</t>
        </is>
      </c>
      <c r="F711" s="53">
        <f>CONCATENATE(E711,"-",B711)</f>
        <v/>
      </c>
      <c r="G711" s="55" t="n">
        <v>705698.73</v>
      </c>
      <c r="H711" s="53" t="inlineStr">
        <is>
          <t>CUST-69334</t>
        </is>
      </c>
      <c r="I711" s="53" t="inlineStr">
        <is>
          <t>Saraswat</t>
        </is>
      </c>
      <c r="J711" s="53" t="inlineStr">
        <is>
          <t>Cooperative Bank</t>
        </is>
      </c>
      <c r="K711" s="53" t="inlineStr">
        <is>
          <t>D</t>
        </is>
      </c>
      <c r="L711" s="55">
        <f>G711*VLOOKUP(RIGHT(F711,3),'Currency-RBI'!$A$2:$B$28,2,0)</f>
        <v/>
      </c>
    </row>
    <row r="712">
      <c r="A712" s="53" t="n">
        <v>20221231</v>
      </c>
      <c r="B712" s="53" t="inlineStr">
        <is>
          <t>EUR</t>
        </is>
      </c>
      <c r="C712" s="54" t="n">
        <v>11377</v>
      </c>
      <c r="D712" s="53" t="inlineStr">
        <is>
          <t>DEL</t>
        </is>
      </c>
      <c r="E712" s="53" t="inlineStr">
        <is>
          <t>Term Loan</t>
        </is>
      </c>
      <c r="F712" s="53">
        <f>CONCATENATE(E712,"-",B712)</f>
        <v/>
      </c>
      <c r="G712" s="55" t="n">
        <v>162532.26</v>
      </c>
      <c r="H712" s="53" t="inlineStr">
        <is>
          <t>CUST-13403</t>
        </is>
      </c>
      <c r="I712" s="53" t="inlineStr">
        <is>
          <t>SIDBI</t>
        </is>
      </c>
      <c r="J712" s="53" t="inlineStr">
        <is>
          <t>Financial Institution</t>
        </is>
      </c>
      <c r="K712" s="53" t="inlineStr">
        <is>
          <t>O</t>
        </is>
      </c>
      <c r="L712" s="55">
        <f>G712*VLOOKUP(RIGHT(F712,3),'Currency-RBI'!$A$2:$B$28,2,0)</f>
        <v/>
      </c>
    </row>
    <row r="713">
      <c r="A713" s="53" t="n">
        <v>20221231</v>
      </c>
      <c r="B713" s="53" t="inlineStr">
        <is>
          <t>INR</t>
        </is>
      </c>
      <c r="C713" s="54" t="n">
        <v>11378</v>
      </c>
      <c r="D713" s="53" t="inlineStr">
        <is>
          <t>MUM</t>
        </is>
      </c>
      <c r="E713" s="53" t="inlineStr">
        <is>
          <t>Term Loan</t>
        </is>
      </c>
      <c r="F713" s="53">
        <f>CONCATENATE(E713,"-",B713)</f>
        <v/>
      </c>
      <c r="G713" s="55" t="n">
        <v>902689.92</v>
      </c>
      <c r="H713" s="53" t="inlineStr">
        <is>
          <t>CUST-74782</t>
        </is>
      </c>
      <c r="I713" s="53" t="inlineStr">
        <is>
          <t>SIDBI</t>
        </is>
      </c>
      <c r="J713" s="53" t="inlineStr">
        <is>
          <t>Financial Institution</t>
        </is>
      </c>
      <c r="K713" s="53" t="inlineStr">
        <is>
          <t>O</t>
        </is>
      </c>
      <c r="L713" s="55">
        <f>G713*VLOOKUP(RIGHT(F713,3),'Currency-RBI'!$A$2:$B$28,2,0)</f>
        <v/>
      </c>
    </row>
    <row r="714">
      <c r="A714" s="53" t="n">
        <v>20221231</v>
      </c>
      <c r="B714" s="53" t="inlineStr">
        <is>
          <t>INR</t>
        </is>
      </c>
      <c r="C714" s="54" t="n">
        <v>11379</v>
      </c>
      <c r="D714" s="53" t="inlineStr">
        <is>
          <t>MUM</t>
        </is>
      </c>
      <c r="E714" s="53" t="inlineStr">
        <is>
          <t>Call Money</t>
        </is>
      </c>
      <c r="F714" s="53">
        <f>CONCATENATE(E714,"-",B714)</f>
        <v/>
      </c>
      <c r="G714" s="55" t="n">
        <v>349066.08</v>
      </c>
      <c r="H714" s="53" t="inlineStr">
        <is>
          <t>CUST-60906</t>
        </is>
      </c>
      <c r="I714" s="53" t="inlineStr">
        <is>
          <t>ICICI</t>
        </is>
      </c>
      <c r="J714" s="53" t="inlineStr">
        <is>
          <t>SCB-Private</t>
        </is>
      </c>
      <c r="K714" s="53" t="inlineStr">
        <is>
          <t>O</t>
        </is>
      </c>
      <c r="L714" s="55">
        <f>G714*VLOOKUP(RIGHT(F714,3),'Currency-RBI'!$A$2:$B$28,2,0)</f>
        <v/>
      </c>
    </row>
    <row r="715">
      <c r="A715" s="53" t="n">
        <v>20221231</v>
      </c>
      <c r="B715" s="53" t="inlineStr">
        <is>
          <t>EUR</t>
        </is>
      </c>
      <c r="C715" s="54" t="n">
        <v>11384</v>
      </c>
      <c r="D715" s="53" t="inlineStr">
        <is>
          <t>MUM</t>
        </is>
      </c>
      <c r="E715" s="53" t="inlineStr">
        <is>
          <t>MSF</t>
        </is>
      </c>
      <c r="F715" s="53">
        <f>CONCATENATE(E715,"-",B715)</f>
        <v/>
      </c>
      <c r="G715" s="55" t="n">
        <v>829237.86</v>
      </c>
      <c r="H715" s="53" t="inlineStr">
        <is>
          <t>CUST-77143</t>
        </is>
      </c>
      <c r="I715" s="53" t="inlineStr">
        <is>
          <t>HDFC</t>
        </is>
      </c>
      <c r="J715" s="53" t="inlineStr">
        <is>
          <t>SCB-Private</t>
        </is>
      </c>
      <c r="K715" s="53" t="inlineStr">
        <is>
          <t>D</t>
        </is>
      </c>
      <c r="L715" s="55">
        <f>G715*VLOOKUP(RIGHT(F715,3),'Currency-RBI'!$A$2:$B$28,2,0)</f>
        <v/>
      </c>
    </row>
    <row r="716">
      <c r="A716" s="53" t="n">
        <v>20221231</v>
      </c>
      <c r="B716" s="53" t="inlineStr">
        <is>
          <t>INR</t>
        </is>
      </c>
      <c r="C716" s="54" t="n">
        <v>11385</v>
      </c>
      <c r="D716" s="53" t="inlineStr">
        <is>
          <t>DEL</t>
        </is>
      </c>
      <c r="E716" s="53" t="inlineStr">
        <is>
          <t>Term Loan</t>
        </is>
      </c>
      <c r="F716" s="53">
        <f>CONCATENATE(E716,"-",B716)</f>
        <v/>
      </c>
      <c r="G716" s="55" t="n">
        <v>625182.03</v>
      </c>
      <c r="H716" s="53" t="inlineStr">
        <is>
          <t>CUST-77585</t>
        </is>
      </c>
      <c r="I716" s="53" t="inlineStr">
        <is>
          <t>FIO</t>
        </is>
      </c>
      <c r="J716" s="53" t="inlineStr">
        <is>
          <t>Financial Institution</t>
        </is>
      </c>
      <c r="K716" s="53" t="inlineStr">
        <is>
          <t>D</t>
        </is>
      </c>
      <c r="L716" s="55">
        <f>G716*VLOOKUP(RIGHT(F716,3),'Currency-RBI'!$A$2:$B$28,2,0)</f>
        <v/>
      </c>
    </row>
    <row r="717">
      <c r="A717" s="53" t="n">
        <v>20221231</v>
      </c>
      <c r="B717" s="53" t="inlineStr">
        <is>
          <t>USD</t>
        </is>
      </c>
      <c r="C717" s="54" t="n">
        <v>11387</v>
      </c>
      <c r="D717" s="53" t="inlineStr">
        <is>
          <t>DEL</t>
        </is>
      </c>
      <c r="E717" s="53" t="inlineStr">
        <is>
          <t>LAF</t>
        </is>
      </c>
      <c r="F717" s="53">
        <f>CONCATENATE(E717,"-",B717)</f>
        <v/>
      </c>
      <c r="G717" s="55" t="n">
        <v>714505.77</v>
      </c>
      <c r="H717" s="53" t="inlineStr">
        <is>
          <t>CUST-12787</t>
        </is>
      </c>
      <c r="I717" s="53" t="inlineStr">
        <is>
          <t>SBBJ</t>
        </is>
      </c>
      <c r="J717" s="53" t="inlineStr">
        <is>
          <t>SBI-SUB</t>
        </is>
      </c>
      <c r="K717" s="53" t="inlineStr">
        <is>
          <t>D</t>
        </is>
      </c>
      <c r="L717" s="55">
        <f>G717*VLOOKUP(RIGHT(F717,3),'Currency-RBI'!$A$2:$B$28,2,0)</f>
        <v/>
      </c>
    </row>
    <row r="718">
      <c r="A718" s="53" t="n">
        <v>20221231</v>
      </c>
      <c r="B718" s="53" t="inlineStr">
        <is>
          <t>INR</t>
        </is>
      </c>
      <c r="C718" s="54" t="n">
        <v>11391</v>
      </c>
      <c r="D718" s="53" t="inlineStr">
        <is>
          <t>DEL</t>
        </is>
      </c>
      <c r="E718" s="53" t="inlineStr">
        <is>
          <t>MSF</t>
        </is>
      </c>
      <c r="F718" s="53">
        <f>CONCATENATE(E718,"-",B718)</f>
        <v/>
      </c>
      <c r="G718" s="55" t="n">
        <v>431546.94</v>
      </c>
      <c r="H718" s="53" t="inlineStr">
        <is>
          <t>CUST-43407</t>
        </is>
      </c>
      <c r="I718" s="53" t="inlineStr">
        <is>
          <t>SBI</t>
        </is>
      </c>
      <c r="J718" s="53" t="inlineStr">
        <is>
          <t>SBI</t>
        </is>
      </c>
      <c r="K718" s="53" t="inlineStr">
        <is>
          <t>D</t>
        </is>
      </c>
      <c r="L718" s="55">
        <f>G718*VLOOKUP(RIGHT(F718,3),'Currency-RBI'!$A$2:$B$28,2,0)</f>
        <v/>
      </c>
    </row>
    <row r="719">
      <c r="A719" s="53" t="n">
        <v>20221231</v>
      </c>
      <c r="B719" s="53" t="inlineStr">
        <is>
          <t>USD</t>
        </is>
      </c>
      <c r="C719" s="54" t="n">
        <v>11396</v>
      </c>
      <c r="D719" s="53" t="inlineStr">
        <is>
          <t>MUM</t>
        </is>
      </c>
      <c r="E719" s="53" t="inlineStr">
        <is>
          <t>Call Money</t>
        </is>
      </c>
      <c r="F719" s="53">
        <f>CONCATENATE(E719,"-",B719)</f>
        <v/>
      </c>
      <c r="G719" s="55" t="n">
        <v>677469.87</v>
      </c>
      <c r="H719" s="53" t="inlineStr">
        <is>
          <t>CUST-37940</t>
        </is>
      </c>
      <c r="I719" s="53" t="inlineStr">
        <is>
          <t>Saraswat</t>
        </is>
      </c>
      <c r="J719" s="53" t="inlineStr">
        <is>
          <t>Cooperative Bank</t>
        </is>
      </c>
      <c r="K719" s="53" t="inlineStr">
        <is>
          <t>D</t>
        </is>
      </c>
      <c r="L719" s="55">
        <f>G719*VLOOKUP(RIGHT(F719,3),'Currency-RBI'!$A$2:$B$28,2,0)</f>
        <v/>
      </c>
    </row>
    <row r="720">
      <c r="A720" s="53" t="n">
        <v>20221231</v>
      </c>
      <c r="B720" s="53" t="inlineStr">
        <is>
          <t>GBP</t>
        </is>
      </c>
      <c r="C720" s="54" t="n">
        <v>11399</v>
      </c>
      <c r="D720" s="53" t="inlineStr">
        <is>
          <t>DEL</t>
        </is>
      </c>
      <c r="E720" s="53" t="inlineStr">
        <is>
          <t>Call Money</t>
        </is>
      </c>
      <c r="F720" s="53">
        <f>CONCATENATE(E720,"-",B720)</f>
        <v/>
      </c>
      <c r="G720" s="55" t="n">
        <v>821203.02</v>
      </c>
      <c r="H720" s="53" t="inlineStr">
        <is>
          <t>CUST-58684</t>
        </is>
      </c>
      <c r="I720" s="53" t="inlineStr">
        <is>
          <t>ICICI</t>
        </is>
      </c>
      <c r="J720" s="53" t="inlineStr">
        <is>
          <t>SCB-Private</t>
        </is>
      </c>
      <c r="K720" s="53" t="inlineStr">
        <is>
          <t>O</t>
        </is>
      </c>
      <c r="L720" s="55">
        <f>G720*VLOOKUP(RIGHT(F720,3),'Currency-RBI'!$A$2:$B$28,2,0)</f>
        <v/>
      </c>
    </row>
    <row r="721">
      <c r="A721" s="53" t="n">
        <v>20221231</v>
      </c>
      <c r="B721" s="53" t="inlineStr">
        <is>
          <t>GBP</t>
        </is>
      </c>
      <c r="C721" s="54" t="n">
        <v>11400</v>
      </c>
      <c r="D721" s="53" t="inlineStr">
        <is>
          <t>DEL</t>
        </is>
      </c>
      <c r="E721" s="53" t="inlineStr">
        <is>
          <t>MSF</t>
        </is>
      </c>
      <c r="F721" s="53">
        <f>CONCATENATE(E721,"-",B721)</f>
        <v/>
      </c>
      <c r="G721" s="55" t="n">
        <v>819597.24</v>
      </c>
      <c r="H721" s="53" t="inlineStr">
        <is>
          <t>CUST-45423</t>
        </is>
      </c>
      <c r="I721" s="53" t="inlineStr">
        <is>
          <t>SBBJ</t>
        </is>
      </c>
      <c r="J721" s="53" t="inlineStr">
        <is>
          <t>SBI-SUB</t>
        </is>
      </c>
      <c r="K721" s="53" t="inlineStr">
        <is>
          <t>O</t>
        </is>
      </c>
      <c r="L721" s="55">
        <f>G721*VLOOKUP(RIGHT(F721,3),'Currency-RBI'!$A$2:$B$28,2,0)</f>
        <v/>
      </c>
    </row>
    <row r="722">
      <c r="A722" s="53" t="n">
        <v>20221231</v>
      </c>
      <c r="B722" s="53" t="inlineStr">
        <is>
          <t>INR</t>
        </is>
      </c>
      <c r="C722" s="54" t="n">
        <v>11405</v>
      </c>
      <c r="D722" s="53" t="inlineStr">
        <is>
          <t>DEL</t>
        </is>
      </c>
      <c r="E722" s="53" t="inlineStr">
        <is>
          <t>MSF</t>
        </is>
      </c>
      <c r="F722" s="53">
        <f>CONCATENATE(E722,"-",B722)</f>
        <v/>
      </c>
      <c r="G722" s="55" t="n">
        <v>514545.57</v>
      </c>
      <c r="H722" s="53" t="inlineStr">
        <is>
          <t>CUST-14151</t>
        </is>
      </c>
      <c r="I722" s="53" t="inlineStr">
        <is>
          <t>ICICI</t>
        </is>
      </c>
      <c r="J722" s="53" t="inlineStr">
        <is>
          <t>SCB-Private</t>
        </is>
      </c>
      <c r="K722" s="53" t="inlineStr">
        <is>
          <t>D</t>
        </is>
      </c>
      <c r="L722" s="55">
        <f>G722*VLOOKUP(RIGHT(F722,3),'Currency-RBI'!$A$2:$B$28,2,0)</f>
        <v/>
      </c>
    </row>
    <row r="723">
      <c r="A723" s="53" t="n">
        <v>20221231</v>
      </c>
      <c r="B723" s="53" t="inlineStr">
        <is>
          <t>INR</t>
        </is>
      </c>
      <c r="C723" s="54" t="n">
        <v>11406</v>
      </c>
      <c r="D723" s="53" t="inlineStr">
        <is>
          <t>MUM</t>
        </is>
      </c>
      <c r="E723" s="53" t="inlineStr">
        <is>
          <t>Term Loan</t>
        </is>
      </c>
      <c r="F723" s="53">
        <f>CONCATENATE(E723,"-",B723)</f>
        <v/>
      </c>
      <c r="G723" s="55" t="n">
        <v>732071.34</v>
      </c>
      <c r="H723" s="53" t="inlineStr">
        <is>
          <t>CUST-15473</t>
        </is>
      </c>
      <c r="I723" s="53" t="inlineStr">
        <is>
          <t>FIO</t>
        </is>
      </c>
      <c r="J723" s="53" t="inlineStr">
        <is>
          <t>Financial Institution</t>
        </is>
      </c>
      <c r="K723" s="53" t="inlineStr">
        <is>
          <t>D</t>
        </is>
      </c>
      <c r="L723" s="55">
        <f>G723*VLOOKUP(RIGHT(F723,3),'Currency-RBI'!$A$2:$B$28,2,0)</f>
        <v/>
      </c>
    </row>
    <row r="724">
      <c r="A724" s="53" t="n">
        <v>20221231</v>
      </c>
      <c r="B724" s="53" t="inlineStr">
        <is>
          <t>USD</t>
        </is>
      </c>
      <c r="C724" s="54" t="n">
        <v>11407</v>
      </c>
      <c r="D724" s="53" t="inlineStr">
        <is>
          <t>DEL</t>
        </is>
      </c>
      <c r="E724" s="53" t="inlineStr">
        <is>
          <t>LAF</t>
        </is>
      </c>
      <c r="F724" s="53">
        <f>CONCATENATE(E724,"-",B724)</f>
        <v/>
      </c>
      <c r="G724" s="55" t="n">
        <v>551762.64</v>
      </c>
      <c r="H724" s="53" t="inlineStr">
        <is>
          <t>CUST-35384</t>
        </is>
      </c>
      <c r="I724" s="53" t="inlineStr">
        <is>
          <t>SBBJ</t>
        </is>
      </c>
      <c r="J724" s="53" t="inlineStr">
        <is>
          <t>SBI-SUB</t>
        </is>
      </c>
      <c r="K724" s="53" t="inlineStr">
        <is>
          <t>D</t>
        </is>
      </c>
      <c r="L724" s="55">
        <f>G724*VLOOKUP(RIGHT(F724,3),'Currency-RBI'!$A$2:$B$28,2,0)</f>
        <v/>
      </c>
    </row>
    <row r="725">
      <c r="A725" s="53" t="n">
        <v>20221231</v>
      </c>
      <c r="B725" s="53" t="inlineStr">
        <is>
          <t>GBP</t>
        </is>
      </c>
      <c r="C725" s="54" t="n">
        <v>11410</v>
      </c>
      <c r="D725" s="53" t="inlineStr">
        <is>
          <t>DEL</t>
        </is>
      </c>
      <c r="E725" s="53" t="inlineStr">
        <is>
          <t>MSF</t>
        </is>
      </c>
      <c r="F725" s="53">
        <f>CONCATENATE(E725,"-",B725)</f>
        <v/>
      </c>
      <c r="G725" s="55" t="n">
        <v>529069.86</v>
      </c>
      <c r="H725" s="53" t="inlineStr">
        <is>
          <t>CUST-36221</t>
        </is>
      </c>
      <c r="I725" s="53" t="inlineStr">
        <is>
          <t>FIO</t>
        </is>
      </c>
      <c r="J725" s="53" t="inlineStr">
        <is>
          <t>Financial Institution</t>
        </is>
      </c>
      <c r="K725" s="53" t="inlineStr">
        <is>
          <t>O</t>
        </is>
      </c>
      <c r="L725" s="55">
        <f>G725*VLOOKUP(RIGHT(F725,3),'Currency-RBI'!$A$2:$B$28,2,0)</f>
        <v/>
      </c>
    </row>
    <row r="726">
      <c r="A726" s="53" t="n">
        <v>20221231</v>
      </c>
      <c r="B726" s="53" t="inlineStr">
        <is>
          <t>GBP</t>
        </is>
      </c>
      <c r="C726" s="54" t="n">
        <v>11414</v>
      </c>
      <c r="D726" s="53" t="inlineStr">
        <is>
          <t>MUM</t>
        </is>
      </c>
      <c r="E726" s="53" t="inlineStr">
        <is>
          <t>Call Money</t>
        </is>
      </c>
      <c r="F726" s="53">
        <f>CONCATENATE(E726,"-",B726)</f>
        <v/>
      </c>
      <c r="G726" s="55" t="n">
        <v>835611.48</v>
      </c>
      <c r="H726" s="53" t="inlineStr">
        <is>
          <t>CUST-79796</t>
        </is>
      </c>
      <c r="I726" s="53" t="inlineStr">
        <is>
          <t>EXIM</t>
        </is>
      </c>
      <c r="J726" s="53" t="inlineStr">
        <is>
          <t>Financial Institution</t>
        </is>
      </c>
      <c r="K726" s="53" t="inlineStr">
        <is>
          <t>D</t>
        </is>
      </c>
      <c r="L726" s="55">
        <f>G726*VLOOKUP(RIGHT(F726,3),'Currency-RBI'!$A$2:$B$28,2,0)</f>
        <v/>
      </c>
    </row>
    <row r="727">
      <c r="A727" s="53" t="n">
        <v>20221231</v>
      </c>
      <c r="B727" s="53" t="inlineStr">
        <is>
          <t>GBP</t>
        </is>
      </c>
      <c r="C727" s="54" t="n">
        <v>11423</v>
      </c>
      <c r="D727" s="53" t="inlineStr">
        <is>
          <t>DEL</t>
        </is>
      </c>
      <c r="E727" s="53" t="inlineStr">
        <is>
          <t>Call Money</t>
        </is>
      </c>
      <c r="F727" s="53">
        <f>CONCATENATE(E727,"-",B727)</f>
        <v/>
      </c>
      <c r="G727" s="55" t="n">
        <v>378927.45</v>
      </c>
      <c r="H727" s="53" t="inlineStr">
        <is>
          <t>CUST-28608</t>
        </is>
      </c>
      <c r="I727" s="53" t="inlineStr">
        <is>
          <t>NABARD</t>
        </is>
      </c>
      <c r="J727" s="53" t="inlineStr">
        <is>
          <t>Financial Institution</t>
        </is>
      </c>
      <c r="K727" s="53" t="inlineStr">
        <is>
          <t>O</t>
        </is>
      </c>
      <c r="L727" s="55">
        <f>G727*VLOOKUP(RIGHT(F727,3),'Currency-RBI'!$A$2:$B$28,2,0)</f>
        <v/>
      </c>
    </row>
    <row r="728">
      <c r="A728" s="53" t="n">
        <v>20221231</v>
      </c>
      <c r="B728" s="53" t="inlineStr">
        <is>
          <t>INR</t>
        </is>
      </c>
      <c r="C728" s="54" t="n">
        <v>11427</v>
      </c>
      <c r="D728" s="53" t="inlineStr">
        <is>
          <t>MUM</t>
        </is>
      </c>
      <c r="E728" s="53" t="inlineStr">
        <is>
          <t>Call Money</t>
        </is>
      </c>
      <c r="F728" s="53">
        <f>CONCATENATE(E728,"-",B728)</f>
        <v/>
      </c>
      <c r="G728" s="55" t="n">
        <v>455326.74</v>
      </c>
      <c r="H728" s="53" t="inlineStr">
        <is>
          <t>CUST-41830</t>
        </is>
      </c>
      <c r="I728" s="53" t="inlineStr">
        <is>
          <t>EXIM</t>
        </is>
      </c>
      <c r="J728" s="53" t="inlineStr">
        <is>
          <t>Financial Institution</t>
        </is>
      </c>
      <c r="K728" s="53" t="inlineStr">
        <is>
          <t>O</t>
        </is>
      </c>
      <c r="L728" s="55">
        <f>G728*VLOOKUP(RIGHT(F728,3),'Currency-RBI'!$A$2:$B$28,2,0)</f>
        <v/>
      </c>
    </row>
    <row r="729">
      <c r="A729" s="53" t="n">
        <v>20221231</v>
      </c>
      <c r="B729" s="53" t="inlineStr">
        <is>
          <t>EUR</t>
        </is>
      </c>
      <c r="C729" s="54" t="n">
        <v>11428</v>
      </c>
      <c r="D729" s="53" t="inlineStr">
        <is>
          <t>MUM</t>
        </is>
      </c>
      <c r="E729" s="53" t="inlineStr">
        <is>
          <t>Call Money</t>
        </is>
      </c>
      <c r="F729" s="53">
        <f>CONCATENATE(E729,"-",B729)</f>
        <v/>
      </c>
      <c r="G729" s="55" t="n">
        <v>259507.71</v>
      </c>
      <c r="H729" s="53" t="inlineStr">
        <is>
          <t>CUST-19137</t>
        </is>
      </c>
      <c r="I729" s="53" t="inlineStr">
        <is>
          <t>Saraswat</t>
        </is>
      </c>
      <c r="J729" s="53" t="inlineStr">
        <is>
          <t>Cooperative Bank</t>
        </is>
      </c>
      <c r="K729" s="53" t="inlineStr">
        <is>
          <t>O</t>
        </is>
      </c>
      <c r="L729" s="55">
        <f>G729*VLOOKUP(RIGHT(F729,3),'Currency-RBI'!$A$2:$B$28,2,0)</f>
        <v/>
      </c>
    </row>
    <row r="730">
      <c r="A730" s="53" t="n">
        <v>20221231</v>
      </c>
      <c r="B730" s="53" t="inlineStr">
        <is>
          <t>USD</t>
        </is>
      </c>
      <c r="C730" s="54" t="n">
        <v>11433</v>
      </c>
      <c r="D730" s="53" t="inlineStr">
        <is>
          <t>DEL</t>
        </is>
      </c>
      <c r="E730" s="53" t="inlineStr">
        <is>
          <t>LAF</t>
        </is>
      </c>
      <c r="F730" s="53">
        <f>CONCATENATE(E730,"-",B730)</f>
        <v/>
      </c>
      <c r="G730" s="55" t="n">
        <v>395780.22</v>
      </c>
      <c r="H730" s="53" t="inlineStr">
        <is>
          <t>CUST-77164</t>
        </is>
      </c>
      <c r="I730" s="53" t="inlineStr">
        <is>
          <t>BOA</t>
        </is>
      </c>
      <c r="J730" s="53" t="inlineStr">
        <is>
          <t>Overseas Bank</t>
        </is>
      </c>
      <c r="K730" s="53" t="inlineStr">
        <is>
          <t>D</t>
        </is>
      </c>
      <c r="L730" s="55">
        <f>G730*VLOOKUP(RIGHT(F730,3),'Currency-RBI'!$A$2:$B$28,2,0)</f>
        <v/>
      </c>
    </row>
    <row r="731">
      <c r="A731" s="53" t="n">
        <v>20221231</v>
      </c>
      <c r="B731" s="53" t="inlineStr">
        <is>
          <t>EUR</t>
        </is>
      </c>
      <c r="C731" s="54" t="n">
        <v>11435</v>
      </c>
      <c r="D731" s="53" t="inlineStr">
        <is>
          <t>MUM</t>
        </is>
      </c>
      <c r="E731" s="53" t="inlineStr">
        <is>
          <t>Term Loan</t>
        </is>
      </c>
      <c r="F731" s="53">
        <f>CONCATENATE(E731,"-",B731)</f>
        <v/>
      </c>
      <c r="G731" s="55" t="n">
        <v>469858.95</v>
      </c>
      <c r="H731" s="53" t="inlineStr">
        <is>
          <t>CUST-11609</t>
        </is>
      </c>
      <c r="I731" s="53" t="inlineStr">
        <is>
          <t>Saraswat</t>
        </is>
      </c>
      <c r="J731" s="53" t="inlineStr">
        <is>
          <t>Cooperative Bank</t>
        </is>
      </c>
      <c r="K731" s="53" t="inlineStr">
        <is>
          <t>O</t>
        </is>
      </c>
      <c r="L731" s="55">
        <f>G731*VLOOKUP(RIGHT(F731,3),'Currency-RBI'!$A$2:$B$28,2,0)</f>
        <v/>
      </c>
    </row>
    <row r="732">
      <c r="A732" s="53" t="n">
        <v>20221231</v>
      </c>
      <c r="B732" s="53" t="inlineStr">
        <is>
          <t>USD</t>
        </is>
      </c>
      <c r="C732" s="54" t="n">
        <v>11437</v>
      </c>
      <c r="D732" s="53" t="inlineStr">
        <is>
          <t>MUM</t>
        </is>
      </c>
      <c r="E732" s="53" t="inlineStr">
        <is>
          <t>LAF</t>
        </is>
      </c>
      <c r="F732" s="53">
        <f>CONCATENATE(E732,"-",B732)</f>
        <v/>
      </c>
      <c r="G732" s="55" t="n">
        <v>171590.76</v>
      </c>
      <c r="H732" s="53" t="inlineStr">
        <is>
          <t>CUST-27380</t>
        </is>
      </c>
      <c r="I732" s="53" t="inlineStr">
        <is>
          <t>ICICI</t>
        </is>
      </c>
      <c r="J732" s="53" t="inlineStr">
        <is>
          <t>SCB-Private</t>
        </is>
      </c>
      <c r="K732" s="53" t="inlineStr">
        <is>
          <t>O</t>
        </is>
      </c>
      <c r="L732" s="55">
        <f>G732*VLOOKUP(RIGHT(F732,3),'Currency-RBI'!$A$2:$B$28,2,0)</f>
        <v/>
      </c>
    </row>
    <row r="733">
      <c r="A733" s="53" t="n">
        <v>20221231</v>
      </c>
      <c r="B733" s="53" t="inlineStr">
        <is>
          <t>EUR</t>
        </is>
      </c>
      <c r="C733" s="54" t="n">
        <v>11438</v>
      </c>
      <c r="D733" s="53" t="inlineStr">
        <is>
          <t>MUM</t>
        </is>
      </c>
      <c r="E733" s="53" t="inlineStr">
        <is>
          <t>Call Money</t>
        </is>
      </c>
      <c r="F733" s="53">
        <f>CONCATENATE(E733,"-",B733)</f>
        <v/>
      </c>
      <c r="G733" s="55" t="n">
        <v>917592.39</v>
      </c>
      <c r="H733" s="53" t="inlineStr">
        <is>
          <t>CUST-15588</t>
        </is>
      </c>
      <c r="I733" s="53" t="inlineStr">
        <is>
          <t>RBI</t>
        </is>
      </c>
      <c r="J733" s="53" t="inlineStr">
        <is>
          <t>RBI</t>
        </is>
      </c>
      <c r="K733" s="53" t="inlineStr">
        <is>
          <t>O</t>
        </is>
      </c>
      <c r="L733" s="55">
        <f>G733*VLOOKUP(RIGHT(F733,3),'Currency-RBI'!$A$2:$B$28,2,0)</f>
        <v/>
      </c>
    </row>
    <row r="734">
      <c r="A734" s="53" t="n">
        <v>20221231</v>
      </c>
      <c r="B734" s="53" t="inlineStr">
        <is>
          <t>GBP</t>
        </is>
      </c>
      <c r="C734" s="54" t="n">
        <v>11439</v>
      </c>
      <c r="D734" s="53" t="inlineStr">
        <is>
          <t>MUM</t>
        </is>
      </c>
      <c r="E734" s="53" t="inlineStr">
        <is>
          <t>Call Money</t>
        </is>
      </c>
      <c r="F734" s="53">
        <f>CONCATENATE(E734,"-",B734)</f>
        <v/>
      </c>
      <c r="G734" s="55" t="n">
        <v>816276.78</v>
      </c>
      <c r="H734" s="53" t="inlineStr">
        <is>
          <t>CUST-33191</t>
        </is>
      </c>
      <c r="I734" s="53" t="inlineStr">
        <is>
          <t>SBBJ</t>
        </is>
      </c>
      <c r="J734" s="53" t="inlineStr">
        <is>
          <t>SBI-SUB</t>
        </is>
      </c>
      <c r="K734" s="53" t="inlineStr">
        <is>
          <t>O</t>
        </is>
      </c>
      <c r="L734" s="55">
        <f>G734*VLOOKUP(RIGHT(F734,3),'Currency-RBI'!$A$2:$B$28,2,0)</f>
        <v/>
      </c>
    </row>
    <row r="735">
      <c r="A735" s="53" t="n">
        <v>20221231</v>
      </c>
      <c r="B735" s="53" t="inlineStr">
        <is>
          <t>EUR</t>
        </is>
      </c>
      <c r="C735" s="54" t="n">
        <v>11441</v>
      </c>
      <c r="D735" s="53" t="inlineStr">
        <is>
          <t>MUM</t>
        </is>
      </c>
      <c r="E735" s="53" t="inlineStr">
        <is>
          <t>Call Money</t>
        </is>
      </c>
      <c r="F735" s="53">
        <f>CONCATENATE(E735,"-",B735)</f>
        <v/>
      </c>
      <c r="G735" s="55" t="n">
        <v>916758.8099999999</v>
      </c>
      <c r="H735" s="53" t="inlineStr">
        <is>
          <t>CUST-75883</t>
        </is>
      </c>
      <c r="I735" s="53" t="inlineStr">
        <is>
          <t>EXIM</t>
        </is>
      </c>
      <c r="J735" s="53" t="inlineStr">
        <is>
          <t>Financial Institution</t>
        </is>
      </c>
      <c r="K735" s="53" t="inlineStr">
        <is>
          <t>D</t>
        </is>
      </c>
      <c r="L735" s="55">
        <f>G735*VLOOKUP(RIGHT(F735,3),'Currency-RBI'!$A$2:$B$28,2,0)</f>
        <v/>
      </c>
    </row>
    <row r="736">
      <c r="A736" s="53" t="n">
        <v>20221231</v>
      </c>
      <c r="B736" s="53" t="inlineStr">
        <is>
          <t>GBP</t>
        </is>
      </c>
      <c r="C736" s="54" t="n">
        <v>11442</v>
      </c>
      <c r="D736" s="53" t="inlineStr">
        <is>
          <t>MUM</t>
        </is>
      </c>
      <c r="E736" s="53" t="inlineStr">
        <is>
          <t>MSF</t>
        </is>
      </c>
      <c r="F736" s="53">
        <f>CONCATENATE(E736,"-",B736)</f>
        <v/>
      </c>
      <c r="G736" s="55" t="n">
        <v>802746.45</v>
      </c>
      <c r="H736" s="53" t="inlineStr">
        <is>
          <t>CUST-10861</t>
        </is>
      </c>
      <c r="I736" s="53" t="inlineStr">
        <is>
          <t>EXIM</t>
        </is>
      </c>
      <c r="J736" s="53" t="inlineStr">
        <is>
          <t>Financial Institution</t>
        </is>
      </c>
      <c r="K736" s="53" t="inlineStr">
        <is>
          <t>D</t>
        </is>
      </c>
      <c r="L736" s="55">
        <f>G736*VLOOKUP(RIGHT(F736,3),'Currency-RBI'!$A$2:$B$28,2,0)</f>
        <v/>
      </c>
    </row>
    <row r="737">
      <c r="A737" s="53" t="n">
        <v>20221231</v>
      </c>
      <c r="B737" s="53" t="inlineStr">
        <is>
          <t>INR</t>
        </is>
      </c>
      <c r="C737" s="54" t="n">
        <v>11443</v>
      </c>
      <c r="D737" s="53" t="inlineStr">
        <is>
          <t>MUM</t>
        </is>
      </c>
      <c r="E737" s="53" t="inlineStr">
        <is>
          <t>Term Loan</t>
        </is>
      </c>
      <c r="F737" s="53">
        <f>CONCATENATE(E737,"-",B737)</f>
        <v/>
      </c>
      <c r="G737" s="55" t="n">
        <v>357899.85</v>
      </c>
      <c r="H737" s="53" t="inlineStr">
        <is>
          <t>CUST-66529</t>
        </is>
      </c>
      <c r="I737" s="53" t="inlineStr">
        <is>
          <t>NABARD</t>
        </is>
      </c>
      <c r="J737" s="53" t="inlineStr">
        <is>
          <t>Financial Institution</t>
        </is>
      </c>
      <c r="K737" s="53" t="inlineStr">
        <is>
          <t>D</t>
        </is>
      </c>
      <c r="L737" s="55">
        <f>G737*VLOOKUP(RIGHT(F737,3),'Currency-RBI'!$A$2:$B$28,2,0)</f>
        <v/>
      </c>
    </row>
    <row r="738">
      <c r="A738" s="53" t="n">
        <v>20221231</v>
      </c>
      <c r="B738" s="53" t="inlineStr">
        <is>
          <t>GBP</t>
        </is>
      </c>
      <c r="C738" s="54" t="n">
        <v>11445</v>
      </c>
      <c r="D738" s="53" t="inlineStr">
        <is>
          <t>MUM</t>
        </is>
      </c>
      <c r="E738" s="53" t="inlineStr">
        <is>
          <t>Call Money</t>
        </is>
      </c>
      <c r="F738" s="53">
        <f>CONCATENATE(E738,"-",B738)</f>
        <v/>
      </c>
      <c r="G738" s="55" t="n">
        <v>462575.52</v>
      </c>
      <c r="H738" s="53" t="inlineStr">
        <is>
          <t>CUST-58617</t>
        </is>
      </c>
      <c r="I738" s="53" t="inlineStr">
        <is>
          <t>HDFC</t>
        </is>
      </c>
      <c r="J738" s="53" t="inlineStr">
        <is>
          <t>SCB-Private</t>
        </is>
      </c>
      <c r="K738" s="53" t="inlineStr">
        <is>
          <t>D</t>
        </is>
      </c>
      <c r="L738" s="55">
        <f>G738*VLOOKUP(RIGHT(F738,3),'Currency-RBI'!$A$2:$B$28,2,0)</f>
        <v/>
      </c>
    </row>
    <row r="739">
      <c r="A739" s="53" t="n">
        <v>20221231</v>
      </c>
      <c r="B739" s="53" t="inlineStr">
        <is>
          <t>USD</t>
        </is>
      </c>
      <c r="C739" s="54" t="n">
        <v>11447</v>
      </c>
      <c r="D739" s="53" t="inlineStr">
        <is>
          <t>DEL</t>
        </is>
      </c>
      <c r="E739" s="53" t="inlineStr">
        <is>
          <t>LAF</t>
        </is>
      </c>
      <c r="F739" s="53">
        <f>CONCATENATE(E739,"-",B739)</f>
        <v/>
      </c>
      <c r="G739" s="55" t="n">
        <v>838760.67</v>
      </c>
      <c r="H739" s="53" t="inlineStr">
        <is>
          <t>CUST-66902</t>
        </is>
      </c>
      <c r="I739" s="53" t="inlineStr">
        <is>
          <t>SIDBI</t>
        </is>
      </c>
      <c r="J739" s="53" t="inlineStr">
        <is>
          <t>Financial Institution</t>
        </is>
      </c>
      <c r="K739" s="53" t="inlineStr">
        <is>
          <t>D</t>
        </is>
      </c>
      <c r="L739" s="55">
        <f>G739*VLOOKUP(RIGHT(F739,3),'Currency-RBI'!$A$2:$B$28,2,0)</f>
        <v/>
      </c>
    </row>
    <row r="740">
      <c r="A740" s="53" t="n">
        <v>20221231</v>
      </c>
      <c r="B740" s="53" t="inlineStr">
        <is>
          <t>EUR</t>
        </is>
      </c>
      <c r="C740" s="54" t="n">
        <v>11450</v>
      </c>
      <c r="D740" s="53" t="inlineStr">
        <is>
          <t>MUM</t>
        </is>
      </c>
      <c r="E740" s="53" t="inlineStr">
        <is>
          <t>LAF</t>
        </is>
      </c>
      <c r="F740" s="53">
        <f>CONCATENATE(E740,"-",B740)</f>
        <v/>
      </c>
      <c r="G740" s="55" t="n">
        <v>678553.92</v>
      </c>
      <c r="H740" s="53" t="inlineStr">
        <is>
          <t>CUST-69802</t>
        </is>
      </c>
      <c r="I740" s="53" t="inlineStr">
        <is>
          <t>SBBJ</t>
        </is>
      </c>
      <c r="J740" s="53" t="inlineStr">
        <is>
          <t>SBI-SUB</t>
        </is>
      </c>
      <c r="K740" s="53" t="inlineStr">
        <is>
          <t>D</t>
        </is>
      </c>
      <c r="L740" s="55">
        <f>G740*VLOOKUP(RIGHT(F740,3),'Currency-RBI'!$A$2:$B$28,2,0)</f>
        <v/>
      </c>
    </row>
    <row r="741">
      <c r="A741" s="53" t="n">
        <v>20221231</v>
      </c>
      <c r="B741" s="53" t="inlineStr">
        <is>
          <t>EUR</t>
        </is>
      </c>
      <c r="C741" s="54" t="n">
        <v>11451</v>
      </c>
      <c r="D741" s="53" t="inlineStr">
        <is>
          <t>DEL</t>
        </is>
      </c>
      <c r="E741" s="53" t="inlineStr">
        <is>
          <t>Term Loan</t>
        </is>
      </c>
      <c r="F741" s="53">
        <f>CONCATENATE(E741,"-",B741)</f>
        <v/>
      </c>
      <c r="G741" s="55" t="n">
        <v>12926.43</v>
      </c>
      <c r="H741" s="53" t="inlineStr">
        <is>
          <t>CUST-58737</t>
        </is>
      </c>
      <c r="I741" s="53" t="inlineStr">
        <is>
          <t>BOA</t>
        </is>
      </c>
      <c r="J741" s="53" t="inlineStr">
        <is>
          <t>Overseas Bank</t>
        </is>
      </c>
      <c r="K741" s="53" t="inlineStr">
        <is>
          <t>D</t>
        </is>
      </c>
      <c r="L741" s="55">
        <f>G741*VLOOKUP(RIGHT(F741,3),'Currency-RBI'!$A$2:$B$28,2,0)</f>
        <v/>
      </c>
    </row>
    <row r="742">
      <c r="A742" s="53" t="n">
        <v>20221231</v>
      </c>
      <c r="B742" s="53" t="inlineStr">
        <is>
          <t>INR</t>
        </is>
      </c>
      <c r="C742" s="54" t="n">
        <v>11453</v>
      </c>
      <c r="D742" s="53" t="inlineStr">
        <is>
          <t>DEL</t>
        </is>
      </c>
      <c r="E742" s="53" t="inlineStr">
        <is>
          <t>Term Loan</t>
        </is>
      </c>
      <c r="F742" s="53">
        <f>CONCATENATE(E742,"-",B742)</f>
        <v/>
      </c>
      <c r="G742" s="55" t="n">
        <v>119316.78</v>
      </c>
      <c r="H742" s="53" t="inlineStr">
        <is>
          <t>CUST-46906</t>
        </is>
      </c>
      <c r="I742" s="53" t="inlineStr">
        <is>
          <t>SBBJ</t>
        </is>
      </c>
      <c r="J742" s="53" t="inlineStr">
        <is>
          <t>SBI-SUB</t>
        </is>
      </c>
      <c r="K742" s="53" t="inlineStr">
        <is>
          <t>O</t>
        </is>
      </c>
      <c r="L742" s="55">
        <f>G742*VLOOKUP(RIGHT(F742,3),'Currency-RBI'!$A$2:$B$28,2,0)</f>
        <v/>
      </c>
    </row>
    <row r="743">
      <c r="A743" s="53" t="n">
        <v>20221231</v>
      </c>
      <c r="B743" s="53" t="inlineStr">
        <is>
          <t>EUR</t>
        </is>
      </c>
      <c r="C743" s="54" t="n">
        <v>11456</v>
      </c>
      <c r="D743" s="53" t="inlineStr">
        <is>
          <t>MUM</t>
        </is>
      </c>
      <c r="E743" s="53" t="inlineStr">
        <is>
          <t>MSF</t>
        </is>
      </c>
      <c r="F743" s="53">
        <f>CONCATENATE(E743,"-",B743)</f>
        <v/>
      </c>
      <c r="G743" s="55" t="n">
        <v>281379.78</v>
      </c>
      <c r="H743" s="53" t="inlineStr">
        <is>
          <t>CUST-32785</t>
        </is>
      </c>
      <c r="I743" s="53" t="inlineStr">
        <is>
          <t>SBBJ</t>
        </is>
      </c>
      <c r="J743" s="53" t="inlineStr">
        <is>
          <t>SBI-SUB</t>
        </is>
      </c>
      <c r="K743" s="53" t="inlineStr">
        <is>
          <t>D</t>
        </is>
      </c>
      <c r="L743" s="55">
        <f>G743*VLOOKUP(RIGHT(F743,3),'Currency-RBI'!$A$2:$B$28,2,0)</f>
        <v/>
      </c>
    </row>
    <row r="744">
      <c r="A744" s="53" t="n">
        <v>20221231</v>
      </c>
      <c r="B744" s="53" t="inlineStr">
        <is>
          <t>EUR</t>
        </is>
      </c>
      <c r="C744" s="54" t="n">
        <v>11457</v>
      </c>
      <c r="D744" s="53" t="inlineStr">
        <is>
          <t>MUM</t>
        </is>
      </c>
      <c r="E744" s="53" t="inlineStr">
        <is>
          <t>MSF</t>
        </is>
      </c>
      <c r="F744" s="53">
        <f>CONCATENATE(E744,"-",B744)</f>
        <v/>
      </c>
      <c r="G744" s="55" t="n">
        <v>160523.55</v>
      </c>
      <c r="H744" s="53" t="inlineStr">
        <is>
          <t>CUST-47822</t>
        </is>
      </c>
      <c r="I744" s="53" t="inlineStr">
        <is>
          <t>SBI</t>
        </is>
      </c>
      <c r="J744" s="53" t="inlineStr">
        <is>
          <t>SBI</t>
        </is>
      </c>
      <c r="K744" s="53" t="inlineStr">
        <is>
          <t>D</t>
        </is>
      </c>
      <c r="L744" s="55">
        <f>G744*VLOOKUP(RIGHT(F744,3),'Currency-RBI'!$A$2:$B$28,2,0)</f>
        <v/>
      </c>
    </row>
    <row r="745">
      <c r="A745" s="53" t="n">
        <v>20221231</v>
      </c>
      <c r="B745" s="53" t="inlineStr">
        <is>
          <t>EUR</t>
        </is>
      </c>
      <c r="C745" s="54" t="n">
        <v>11458</v>
      </c>
      <c r="D745" s="53" t="inlineStr">
        <is>
          <t>DEL</t>
        </is>
      </c>
      <c r="E745" s="53" t="inlineStr">
        <is>
          <t>Call Money</t>
        </is>
      </c>
      <c r="F745" s="53">
        <f>CONCATENATE(E745,"-",B745)</f>
        <v/>
      </c>
      <c r="G745" s="55" t="n">
        <v>181430.37</v>
      </c>
      <c r="H745" s="53" t="inlineStr">
        <is>
          <t>CUST-67321</t>
        </is>
      </c>
      <c r="I745" s="53" t="inlineStr">
        <is>
          <t>FIO</t>
        </is>
      </c>
      <c r="J745" s="53" t="inlineStr">
        <is>
          <t>Financial Institution</t>
        </is>
      </c>
      <c r="K745" s="53" t="inlineStr">
        <is>
          <t>D</t>
        </is>
      </c>
      <c r="L745" s="55">
        <f>G745*VLOOKUP(RIGHT(F745,3),'Currency-RBI'!$A$2:$B$28,2,0)</f>
        <v/>
      </c>
    </row>
    <row r="746">
      <c r="A746" s="53" t="n">
        <v>20221231</v>
      </c>
      <c r="B746" s="53" t="inlineStr">
        <is>
          <t>USD</t>
        </is>
      </c>
      <c r="C746" s="54" t="n">
        <v>11460</v>
      </c>
      <c r="D746" s="53" t="inlineStr">
        <is>
          <t>MUM</t>
        </is>
      </c>
      <c r="E746" s="53" t="inlineStr">
        <is>
          <t>LAF</t>
        </is>
      </c>
      <c r="F746" s="53">
        <f>CONCATENATE(E746,"-",B746)</f>
        <v/>
      </c>
      <c r="G746" s="55" t="n">
        <v>978877.35</v>
      </c>
      <c r="H746" s="53" t="inlineStr">
        <is>
          <t>CUST-19503</t>
        </is>
      </c>
      <c r="I746" s="53" t="inlineStr">
        <is>
          <t>NABARD</t>
        </is>
      </c>
      <c r="J746" s="53" t="inlineStr">
        <is>
          <t>Financial Institution</t>
        </is>
      </c>
      <c r="K746" s="53" t="inlineStr">
        <is>
          <t>O</t>
        </is>
      </c>
      <c r="L746" s="55">
        <f>G746*VLOOKUP(RIGHT(F746,3),'Currency-RBI'!$A$2:$B$28,2,0)</f>
        <v/>
      </c>
    </row>
    <row r="747">
      <c r="A747" s="53" t="n">
        <v>20221231</v>
      </c>
      <c r="B747" s="53" t="inlineStr">
        <is>
          <t>EUR</t>
        </is>
      </c>
      <c r="C747" s="54" t="n">
        <v>11461</v>
      </c>
      <c r="D747" s="53" t="inlineStr">
        <is>
          <t>MUM</t>
        </is>
      </c>
      <c r="E747" s="53" t="inlineStr">
        <is>
          <t>MSF</t>
        </is>
      </c>
      <c r="F747" s="53">
        <f>CONCATENATE(E747,"-",B747)</f>
        <v/>
      </c>
      <c r="G747" s="55" t="n">
        <v>322330.14</v>
      </c>
      <c r="H747" s="53" t="inlineStr">
        <is>
          <t>CUST-44908</t>
        </is>
      </c>
      <c r="I747" s="53" t="inlineStr">
        <is>
          <t>EXIM</t>
        </is>
      </c>
      <c r="J747" s="53" t="inlineStr">
        <is>
          <t>Financial Institution</t>
        </is>
      </c>
      <c r="K747" s="53" t="inlineStr">
        <is>
          <t>O</t>
        </is>
      </c>
      <c r="L747" s="55">
        <f>G747*VLOOKUP(RIGHT(F747,3),'Currency-RBI'!$A$2:$B$28,2,0)</f>
        <v/>
      </c>
    </row>
    <row r="748">
      <c r="A748" s="53" t="n">
        <v>20221231</v>
      </c>
      <c r="B748" s="53" t="inlineStr">
        <is>
          <t>USD</t>
        </is>
      </c>
      <c r="C748" s="54" t="n">
        <v>11462</v>
      </c>
      <c r="D748" s="53" t="inlineStr">
        <is>
          <t>MUM</t>
        </is>
      </c>
      <c r="E748" s="53" t="inlineStr">
        <is>
          <t>Term Loan</t>
        </is>
      </c>
      <c r="F748" s="53">
        <f>CONCATENATE(E748,"-",B748)</f>
        <v/>
      </c>
      <c r="G748" s="55" t="n">
        <v>731752.5599999999</v>
      </c>
      <c r="H748" s="53" t="inlineStr">
        <is>
          <t>CUST-61390</t>
        </is>
      </c>
      <c r="I748" s="53" t="inlineStr">
        <is>
          <t>SBI</t>
        </is>
      </c>
      <c r="J748" s="53" t="inlineStr">
        <is>
          <t>SBI</t>
        </is>
      </c>
      <c r="K748" s="53" t="inlineStr">
        <is>
          <t>O</t>
        </is>
      </c>
      <c r="L748" s="55">
        <f>G748*VLOOKUP(RIGHT(F748,3),'Currency-RBI'!$A$2:$B$28,2,0)</f>
        <v/>
      </c>
    </row>
    <row r="749">
      <c r="A749" s="53" t="n">
        <v>20221231</v>
      </c>
      <c r="B749" s="53" t="inlineStr">
        <is>
          <t>EUR</t>
        </is>
      </c>
      <c r="C749" s="54" t="n">
        <v>11463</v>
      </c>
      <c r="D749" s="53" t="inlineStr">
        <is>
          <t>DEL</t>
        </is>
      </c>
      <c r="E749" s="53" t="inlineStr">
        <is>
          <t>MSF</t>
        </is>
      </c>
      <c r="F749" s="53">
        <f>CONCATENATE(E749,"-",B749)</f>
        <v/>
      </c>
      <c r="G749" s="55" t="n">
        <v>75534.03</v>
      </c>
      <c r="H749" s="53" t="inlineStr">
        <is>
          <t>CUST-17953</t>
        </is>
      </c>
      <c r="I749" s="53" t="inlineStr">
        <is>
          <t>SIDBI</t>
        </is>
      </c>
      <c r="J749" s="53" t="inlineStr">
        <is>
          <t>Financial Institution</t>
        </is>
      </c>
      <c r="K749" s="53" t="inlineStr">
        <is>
          <t>D</t>
        </is>
      </c>
      <c r="L749" s="55">
        <f>G749*VLOOKUP(RIGHT(F749,3),'Currency-RBI'!$A$2:$B$28,2,0)</f>
        <v/>
      </c>
    </row>
    <row r="750">
      <c r="A750" s="53" t="n">
        <v>20221231</v>
      </c>
      <c r="B750" s="53" t="inlineStr">
        <is>
          <t>GBP</t>
        </is>
      </c>
      <c r="C750" s="54" t="n">
        <v>11464</v>
      </c>
      <c r="D750" s="53" t="inlineStr">
        <is>
          <t>DEL</t>
        </is>
      </c>
      <c r="E750" s="53" t="inlineStr">
        <is>
          <t>LAF</t>
        </is>
      </c>
      <c r="F750" s="53">
        <f>CONCATENATE(E750,"-",B750)</f>
        <v/>
      </c>
      <c r="G750" s="55" t="n">
        <v>351793.53</v>
      </c>
      <c r="H750" s="53" t="inlineStr">
        <is>
          <t>CUST-21395</t>
        </is>
      </c>
      <c r="I750" s="53" t="inlineStr">
        <is>
          <t>Saraswat</t>
        </is>
      </c>
      <c r="J750" s="53" t="inlineStr">
        <is>
          <t>Cooperative Bank</t>
        </is>
      </c>
      <c r="K750" s="53" t="inlineStr">
        <is>
          <t>D</t>
        </is>
      </c>
      <c r="L750" s="55">
        <f>G750*VLOOKUP(RIGHT(F750,3),'Currency-RBI'!$A$2:$B$28,2,0)</f>
        <v/>
      </c>
    </row>
    <row r="751">
      <c r="A751" s="53" t="n">
        <v>20221231</v>
      </c>
      <c r="B751" s="53" t="inlineStr">
        <is>
          <t>EUR</t>
        </is>
      </c>
      <c r="C751" s="54" t="n">
        <v>11467</v>
      </c>
      <c r="D751" s="53" t="inlineStr">
        <is>
          <t>DEL</t>
        </is>
      </c>
      <c r="E751" s="53" t="inlineStr">
        <is>
          <t>MSF</t>
        </is>
      </c>
      <c r="F751" s="53">
        <f>CONCATENATE(E751,"-",B751)</f>
        <v/>
      </c>
      <c r="G751" s="55" t="n">
        <v>767185.65</v>
      </c>
      <c r="H751" s="53" t="inlineStr">
        <is>
          <t>CUST-45032</t>
        </is>
      </c>
      <c r="I751" s="53" t="inlineStr">
        <is>
          <t>EXIM</t>
        </is>
      </c>
      <c r="J751" s="53" t="inlineStr">
        <is>
          <t>Financial Institution</t>
        </is>
      </c>
      <c r="K751" s="53" t="inlineStr">
        <is>
          <t>D</t>
        </is>
      </c>
      <c r="L751" s="55">
        <f>G751*VLOOKUP(RIGHT(F751,3),'Currency-RBI'!$A$2:$B$28,2,0)</f>
        <v/>
      </c>
    </row>
    <row r="752">
      <c r="A752" s="53" t="n">
        <v>20221231</v>
      </c>
      <c r="B752" s="53" t="inlineStr">
        <is>
          <t>USD</t>
        </is>
      </c>
      <c r="C752" s="54" t="n">
        <v>11469</v>
      </c>
      <c r="D752" s="53" t="inlineStr">
        <is>
          <t>DEL</t>
        </is>
      </c>
      <c r="E752" s="53" t="inlineStr">
        <is>
          <t>Call Money</t>
        </is>
      </c>
      <c r="F752" s="53">
        <f>CONCATENATE(E752,"-",B752)</f>
        <v/>
      </c>
      <c r="G752" s="55" t="n">
        <v>440953.92</v>
      </c>
      <c r="H752" s="53" t="inlineStr">
        <is>
          <t>CUST-17417</t>
        </is>
      </c>
      <c r="I752" s="53" t="inlineStr">
        <is>
          <t>BOA</t>
        </is>
      </c>
      <c r="J752" s="53" t="inlineStr">
        <is>
          <t>Overseas Bank</t>
        </is>
      </c>
      <c r="K752" s="53" t="inlineStr">
        <is>
          <t>D</t>
        </is>
      </c>
      <c r="L752" s="55">
        <f>G752*VLOOKUP(RIGHT(F752,3),'Currency-RBI'!$A$2:$B$28,2,0)</f>
        <v/>
      </c>
    </row>
    <row r="753">
      <c r="A753" s="53" t="n">
        <v>20221231</v>
      </c>
      <c r="B753" s="53" t="inlineStr">
        <is>
          <t>EUR</t>
        </is>
      </c>
      <c r="C753" s="54" t="n">
        <v>11472</v>
      </c>
      <c r="D753" s="53" t="inlineStr">
        <is>
          <t>DEL</t>
        </is>
      </c>
      <c r="E753" s="53" t="inlineStr">
        <is>
          <t>LAF</t>
        </is>
      </c>
      <c r="F753" s="53">
        <f>CONCATENATE(E753,"-",B753)</f>
        <v/>
      </c>
      <c r="G753" s="55" t="n">
        <v>207261.45</v>
      </c>
      <c r="H753" s="53" t="inlineStr">
        <is>
          <t>CUST-18449</t>
        </is>
      </c>
      <c r="I753" s="53" t="inlineStr">
        <is>
          <t>SIDBI</t>
        </is>
      </c>
      <c r="J753" s="53" t="inlineStr">
        <is>
          <t>Financial Institution</t>
        </is>
      </c>
      <c r="K753" s="53" t="inlineStr">
        <is>
          <t>O</t>
        </is>
      </c>
      <c r="L753" s="55">
        <f>G753*VLOOKUP(RIGHT(F753,3),'Currency-RBI'!$A$2:$B$28,2,0)</f>
        <v/>
      </c>
    </row>
    <row r="754">
      <c r="A754" s="53" t="n">
        <v>20221231</v>
      </c>
      <c r="B754" s="53" t="inlineStr">
        <is>
          <t>USD</t>
        </is>
      </c>
      <c r="C754" s="54" t="n">
        <v>11475</v>
      </c>
      <c r="D754" s="53" t="inlineStr">
        <is>
          <t>MUM</t>
        </is>
      </c>
      <c r="E754" s="53" t="inlineStr">
        <is>
          <t>Term Loan</t>
        </is>
      </c>
      <c r="F754" s="53">
        <f>CONCATENATE(E754,"-",B754)</f>
        <v/>
      </c>
      <c r="G754" s="55" t="n">
        <v>105421.14</v>
      </c>
      <c r="H754" s="53" t="inlineStr">
        <is>
          <t>CUST-34355</t>
        </is>
      </c>
      <c r="I754" s="53" t="inlineStr">
        <is>
          <t>SBBJ</t>
        </is>
      </c>
      <c r="J754" s="53" t="inlineStr">
        <is>
          <t>SBI-SUB</t>
        </is>
      </c>
      <c r="K754" s="53" t="inlineStr">
        <is>
          <t>O</t>
        </is>
      </c>
      <c r="L754" s="55">
        <f>G754*VLOOKUP(RIGHT(F754,3),'Currency-RBI'!$A$2:$B$28,2,0)</f>
        <v/>
      </c>
    </row>
    <row r="755">
      <c r="A755" s="53" t="n">
        <v>20221231</v>
      </c>
      <c r="B755" s="53" t="inlineStr">
        <is>
          <t>GBP</t>
        </is>
      </c>
      <c r="C755" s="54" t="n">
        <v>11476</v>
      </c>
      <c r="D755" s="53" t="inlineStr">
        <is>
          <t>MUM</t>
        </is>
      </c>
      <c r="E755" s="53" t="inlineStr">
        <is>
          <t>Term Loan</t>
        </is>
      </c>
      <c r="F755" s="53">
        <f>CONCATENATE(E755,"-",B755)</f>
        <v/>
      </c>
      <c r="G755" s="55" t="n">
        <v>483412.05</v>
      </c>
      <c r="H755" s="53" t="inlineStr">
        <is>
          <t>CUST-67860</t>
        </is>
      </c>
      <c r="I755" s="53" t="inlineStr">
        <is>
          <t>SBBJ</t>
        </is>
      </c>
      <c r="J755" s="53" t="inlineStr">
        <is>
          <t>SBI-SUB</t>
        </is>
      </c>
      <c r="K755" s="53" t="inlineStr">
        <is>
          <t>O</t>
        </is>
      </c>
      <c r="L755" s="55">
        <f>G755*VLOOKUP(RIGHT(F755,3),'Currency-RBI'!$A$2:$B$28,2,0)</f>
        <v/>
      </c>
    </row>
    <row r="756">
      <c r="A756" s="53" t="n">
        <v>20221231</v>
      </c>
      <c r="B756" s="53" t="inlineStr">
        <is>
          <t>USD</t>
        </is>
      </c>
      <c r="C756" s="54" t="n">
        <v>11477</v>
      </c>
      <c r="D756" s="53" t="inlineStr">
        <is>
          <t>MUM</t>
        </is>
      </c>
      <c r="E756" s="53" t="inlineStr">
        <is>
          <t>Term Loan</t>
        </is>
      </c>
      <c r="F756" s="53">
        <f>CONCATENATE(E756,"-",B756)</f>
        <v/>
      </c>
      <c r="G756" s="55" t="n">
        <v>792290.0699999999</v>
      </c>
      <c r="H756" s="53" t="inlineStr">
        <is>
          <t>CUST-35681</t>
        </is>
      </c>
      <c r="I756" s="53" t="inlineStr">
        <is>
          <t>SBI</t>
        </is>
      </c>
      <c r="J756" s="53" t="inlineStr">
        <is>
          <t>SBI</t>
        </is>
      </c>
      <c r="K756" s="53" t="inlineStr">
        <is>
          <t>D</t>
        </is>
      </c>
      <c r="L756" s="55">
        <f>G756*VLOOKUP(RIGHT(F756,3),'Currency-RBI'!$A$2:$B$28,2,0)</f>
        <v/>
      </c>
    </row>
    <row r="757">
      <c r="A757" s="53" t="n">
        <v>20221231</v>
      </c>
      <c r="B757" s="53" t="inlineStr">
        <is>
          <t>INR</t>
        </is>
      </c>
      <c r="C757" s="54" t="n">
        <v>11480</v>
      </c>
      <c r="D757" s="53" t="inlineStr">
        <is>
          <t>MUM</t>
        </is>
      </c>
      <c r="E757" s="53" t="inlineStr">
        <is>
          <t>Call Money</t>
        </is>
      </c>
      <c r="F757" s="53">
        <f>CONCATENATE(E757,"-",B757)</f>
        <v/>
      </c>
      <c r="G757" s="55" t="n">
        <v>359559.09</v>
      </c>
      <c r="H757" s="53" t="inlineStr">
        <is>
          <t>CUST-41374</t>
        </is>
      </c>
      <c r="I757" s="53" t="inlineStr">
        <is>
          <t>BOA</t>
        </is>
      </c>
      <c r="J757" s="53" t="inlineStr">
        <is>
          <t>Overseas Bank</t>
        </is>
      </c>
      <c r="K757" s="53" t="inlineStr">
        <is>
          <t>O</t>
        </is>
      </c>
      <c r="L757" s="55">
        <f>G757*VLOOKUP(RIGHT(F757,3),'Currency-RBI'!$A$2:$B$28,2,0)</f>
        <v/>
      </c>
    </row>
    <row r="758">
      <c r="A758" s="53" t="n">
        <v>20221231</v>
      </c>
      <c r="B758" s="53" t="inlineStr">
        <is>
          <t>EUR</t>
        </is>
      </c>
      <c r="C758" s="54" t="n">
        <v>11481</v>
      </c>
      <c r="D758" s="53" t="inlineStr">
        <is>
          <t>DEL</t>
        </is>
      </c>
      <c r="E758" s="53" t="inlineStr">
        <is>
          <t>Term Loan</t>
        </is>
      </c>
      <c r="F758" s="53">
        <f>CONCATENATE(E758,"-",B758)</f>
        <v/>
      </c>
      <c r="G758" s="55" t="n">
        <v>528704.55</v>
      </c>
      <c r="H758" s="53" t="inlineStr">
        <is>
          <t>CUST-60553</t>
        </is>
      </c>
      <c r="I758" s="53" t="inlineStr">
        <is>
          <t>RBI</t>
        </is>
      </c>
      <c r="J758" s="53" t="inlineStr">
        <is>
          <t>RBI</t>
        </is>
      </c>
      <c r="K758" s="53" t="inlineStr">
        <is>
          <t>D</t>
        </is>
      </c>
      <c r="L758" s="55">
        <f>G758*VLOOKUP(RIGHT(F758,3),'Currency-RBI'!$A$2:$B$28,2,0)</f>
        <v/>
      </c>
    </row>
    <row r="759">
      <c r="A759" s="53" t="n">
        <v>20221231</v>
      </c>
      <c r="B759" s="53" t="inlineStr">
        <is>
          <t>INR</t>
        </is>
      </c>
      <c r="C759" s="54" t="n">
        <v>11482</v>
      </c>
      <c r="D759" s="53" t="inlineStr">
        <is>
          <t>MUM</t>
        </is>
      </c>
      <c r="E759" s="53" t="inlineStr">
        <is>
          <t>LAF</t>
        </is>
      </c>
      <c r="F759" s="53">
        <f>CONCATENATE(E759,"-",B759)</f>
        <v/>
      </c>
      <c r="G759" s="55" t="n">
        <v>333206.28</v>
      </c>
      <c r="H759" s="53" t="inlineStr">
        <is>
          <t>CUST-25344</t>
        </is>
      </c>
      <c r="I759" s="53" t="inlineStr">
        <is>
          <t>ICICI</t>
        </is>
      </c>
      <c r="J759" s="53" t="inlineStr">
        <is>
          <t>SCB-Private</t>
        </is>
      </c>
      <c r="K759" s="53" t="inlineStr">
        <is>
          <t>O</t>
        </is>
      </c>
      <c r="L759" s="55">
        <f>G759*VLOOKUP(RIGHT(F759,3),'Currency-RBI'!$A$2:$B$28,2,0)</f>
        <v/>
      </c>
    </row>
    <row r="760">
      <c r="A760" s="53" t="n">
        <v>20221231</v>
      </c>
      <c r="B760" s="53" t="inlineStr">
        <is>
          <t>GBP</t>
        </is>
      </c>
      <c r="C760" s="54" t="n">
        <v>11484</v>
      </c>
      <c r="D760" s="53" t="inlineStr">
        <is>
          <t>DEL</t>
        </is>
      </c>
      <c r="E760" s="53" t="inlineStr">
        <is>
          <t>Call Money</t>
        </is>
      </c>
      <c r="F760" s="53">
        <f>CONCATENATE(E760,"-",B760)</f>
        <v/>
      </c>
      <c r="G760" s="55" t="n">
        <v>594841.5</v>
      </c>
      <c r="H760" s="53" t="inlineStr">
        <is>
          <t>CUST-27210</t>
        </is>
      </c>
      <c r="I760" s="53" t="inlineStr">
        <is>
          <t>SIDBI</t>
        </is>
      </c>
      <c r="J760" s="53" t="inlineStr">
        <is>
          <t>Financial Institution</t>
        </is>
      </c>
      <c r="K760" s="53" t="inlineStr">
        <is>
          <t>D</t>
        </is>
      </c>
      <c r="L760" s="55">
        <f>G760*VLOOKUP(RIGHT(F760,3),'Currency-RBI'!$A$2:$B$28,2,0)</f>
        <v/>
      </c>
    </row>
    <row r="761">
      <c r="A761" s="53" t="n">
        <v>20221231</v>
      </c>
      <c r="B761" s="53" t="inlineStr">
        <is>
          <t>GBP</t>
        </is>
      </c>
      <c r="C761" s="54" t="n">
        <v>11489</v>
      </c>
      <c r="D761" s="53" t="inlineStr">
        <is>
          <t>DEL</t>
        </is>
      </c>
      <c r="E761" s="53" t="inlineStr">
        <is>
          <t>Call Money</t>
        </is>
      </c>
      <c r="F761" s="53">
        <f>CONCATENATE(E761,"-",B761)</f>
        <v/>
      </c>
      <c r="G761" s="55" t="n">
        <v>680127.03</v>
      </c>
      <c r="H761" s="53" t="inlineStr">
        <is>
          <t>CUST-49823</t>
        </is>
      </c>
      <c r="I761" s="53" t="inlineStr">
        <is>
          <t>NABARD</t>
        </is>
      </c>
      <c r="J761" s="53" t="inlineStr">
        <is>
          <t>Financial Institution</t>
        </is>
      </c>
      <c r="K761" s="53" t="inlineStr">
        <is>
          <t>O</t>
        </is>
      </c>
      <c r="L761" s="55">
        <f>G761*VLOOKUP(RIGHT(F761,3),'Currency-RBI'!$A$2:$B$28,2,0)</f>
        <v/>
      </c>
    </row>
    <row r="762">
      <c r="A762" s="53" t="n">
        <v>20221231</v>
      </c>
      <c r="B762" s="53" t="inlineStr">
        <is>
          <t>EUR</t>
        </is>
      </c>
      <c r="C762" s="54" t="n">
        <v>11491</v>
      </c>
      <c r="D762" s="53" t="inlineStr">
        <is>
          <t>MUM</t>
        </is>
      </c>
      <c r="E762" s="53" t="inlineStr">
        <is>
          <t>Term Loan</t>
        </is>
      </c>
      <c r="F762" s="53">
        <f>CONCATENATE(E762,"-",B762)</f>
        <v/>
      </c>
      <c r="G762" s="55" t="n">
        <v>649704.33</v>
      </c>
      <c r="H762" s="53" t="inlineStr">
        <is>
          <t>CUST-36490</t>
        </is>
      </c>
      <c r="I762" s="53" t="inlineStr">
        <is>
          <t>FIO</t>
        </is>
      </c>
      <c r="J762" s="53" t="inlineStr">
        <is>
          <t>Financial Institution</t>
        </is>
      </c>
      <c r="K762" s="53" t="inlineStr">
        <is>
          <t>D</t>
        </is>
      </c>
      <c r="L762" s="55">
        <f>G762*VLOOKUP(RIGHT(F762,3),'Currency-RBI'!$A$2:$B$28,2,0)</f>
        <v/>
      </c>
    </row>
    <row r="763">
      <c r="A763" s="53" t="n">
        <v>20221231</v>
      </c>
      <c r="B763" s="53" t="inlineStr">
        <is>
          <t>GBP</t>
        </is>
      </c>
      <c r="C763" s="54" t="n">
        <v>11492</v>
      </c>
      <c r="D763" s="53" t="inlineStr">
        <is>
          <t>MUM</t>
        </is>
      </c>
      <c r="E763" s="53" t="inlineStr">
        <is>
          <t>MSF</t>
        </is>
      </c>
      <c r="F763" s="53">
        <f>CONCATENATE(E763,"-",B763)</f>
        <v/>
      </c>
      <c r="G763" s="55" t="n">
        <v>656361.09</v>
      </c>
      <c r="H763" s="53" t="inlineStr">
        <is>
          <t>CUST-21673</t>
        </is>
      </c>
      <c r="I763" s="53" t="inlineStr">
        <is>
          <t>SBBJ</t>
        </is>
      </c>
      <c r="J763" s="53" t="inlineStr">
        <is>
          <t>SBI-SUB</t>
        </is>
      </c>
      <c r="K763" s="53" t="inlineStr">
        <is>
          <t>O</t>
        </is>
      </c>
      <c r="L763" s="55">
        <f>G763*VLOOKUP(RIGHT(F763,3),'Currency-RBI'!$A$2:$B$28,2,0)</f>
        <v/>
      </c>
    </row>
    <row r="764">
      <c r="A764" s="53" t="n">
        <v>20221231</v>
      </c>
      <c r="B764" s="53" t="inlineStr">
        <is>
          <t>INR</t>
        </is>
      </c>
      <c r="C764" s="54" t="n">
        <v>11493</v>
      </c>
      <c r="D764" s="53" t="inlineStr">
        <is>
          <t>MUM</t>
        </is>
      </c>
      <c r="E764" s="53" t="inlineStr">
        <is>
          <t>Call Money</t>
        </is>
      </c>
      <c r="F764" s="53">
        <f>CONCATENATE(E764,"-",B764)</f>
        <v/>
      </c>
      <c r="G764" s="55" t="n">
        <v>779730.9299999999</v>
      </c>
      <c r="H764" s="53" t="inlineStr">
        <is>
          <t>CUST-40387</t>
        </is>
      </c>
      <c r="I764" s="53" t="inlineStr">
        <is>
          <t>RBI</t>
        </is>
      </c>
      <c r="J764" s="53" t="inlineStr">
        <is>
          <t>RBI</t>
        </is>
      </c>
      <c r="K764" s="53" t="inlineStr">
        <is>
          <t>O</t>
        </is>
      </c>
      <c r="L764" s="55">
        <f>G764*VLOOKUP(RIGHT(F764,3),'Currency-RBI'!$A$2:$B$28,2,0)</f>
        <v/>
      </c>
    </row>
    <row r="765">
      <c r="A765" s="53" t="n">
        <v>20221231</v>
      </c>
      <c r="B765" s="53" t="inlineStr">
        <is>
          <t>EUR</t>
        </is>
      </c>
      <c r="C765" s="54" t="n">
        <v>11494</v>
      </c>
      <c r="D765" s="53" t="inlineStr">
        <is>
          <t>DEL</t>
        </is>
      </c>
      <c r="E765" s="53" t="inlineStr">
        <is>
          <t>Term Loan</t>
        </is>
      </c>
      <c r="F765" s="53">
        <f>CONCATENATE(E765,"-",B765)</f>
        <v/>
      </c>
      <c r="G765" s="55" t="n">
        <v>962499.78</v>
      </c>
      <c r="H765" s="53" t="inlineStr">
        <is>
          <t>CUST-74999</t>
        </is>
      </c>
      <c r="I765" s="53" t="inlineStr">
        <is>
          <t>ICICI</t>
        </is>
      </c>
      <c r="J765" s="53" t="inlineStr">
        <is>
          <t>SCB-Private</t>
        </is>
      </c>
      <c r="K765" s="53" t="inlineStr">
        <is>
          <t>O</t>
        </is>
      </c>
      <c r="L765" s="55">
        <f>G765*VLOOKUP(RIGHT(F765,3),'Currency-RBI'!$A$2:$B$28,2,0)</f>
        <v/>
      </c>
    </row>
    <row r="766">
      <c r="A766" s="53" t="n">
        <v>20221231</v>
      </c>
      <c r="B766" s="53" t="inlineStr">
        <is>
          <t>USD</t>
        </is>
      </c>
      <c r="C766" s="54" t="n">
        <v>11497</v>
      </c>
      <c r="D766" s="53" t="inlineStr">
        <is>
          <t>MUM</t>
        </is>
      </c>
      <c r="E766" s="53" t="inlineStr">
        <is>
          <t>Term Loan</t>
        </is>
      </c>
      <c r="F766" s="53">
        <f>CONCATENATE(E766,"-",B766)</f>
        <v/>
      </c>
      <c r="G766" s="55" t="n">
        <v>548157.0599999999</v>
      </c>
      <c r="H766" s="53" t="inlineStr">
        <is>
          <t>CUST-30685</t>
        </is>
      </c>
      <c r="I766" s="53" t="inlineStr">
        <is>
          <t>SBBJ</t>
        </is>
      </c>
      <c r="J766" s="53" t="inlineStr">
        <is>
          <t>SBI-SUB</t>
        </is>
      </c>
      <c r="K766" s="53" t="inlineStr">
        <is>
          <t>D</t>
        </is>
      </c>
      <c r="L766" s="55">
        <f>G766*VLOOKUP(RIGHT(F766,3),'Currency-RBI'!$A$2:$B$28,2,0)</f>
        <v/>
      </c>
    </row>
    <row r="767">
      <c r="A767" s="53" t="n">
        <v>20221231</v>
      </c>
      <c r="B767" s="53" t="inlineStr">
        <is>
          <t>USD</t>
        </is>
      </c>
      <c r="C767" s="54" t="n">
        <v>11498</v>
      </c>
      <c r="D767" s="53" t="inlineStr">
        <is>
          <t>DEL</t>
        </is>
      </c>
      <c r="E767" s="53" t="inlineStr">
        <is>
          <t>Call Money</t>
        </is>
      </c>
      <c r="F767" s="53">
        <f>CONCATENATE(E767,"-",B767)</f>
        <v/>
      </c>
      <c r="G767" s="55" t="n">
        <v>148346.55</v>
      </c>
      <c r="H767" s="53" t="inlineStr">
        <is>
          <t>CUST-77864</t>
        </is>
      </c>
      <c r="I767" s="53" t="inlineStr">
        <is>
          <t>SIDBI</t>
        </is>
      </c>
      <c r="J767" s="53" t="inlineStr">
        <is>
          <t>Financial Institution</t>
        </is>
      </c>
      <c r="K767" s="53" t="inlineStr">
        <is>
          <t>O</t>
        </is>
      </c>
      <c r="L767" s="55">
        <f>G767*VLOOKUP(RIGHT(F767,3),'Currency-RBI'!$A$2:$B$28,2,0)</f>
        <v/>
      </c>
    </row>
    <row r="768">
      <c r="A768" s="53" t="n">
        <v>20221231</v>
      </c>
      <c r="B768" s="53" t="inlineStr">
        <is>
          <t>GBP</t>
        </is>
      </c>
      <c r="C768" s="54" t="n">
        <v>11500</v>
      </c>
      <c r="D768" s="53" t="inlineStr">
        <is>
          <t>MUM</t>
        </is>
      </c>
      <c r="E768" s="53" t="inlineStr">
        <is>
          <t>LAF</t>
        </is>
      </c>
      <c r="F768" s="53">
        <f>CONCATENATE(E768,"-",B768)</f>
        <v/>
      </c>
      <c r="G768" s="55" t="n">
        <v>695885.85</v>
      </c>
      <c r="H768" s="53" t="inlineStr">
        <is>
          <t>CUST-65779</t>
        </is>
      </c>
      <c r="I768" s="53" t="inlineStr">
        <is>
          <t>HDFC</t>
        </is>
      </c>
      <c r="J768" s="53" t="inlineStr">
        <is>
          <t>SCB-Private</t>
        </is>
      </c>
      <c r="K768" s="53" t="inlineStr">
        <is>
          <t>O</t>
        </is>
      </c>
      <c r="L768" s="55">
        <f>G768*VLOOKUP(RIGHT(F768,3),'Currency-RBI'!$A$2:$B$28,2,0)</f>
        <v/>
      </c>
    </row>
    <row r="769">
      <c r="A769" s="53" t="n">
        <v>20221231</v>
      </c>
      <c r="B769" s="53" t="inlineStr">
        <is>
          <t>INR</t>
        </is>
      </c>
      <c r="C769" s="54" t="n">
        <v>11501</v>
      </c>
      <c r="D769" s="53" t="inlineStr">
        <is>
          <t>DEL</t>
        </is>
      </c>
      <c r="E769" s="53" t="inlineStr">
        <is>
          <t>MSF</t>
        </is>
      </c>
      <c r="F769" s="53">
        <f>CONCATENATE(E769,"-",B769)</f>
        <v/>
      </c>
      <c r="G769" s="55" t="n">
        <v>573335.73</v>
      </c>
      <c r="H769" s="53" t="inlineStr">
        <is>
          <t>CUST-51698</t>
        </is>
      </c>
      <c r="I769" s="53" t="inlineStr">
        <is>
          <t>EXIM</t>
        </is>
      </c>
      <c r="J769" s="53" t="inlineStr">
        <is>
          <t>Financial Institution</t>
        </is>
      </c>
      <c r="K769" s="53" t="inlineStr">
        <is>
          <t>D</t>
        </is>
      </c>
      <c r="L769" s="55">
        <f>G769*VLOOKUP(RIGHT(F769,3),'Currency-RBI'!$A$2:$B$28,2,0)</f>
        <v/>
      </c>
    </row>
    <row r="770">
      <c r="A770" s="53" t="n">
        <v>20221231</v>
      </c>
      <c r="B770" s="53" t="inlineStr">
        <is>
          <t>EUR</t>
        </is>
      </c>
      <c r="C770" s="54" t="n">
        <v>11502</v>
      </c>
      <c r="D770" s="53" t="inlineStr">
        <is>
          <t>DEL</t>
        </is>
      </c>
      <c r="E770" s="53" t="inlineStr">
        <is>
          <t>LAF</t>
        </is>
      </c>
      <c r="F770" s="53">
        <f>CONCATENATE(E770,"-",B770)</f>
        <v/>
      </c>
      <c r="G770" s="55" t="n">
        <v>566448.3</v>
      </c>
      <c r="H770" s="53" t="inlineStr">
        <is>
          <t>CUST-59884</t>
        </is>
      </c>
      <c r="I770" s="53" t="inlineStr">
        <is>
          <t>Saraswat</t>
        </is>
      </c>
      <c r="J770" s="53" t="inlineStr">
        <is>
          <t>Cooperative Bank</t>
        </is>
      </c>
      <c r="K770" s="53" t="inlineStr">
        <is>
          <t>D</t>
        </is>
      </c>
      <c r="L770" s="55">
        <f>G770*VLOOKUP(RIGHT(F770,3),'Currency-RBI'!$A$2:$B$28,2,0)</f>
        <v/>
      </c>
    </row>
    <row r="771">
      <c r="A771" s="53" t="n">
        <v>20221231</v>
      </c>
      <c r="B771" s="53" t="inlineStr">
        <is>
          <t>INR</t>
        </is>
      </c>
      <c r="C771" s="54" t="n">
        <v>11503</v>
      </c>
      <c r="D771" s="53" t="inlineStr">
        <is>
          <t>MUM</t>
        </is>
      </c>
      <c r="E771" s="53" t="inlineStr">
        <is>
          <t>LAF</t>
        </is>
      </c>
      <c r="F771" s="53">
        <f>CONCATENATE(E771,"-",B771)</f>
        <v/>
      </c>
      <c r="G771" s="55" t="n">
        <v>206170.47</v>
      </c>
      <c r="H771" s="53" t="inlineStr">
        <is>
          <t>CUST-76471</t>
        </is>
      </c>
      <c r="I771" s="53" t="inlineStr">
        <is>
          <t>HDFC</t>
        </is>
      </c>
      <c r="J771" s="53" t="inlineStr">
        <is>
          <t>SCB-Private</t>
        </is>
      </c>
      <c r="K771" s="53" t="inlineStr">
        <is>
          <t>D</t>
        </is>
      </c>
      <c r="L771" s="55">
        <f>G771*VLOOKUP(RIGHT(F771,3),'Currency-RBI'!$A$2:$B$28,2,0)</f>
        <v/>
      </c>
    </row>
    <row r="772">
      <c r="A772" s="53" t="n">
        <v>20221231</v>
      </c>
      <c r="B772" s="53" t="inlineStr">
        <is>
          <t>INR</t>
        </is>
      </c>
      <c r="C772" s="54" t="n">
        <v>11504</v>
      </c>
      <c r="D772" s="53" t="inlineStr">
        <is>
          <t>DEL</t>
        </is>
      </c>
      <c r="E772" s="53" t="inlineStr">
        <is>
          <t>MSF</t>
        </is>
      </c>
      <c r="F772" s="53">
        <f>CONCATENATE(E772,"-",B772)</f>
        <v/>
      </c>
      <c r="G772" s="55" t="n">
        <v>486824.58</v>
      </c>
      <c r="H772" s="53" t="inlineStr">
        <is>
          <t>CUST-27951</t>
        </is>
      </c>
      <c r="I772" s="53" t="inlineStr">
        <is>
          <t>Saraswat</t>
        </is>
      </c>
      <c r="J772" s="53" t="inlineStr">
        <is>
          <t>Cooperative Bank</t>
        </is>
      </c>
      <c r="K772" s="53" t="inlineStr">
        <is>
          <t>O</t>
        </is>
      </c>
      <c r="L772" s="55">
        <f>G772*VLOOKUP(RIGHT(F772,3),'Currency-RBI'!$A$2:$B$28,2,0)</f>
        <v/>
      </c>
    </row>
    <row r="773">
      <c r="A773" s="53" t="n">
        <v>20221231</v>
      </c>
      <c r="B773" s="53" t="inlineStr">
        <is>
          <t>INR</t>
        </is>
      </c>
      <c r="C773" s="54" t="n">
        <v>11509</v>
      </c>
      <c r="D773" s="53" t="inlineStr">
        <is>
          <t>DEL</t>
        </is>
      </c>
      <c r="E773" s="53" t="inlineStr">
        <is>
          <t>LAF</t>
        </is>
      </c>
      <c r="F773" s="53">
        <f>CONCATENATE(E773,"-",B773)</f>
        <v/>
      </c>
      <c r="G773" s="55" t="n">
        <v>908249.76</v>
      </c>
      <c r="H773" s="53" t="inlineStr">
        <is>
          <t>CUST-72750</t>
        </is>
      </c>
      <c r="I773" s="53" t="inlineStr">
        <is>
          <t>ICICI</t>
        </is>
      </c>
      <c r="J773" s="53" t="inlineStr">
        <is>
          <t>SCB-Private</t>
        </is>
      </c>
      <c r="K773" s="53" t="inlineStr">
        <is>
          <t>O</t>
        </is>
      </c>
      <c r="L773" s="55">
        <f>G773*VLOOKUP(RIGHT(F773,3),'Currency-RBI'!$A$2:$B$28,2,0)</f>
        <v/>
      </c>
    </row>
    <row r="774">
      <c r="A774" s="53" t="n">
        <v>20221231</v>
      </c>
      <c r="B774" s="53" t="inlineStr">
        <is>
          <t>USD</t>
        </is>
      </c>
      <c r="C774" s="54" t="n">
        <v>11512</v>
      </c>
      <c r="D774" s="53" t="inlineStr">
        <is>
          <t>DEL</t>
        </is>
      </c>
      <c r="E774" s="53" t="inlineStr">
        <is>
          <t>Term Loan</t>
        </is>
      </c>
      <c r="F774" s="53">
        <f>CONCATENATE(E774,"-",B774)</f>
        <v/>
      </c>
      <c r="G774" s="55" t="n">
        <v>130949.28</v>
      </c>
      <c r="H774" s="53" t="inlineStr">
        <is>
          <t>CUST-66965</t>
        </is>
      </c>
      <c r="I774" s="53" t="inlineStr">
        <is>
          <t>FIO</t>
        </is>
      </c>
      <c r="J774" s="53" t="inlineStr">
        <is>
          <t>Financial Institution</t>
        </is>
      </c>
      <c r="K774" s="53" t="inlineStr">
        <is>
          <t>O</t>
        </is>
      </c>
      <c r="L774" s="55">
        <f>G774*VLOOKUP(RIGHT(F774,3),'Currency-RBI'!$A$2:$B$28,2,0)</f>
        <v/>
      </c>
    </row>
    <row r="775">
      <c r="A775" s="53" t="n">
        <v>20221231</v>
      </c>
      <c r="B775" s="53" t="inlineStr">
        <is>
          <t>USD</t>
        </is>
      </c>
      <c r="C775" s="54" t="n">
        <v>11515</v>
      </c>
      <c r="D775" s="53" t="inlineStr">
        <is>
          <t>MUM</t>
        </is>
      </c>
      <c r="E775" s="53" t="inlineStr">
        <is>
          <t>Term Loan</t>
        </is>
      </c>
      <c r="F775" s="53">
        <f>CONCATENATE(E775,"-",B775)</f>
        <v/>
      </c>
      <c r="G775" s="55" t="n">
        <v>973548.1799999999</v>
      </c>
      <c r="H775" s="53" t="inlineStr">
        <is>
          <t>CUST-24974</t>
        </is>
      </c>
      <c r="I775" s="53" t="inlineStr">
        <is>
          <t>Saraswat</t>
        </is>
      </c>
      <c r="J775" s="53" t="inlineStr">
        <is>
          <t>Cooperative Bank</t>
        </is>
      </c>
      <c r="K775" s="53" t="inlineStr">
        <is>
          <t>D</t>
        </is>
      </c>
      <c r="L775" s="55">
        <f>G775*VLOOKUP(RIGHT(F775,3),'Currency-RBI'!$A$2:$B$28,2,0)</f>
        <v/>
      </c>
    </row>
    <row r="776">
      <c r="A776" s="53" t="n">
        <v>20221231</v>
      </c>
      <c r="B776" s="53" t="inlineStr">
        <is>
          <t>USD</t>
        </is>
      </c>
      <c r="C776" s="54" t="n">
        <v>11516</v>
      </c>
      <c r="D776" s="53" t="inlineStr">
        <is>
          <t>DEL</t>
        </is>
      </c>
      <c r="E776" s="53" t="inlineStr">
        <is>
          <t>Call Money</t>
        </is>
      </c>
      <c r="F776" s="53">
        <f>CONCATENATE(E776,"-",B776)</f>
        <v/>
      </c>
      <c r="G776" s="55" t="n">
        <v>802474.2</v>
      </c>
      <c r="H776" s="53" t="inlineStr">
        <is>
          <t>CUST-51407</t>
        </is>
      </c>
      <c r="I776" s="53" t="inlineStr">
        <is>
          <t>SBI</t>
        </is>
      </c>
      <c r="J776" s="53" t="inlineStr">
        <is>
          <t>SBI</t>
        </is>
      </c>
      <c r="K776" s="53" t="inlineStr">
        <is>
          <t>O</t>
        </is>
      </c>
      <c r="L776" s="55">
        <f>G776*VLOOKUP(RIGHT(F776,3),'Currency-RBI'!$A$2:$B$28,2,0)</f>
        <v/>
      </c>
    </row>
    <row r="777">
      <c r="A777" s="53" t="n">
        <v>20221231</v>
      </c>
      <c r="B777" s="53" t="inlineStr">
        <is>
          <t>USD</t>
        </is>
      </c>
      <c r="C777" s="54" t="n">
        <v>11517</v>
      </c>
      <c r="D777" s="53" t="inlineStr">
        <is>
          <t>MUM</t>
        </is>
      </c>
      <c r="E777" s="53" t="inlineStr">
        <is>
          <t>Call Money</t>
        </is>
      </c>
      <c r="F777" s="53">
        <f>CONCATENATE(E777,"-",B777)</f>
        <v/>
      </c>
      <c r="G777" s="55" t="n">
        <v>538861.95</v>
      </c>
      <c r="H777" s="53" t="inlineStr">
        <is>
          <t>CUST-33938</t>
        </is>
      </c>
      <c r="I777" s="53" t="inlineStr">
        <is>
          <t>HDFC</t>
        </is>
      </c>
      <c r="J777" s="53" t="inlineStr">
        <is>
          <t>SCB-Private</t>
        </is>
      </c>
      <c r="K777" s="53" t="inlineStr">
        <is>
          <t>O</t>
        </is>
      </c>
      <c r="L777" s="55">
        <f>G777*VLOOKUP(RIGHT(F777,3),'Currency-RBI'!$A$2:$B$28,2,0)</f>
        <v/>
      </c>
    </row>
    <row r="778">
      <c r="A778" s="53" t="n">
        <v>20221231</v>
      </c>
      <c r="B778" s="53" t="inlineStr">
        <is>
          <t>EUR</t>
        </is>
      </c>
      <c r="C778" s="54" t="n">
        <v>11521</v>
      </c>
      <c r="D778" s="53" t="inlineStr">
        <is>
          <t>DEL</t>
        </is>
      </c>
      <c r="E778" s="53" t="inlineStr">
        <is>
          <t>Term Loan</t>
        </is>
      </c>
      <c r="F778" s="53">
        <f>CONCATENATE(E778,"-",B778)</f>
        <v/>
      </c>
      <c r="G778" s="55" t="n">
        <v>807657.84</v>
      </c>
      <c r="H778" s="53" t="inlineStr">
        <is>
          <t>CUST-64642</t>
        </is>
      </c>
      <c r="I778" s="53" t="inlineStr">
        <is>
          <t>BOA</t>
        </is>
      </c>
      <c r="J778" s="53" t="inlineStr">
        <is>
          <t>Overseas Bank</t>
        </is>
      </c>
      <c r="K778" s="53" t="inlineStr">
        <is>
          <t>O</t>
        </is>
      </c>
      <c r="L778" s="55">
        <f>G778*VLOOKUP(RIGHT(F778,3),'Currency-RBI'!$A$2:$B$28,2,0)</f>
        <v/>
      </c>
    </row>
    <row r="779">
      <c r="A779" s="53" t="n">
        <v>20221231</v>
      </c>
      <c r="B779" s="53" t="inlineStr">
        <is>
          <t>INR</t>
        </is>
      </c>
      <c r="C779" s="54" t="n">
        <v>11523</v>
      </c>
      <c r="D779" s="53" t="inlineStr">
        <is>
          <t>DEL</t>
        </is>
      </c>
      <c r="E779" s="53" t="inlineStr">
        <is>
          <t>Call Money</t>
        </is>
      </c>
      <c r="F779" s="53">
        <f>CONCATENATE(E779,"-",B779)</f>
        <v/>
      </c>
      <c r="G779" s="55" t="n">
        <v>124444.98</v>
      </c>
      <c r="H779" s="53" t="inlineStr">
        <is>
          <t>CUST-47513</t>
        </is>
      </c>
      <c r="I779" s="53" t="inlineStr">
        <is>
          <t>NABARD</t>
        </is>
      </c>
      <c r="J779" s="53" t="inlineStr">
        <is>
          <t>Financial Institution</t>
        </is>
      </c>
      <c r="K779" s="53" t="inlineStr">
        <is>
          <t>O</t>
        </is>
      </c>
      <c r="L779" s="55">
        <f>G779*VLOOKUP(RIGHT(F779,3),'Currency-RBI'!$A$2:$B$28,2,0)</f>
        <v/>
      </c>
    </row>
    <row r="780">
      <c r="A780" s="53" t="n">
        <v>20221231</v>
      </c>
      <c r="B780" s="53" t="inlineStr">
        <is>
          <t>GBP</t>
        </is>
      </c>
      <c r="C780" s="54" t="n">
        <v>11524</v>
      </c>
      <c r="D780" s="53" t="inlineStr">
        <is>
          <t>MUM</t>
        </is>
      </c>
      <c r="E780" s="53" t="inlineStr">
        <is>
          <t>MSF</t>
        </is>
      </c>
      <c r="F780" s="53">
        <f>CONCATENATE(E780,"-",B780)</f>
        <v/>
      </c>
      <c r="G780" s="55" t="n">
        <v>345446.64</v>
      </c>
      <c r="H780" s="53" t="inlineStr">
        <is>
          <t>CUST-73546</t>
        </is>
      </c>
      <c r="I780" s="53" t="inlineStr">
        <is>
          <t>FIO</t>
        </is>
      </c>
      <c r="J780" s="53" t="inlineStr">
        <is>
          <t>Financial Institution</t>
        </is>
      </c>
      <c r="K780" s="53" t="inlineStr">
        <is>
          <t>O</t>
        </is>
      </c>
      <c r="L780" s="55">
        <f>G780*VLOOKUP(RIGHT(F780,3),'Currency-RBI'!$A$2:$B$28,2,0)</f>
        <v/>
      </c>
    </row>
    <row r="781">
      <c r="A781" s="53" t="n">
        <v>20221231</v>
      </c>
      <c r="B781" s="53" t="inlineStr">
        <is>
          <t>GBP</t>
        </is>
      </c>
      <c r="C781" s="54" t="n">
        <v>11527</v>
      </c>
      <c r="D781" s="53" t="inlineStr">
        <is>
          <t>MUM</t>
        </is>
      </c>
      <c r="E781" s="53" t="inlineStr">
        <is>
          <t>LAF</t>
        </is>
      </c>
      <c r="F781" s="53">
        <f>CONCATENATE(E781,"-",B781)</f>
        <v/>
      </c>
      <c r="G781" s="55" t="n">
        <v>621756.63</v>
      </c>
      <c r="H781" s="53" t="inlineStr">
        <is>
          <t>CUST-63104</t>
        </is>
      </c>
      <c r="I781" s="53" t="inlineStr">
        <is>
          <t>NABARD</t>
        </is>
      </c>
      <c r="J781" s="53" t="inlineStr">
        <is>
          <t>Financial Institution</t>
        </is>
      </c>
      <c r="K781" s="53" t="inlineStr">
        <is>
          <t>O</t>
        </is>
      </c>
      <c r="L781" s="55">
        <f>G781*VLOOKUP(RIGHT(F781,3),'Currency-RBI'!$A$2:$B$28,2,0)</f>
        <v/>
      </c>
    </row>
    <row r="782">
      <c r="A782" s="53" t="n">
        <v>20221231</v>
      </c>
      <c r="B782" s="53" t="inlineStr">
        <is>
          <t>EUR</t>
        </is>
      </c>
      <c r="C782" s="54" t="n">
        <v>11528</v>
      </c>
      <c r="D782" s="53" t="inlineStr">
        <is>
          <t>DEL</t>
        </is>
      </c>
      <c r="E782" s="53" t="inlineStr">
        <is>
          <t>MSF</t>
        </is>
      </c>
      <c r="F782" s="53">
        <f>CONCATENATE(E782,"-",B782)</f>
        <v/>
      </c>
      <c r="G782" s="55" t="n">
        <v>128817.81</v>
      </c>
      <c r="H782" s="53" t="inlineStr">
        <is>
          <t>CUST-67251</t>
        </is>
      </c>
      <c r="I782" s="53" t="inlineStr">
        <is>
          <t>BOA</t>
        </is>
      </c>
      <c r="J782" s="53" t="inlineStr">
        <is>
          <t>Overseas Bank</t>
        </is>
      </c>
      <c r="K782" s="53" t="inlineStr">
        <is>
          <t>O</t>
        </is>
      </c>
      <c r="L782" s="55">
        <f>G782*VLOOKUP(RIGHT(F782,3),'Currency-RBI'!$A$2:$B$28,2,0)</f>
        <v/>
      </c>
    </row>
    <row r="783">
      <c r="A783" s="53" t="n">
        <v>20221231</v>
      </c>
      <c r="B783" s="53" t="inlineStr">
        <is>
          <t>USD</t>
        </is>
      </c>
      <c r="C783" s="54" t="n">
        <v>11529</v>
      </c>
      <c r="D783" s="53" t="inlineStr">
        <is>
          <t>DEL</t>
        </is>
      </c>
      <c r="E783" s="53" t="inlineStr">
        <is>
          <t>Call Money</t>
        </is>
      </c>
      <c r="F783" s="53">
        <f>CONCATENATE(E783,"-",B783)</f>
        <v/>
      </c>
      <c r="G783" s="55" t="n">
        <v>422026.11</v>
      </c>
      <c r="H783" s="53" t="inlineStr">
        <is>
          <t>CUST-47545</t>
        </is>
      </c>
      <c r="I783" s="53" t="inlineStr">
        <is>
          <t>HDFC</t>
        </is>
      </c>
      <c r="J783" s="53" t="inlineStr">
        <is>
          <t>SCB-Private</t>
        </is>
      </c>
      <c r="K783" s="53" t="inlineStr">
        <is>
          <t>D</t>
        </is>
      </c>
      <c r="L783" s="55">
        <f>G783*VLOOKUP(RIGHT(F783,3),'Currency-RBI'!$A$2:$B$28,2,0)</f>
        <v/>
      </c>
    </row>
    <row r="784">
      <c r="A784" s="53" t="n">
        <v>20221231</v>
      </c>
      <c r="B784" s="53" t="inlineStr">
        <is>
          <t>USD</t>
        </is>
      </c>
      <c r="C784" s="54" t="n">
        <v>11530</v>
      </c>
      <c r="D784" s="53" t="inlineStr">
        <is>
          <t>MUM</t>
        </is>
      </c>
      <c r="E784" s="53" t="inlineStr">
        <is>
          <t>LAF</t>
        </is>
      </c>
      <c r="F784" s="53">
        <f>CONCATENATE(E784,"-",B784)</f>
        <v/>
      </c>
      <c r="G784" s="55" t="n">
        <v>57011.13</v>
      </c>
      <c r="H784" s="53" t="inlineStr">
        <is>
          <t>CUST-17772</t>
        </is>
      </c>
      <c r="I784" s="53" t="inlineStr">
        <is>
          <t>BOA</t>
        </is>
      </c>
      <c r="J784" s="53" t="inlineStr">
        <is>
          <t>Overseas Bank</t>
        </is>
      </c>
      <c r="K784" s="53" t="inlineStr">
        <is>
          <t>D</t>
        </is>
      </c>
      <c r="L784" s="55">
        <f>G784*VLOOKUP(RIGHT(F784,3),'Currency-RBI'!$A$2:$B$28,2,0)</f>
        <v/>
      </c>
    </row>
    <row r="785">
      <c r="A785" s="53" t="n">
        <v>20221231</v>
      </c>
      <c r="B785" s="53" t="inlineStr">
        <is>
          <t>INR</t>
        </is>
      </c>
      <c r="C785" s="54" t="n">
        <v>11532</v>
      </c>
      <c r="D785" s="53" t="inlineStr">
        <is>
          <t>MUM</t>
        </is>
      </c>
      <c r="E785" s="53" t="inlineStr">
        <is>
          <t>Term Loan</t>
        </is>
      </c>
      <c r="F785" s="53">
        <f>CONCATENATE(E785,"-",B785)</f>
        <v/>
      </c>
      <c r="G785" s="55" t="n">
        <v>21870.09</v>
      </c>
      <c r="H785" s="53" t="inlineStr">
        <is>
          <t>CUST-63633</t>
        </is>
      </c>
      <c r="I785" s="53" t="inlineStr">
        <is>
          <t>ICICI</t>
        </is>
      </c>
      <c r="J785" s="53" t="inlineStr">
        <is>
          <t>SCB-Private</t>
        </is>
      </c>
      <c r="K785" s="53" t="inlineStr">
        <is>
          <t>D</t>
        </is>
      </c>
      <c r="L785" s="55">
        <f>G785*VLOOKUP(RIGHT(F785,3),'Currency-RBI'!$A$2:$B$28,2,0)</f>
        <v/>
      </c>
    </row>
    <row r="786">
      <c r="A786" s="53" t="n">
        <v>20221231</v>
      </c>
      <c r="B786" s="53" t="inlineStr">
        <is>
          <t>EUR</t>
        </is>
      </c>
      <c r="C786" s="54" t="n">
        <v>11533</v>
      </c>
      <c r="D786" s="53" t="inlineStr">
        <is>
          <t>MUM</t>
        </is>
      </c>
      <c r="E786" s="53" t="inlineStr">
        <is>
          <t>LAF</t>
        </is>
      </c>
      <c r="F786" s="53">
        <f>CONCATENATE(E786,"-",B786)</f>
        <v/>
      </c>
      <c r="G786" s="55" t="n">
        <v>916801.38</v>
      </c>
      <c r="H786" s="53" t="inlineStr">
        <is>
          <t>CUST-62708</t>
        </is>
      </c>
      <c r="I786" s="53" t="inlineStr">
        <is>
          <t>NABARD</t>
        </is>
      </c>
      <c r="J786" s="53" t="inlineStr">
        <is>
          <t>Financial Institution</t>
        </is>
      </c>
      <c r="K786" s="53" t="inlineStr">
        <is>
          <t>O</t>
        </is>
      </c>
      <c r="L786" s="55">
        <f>G786*VLOOKUP(RIGHT(F786,3),'Currency-RBI'!$A$2:$B$28,2,0)</f>
        <v/>
      </c>
    </row>
    <row r="787">
      <c r="A787" s="53" t="n">
        <v>20221231</v>
      </c>
      <c r="B787" s="53" t="inlineStr">
        <is>
          <t>EUR</t>
        </is>
      </c>
      <c r="C787" s="54" t="n">
        <v>11534</v>
      </c>
      <c r="D787" s="53" t="inlineStr">
        <is>
          <t>MUM</t>
        </is>
      </c>
      <c r="E787" s="53" t="inlineStr">
        <is>
          <t>Term Loan</t>
        </is>
      </c>
      <c r="F787" s="53">
        <f>CONCATENATE(E787,"-",B787)</f>
        <v/>
      </c>
      <c r="G787" s="55" t="n">
        <v>98484.20999999999</v>
      </c>
      <c r="H787" s="53" t="inlineStr">
        <is>
          <t>CUST-58800</t>
        </is>
      </c>
      <c r="I787" s="53" t="inlineStr">
        <is>
          <t>SBBJ</t>
        </is>
      </c>
      <c r="J787" s="53" t="inlineStr">
        <is>
          <t>SBI-SUB</t>
        </is>
      </c>
      <c r="K787" s="53" t="inlineStr">
        <is>
          <t>O</t>
        </is>
      </c>
      <c r="L787" s="55">
        <f>G787*VLOOKUP(RIGHT(F787,3),'Currency-RBI'!$A$2:$B$28,2,0)</f>
        <v/>
      </c>
    </row>
    <row r="788">
      <c r="A788" s="53" t="n">
        <v>20221231</v>
      </c>
      <c r="B788" s="53" t="inlineStr">
        <is>
          <t>INR</t>
        </is>
      </c>
      <c r="C788" s="54" t="n">
        <v>11535</v>
      </c>
      <c r="D788" s="53" t="inlineStr">
        <is>
          <t>DEL</t>
        </is>
      </c>
      <c r="E788" s="53" t="inlineStr">
        <is>
          <t>LAF</t>
        </is>
      </c>
      <c r="F788" s="53">
        <f>CONCATENATE(E788,"-",B788)</f>
        <v/>
      </c>
      <c r="G788" s="55" t="n">
        <v>592003.17</v>
      </c>
      <c r="H788" s="53" t="inlineStr">
        <is>
          <t>CUST-68496</t>
        </is>
      </c>
      <c r="I788" s="53" t="inlineStr">
        <is>
          <t>BOA</t>
        </is>
      </c>
      <c r="J788" s="53" t="inlineStr">
        <is>
          <t>Overseas Bank</t>
        </is>
      </c>
      <c r="K788" s="53" t="inlineStr">
        <is>
          <t>O</t>
        </is>
      </c>
      <c r="L788" s="55">
        <f>G788*VLOOKUP(RIGHT(F788,3),'Currency-RBI'!$A$2:$B$28,2,0)</f>
        <v/>
      </c>
    </row>
    <row r="789">
      <c r="A789" s="53" t="n">
        <v>20221231</v>
      </c>
      <c r="B789" s="53" t="inlineStr">
        <is>
          <t>EUR</t>
        </is>
      </c>
      <c r="C789" s="54" t="n">
        <v>11538</v>
      </c>
      <c r="D789" s="53" t="inlineStr">
        <is>
          <t>MUM</t>
        </is>
      </c>
      <c r="E789" s="53" t="inlineStr">
        <is>
          <t>MSF</t>
        </is>
      </c>
      <c r="F789" s="53">
        <f>CONCATENATE(E789,"-",B789)</f>
        <v/>
      </c>
      <c r="G789" s="55" t="n">
        <v>843692.85</v>
      </c>
      <c r="H789" s="53" t="inlineStr">
        <is>
          <t>CUST-68168</t>
        </is>
      </c>
      <c r="I789" s="53" t="inlineStr">
        <is>
          <t>ICICI</t>
        </is>
      </c>
      <c r="J789" s="53" t="inlineStr">
        <is>
          <t>SCB-Private</t>
        </is>
      </c>
      <c r="K789" s="53" t="inlineStr">
        <is>
          <t>O</t>
        </is>
      </c>
      <c r="L789" s="55">
        <f>G789*VLOOKUP(RIGHT(F789,3),'Currency-RBI'!$A$2:$B$28,2,0)</f>
        <v/>
      </c>
    </row>
    <row r="790">
      <c r="A790" s="53" t="n">
        <v>20221231</v>
      </c>
      <c r="B790" s="53" t="inlineStr">
        <is>
          <t>EUR</t>
        </is>
      </c>
      <c r="C790" s="54" t="n">
        <v>11542</v>
      </c>
      <c r="D790" s="53" t="inlineStr">
        <is>
          <t>MUM</t>
        </is>
      </c>
      <c r="E790" s="53" t="inlineStr">
        <is>
          <t>LAF</t>
        </is>
      </c>
      <c r="F790" s="53">
        <f>CONCATENATE(E790,"-",B790)</f>
        <v/>
      </c>
      <c r="G790" s="55" t="n">
        <v>776953.98</v>
      </c>
      <c r="H790" s="53" t="inlineStr">
        <is>
          <t>CUST-31800</t>
        </is>
      </c>
      <c r="I790" s="53" t="inlineStr">
        <is>
          <t>HDFC</t>
        </is>
      </c>
      <c r="J790" s="53" t="inlineStr">
        <is>
          <t>SCB-Private</t>
        </is>
      </c>
      <c r="K790" s="53" t="inlineStr">
        <is>
          <t>D</t>
        </is>
      </c>
      <c r="L790" s="55">
        <f>G790*VLOOKUP(RIGHT(F790,3),'Currency-RBI'!$A$2:$B$28,2,0)</f>
        <v/>
      </c>
    </row>
    <row r="791">
      <c r="A791" s="53" t="n">
        <v>20221231</v>
      </c>
      <c r="B791" s="53" t="inlineStr">
        <is>
          <t>INR</t>
        </is>
      </c>
      <c r="C791" s="54" t="n">
        <v>11547</v>
      </c>
      <c r="D791" s="53" t="inlineStr">
        <is>
          <t>DEL</t>
        </is>
      </c>
      <c r="E791" s="53" t="inlineStr">
        <is>
          <t>LAF</t>
        </is>
      </c>
      <c r="F791" s="53">
        <f>CONCATENATE(E791,"-",B791)</f>
        <v/>
      </c>
      <c r="G791" s="55" t="n">
        <v>639754.83</v>
      </c>
      <c r="H791" s="53" t="inlineStr">
        <is>
          <t>CUST-27597</t>
        </is>
      </c>
      <c r="I791" s="53" t="inlineStr">
        <is>
          <t>ICICI</t>
        </is>
      </c>
      <c r="J791" s="53" t="inlineStr">
        <is>
          <t>SCB-Private</t>
        </is>
      </c>
      <c r="K791" s="53" t="inlineStr">
        <is>
          <t>D</t>
        </is>
      </c>
      <c r="L791" s="55">
        <f>G791*VLOOKUP(RIGHT(F791,3),'Currency-RBI'!$A$2:$B$28,2,0)</f>
        <v/>
      </c>
    </row>
    <row r="792">
      <c r="A792" s="53" t="n">
        <v>20221231</v>
      </c>
      <c r="B792" s="53" t="inlineStr">
        <is>
          <t>INR</t>
        </is>
      </c>
      <c r="C792" s="54" t="n">
        <v>11548</v>
      </c>
      <c r="D792" s="53" t="inlineStr">
        <is>
          <t>MUM</t>
        </is>
      </c>
      <c r="E792" s="53" t="inlineStr">
        <is>
          <t>MSF</t>
        </is>
      </c>
      <c r="F792" s="53">
        <f>CONCATENATE(E792,"-",B792)</f>
        <v/>
      </c>
      <c r="G792" s="55" t="n">
        <v>192400.56</v>
      </c>
      <c r="H792" s="53" t="inlineStr">
        <is>
          <t>CUST-46401</t>
        </is>
      </c>
      <c r="I792" s="53" t="inlineStr">
        <is>
          <t>Saraswat</t>
        </is>
      </c>
      <c r="J792" s="53" t="inlineStr">
        <is>
          <t>Cooperative Bank</t>
        </is>
      </c>
      <c r="K792" s="53" t="inlineStr">
        <is>
          <t>O</t>
        </is>
      </c>
      <c r="L792" s="55">
        <f>G792*VLOOKUP(RIGHT(F792,3),'Currency-RBI'!$A$2:$B$28,2,0)</f>
        <v/>
      </c>
    </row>
    <row r="793">
      <c r="A793" s="53" t="n">
        <v>20221231</v>
      </c>
      <c r="B793" s="53" t="inlineStr">
        <is>
          <t>GBP</t>
        </is>
      </c>
      <c r="C793" s="54" t="n">
        <v>11550</v>
      </c>
      <c r="D793" s="53" t="inlineStr">
        <is>
          <t>DEL</t>
        </is>
      </c>
      <c r="E793" s="53" t="inlineStr">
        <is>
          <t>Call Money</t>
        </is>
      </c>
      <c r="F793" s="53">
        <f>CONCATENATE(E793,"-",B793)</f>
        <v/>
      </c>
      <c r="G793" s="55" t="n">
        <v>730858.59</v>
      </c>
      <c r="H793" s="53" t="inlineStr">
        <is>
          <t>CUST-50630</t>
        </is>
      </c>
      <c r="I793" s="53" t="inlineStr">
        <is>
          <t>BOA</t>
        </is>
      </c>
      <c r="J793" s="53" t="inlineStr">
        <is>
          <t>Overseas Bank</t>
        </is>
      </c>
      <c r="K793" s="53" t="inlineStr">
        <is>
          <t>O</t>
        </is>
      </c>
      <c r="L793" s="55">
        <f>G793*VLOOKUP(RIGHT(F793,3),'Currency-RBI'!$A$2:$B$28,2,0)</f>
        <v/>
      </c>
    </row>
    <row r="794">
      <c r="A794" s="53" t="n">
        <v>20221231</v>
      </c>
      <c r="B794" s="53" t="inlineStr">
        <is>
          <t>GBP</t>
        </is>
      </c>
      <c r="C794" s="54" t="n">
        <v>11551</v>
      </c>
      <c r="D794" s="53" t="inlineStr">
        <is>
          <t>DEL</t>
        </is>
      </c>
      <c r="E794" s="53" t="inlineStr">
        <is>
          <t>Term Loan</t>
        </is>
      </c>
      <c r="F794" s="53">
        <f>CONCATENATE(E794,"-",B794)</f>
        <v/>
      </c>
      <c r="G794" s="55" t="n">
        <v>193852.89</v>
      </c>
      <c r="H794" s="53" t="inlineStr">
        <is>
          <t>CUST-26734</t>
        </is>
      </c>
      <c r="I794" s="53" t="inlineStr">
        <is>
          <t>ICICI</t>
        </is>
      </c>
      <c r="J794" s="53" t="inlineStr">
        <is>
          <t>SCB-Private</t>
        </is>
      </c>
      <c r="K794" s="53" t="inlineStr">
        <is>
          <t>O</t>
        </is>
      </c>
      <c r="L794" s="55">
        <f>G794*VLOOKUP(RIGHT(F794,3),'Currency-RBI'!$A$2:$B$28,2,0)</f>
        <v/>
      </c>
    </row>
    <row r="795">
      <c r="A795" s="53" t="n">
        <v>20221231</v>
      </c>
      <c r="B795" s="53" t="inlineStr">
        <is>
          <t>GBP</t>
        </is>
      </c>
      <c r="C795" s="54" t="n">
        <v>11552</v>
      </c>
      <c r="D795" s="53" t="inlineStr">
        <is>
          <t>DEL</t>
        </is>
      </c>
      <c r="E795" s="53" t="inlineStr">
        <is>
          <t>Call Money</t>
        </is>
      </c>
      <c r="F795" s="53">
        <f>CONCATENATE(E795,"-",B795)</f>
        <v/>
      </c>
      <c r="G795" s="55" t="n">
        <v>381261.87</v>
      </c>
      <c r="H795" s="53" t="inlineStr">
        <is>
          <t>CUST-18468</t>
        </is>
      </c>
      <c r="I795" s="53" t="inlineStr">
        <is>
          <t>SBI</t>
        </is>
      </c>
      <c r="J795" s="53" t="inlineStr">
        <is>
          <t>SBI</t>
        </is>
      </c>
      <c r="K795" s="53" t="inlineStr">
        <is>
          <t>D</t>
        </is>
      </c>
      <c r="L795" s="55">
        <f>G795*VLOOKUP(RIGHT(F795,3),'Currency-RBI'!$A$2:$B$28,2,0)</f>
        <v/>
      </c>
    </row>
    <row r="796">
      <c r="A796" s="53" t="n">
        <v>20221231</v>
      </c>
      <c r="B796" s="53" t="inlineStr">
        <is>
          <t>INR</t>
        </is>
      </c>
      <c r="C796" s="54" t="n">
        <v>11555</v>
      </c>
      <c r="D796" s="53" t="inlineStr">
        <is>
          <t>DEL</t>
        </is>
      </c>
      <c r="E796" s="53" t="inlineStr">
        <is>
          <t>LAF</t>
        </is>
      </c>
      <c r="F796" s="53">
        <f>CONCATENATE(E796,"-",B796)</f>
        <v/>
      </c>
      <c r="G796" s="55" t="n">
        <v>395444.61</v>
      </c>
      <c r="H796" s="53" t="inlineStr">
        <is>
          <t>CUST-37164</t>
        </is>
      </c>
      <c r="I796" s="53" t="inlineStr">
        <is>
          <t>FIO</t>
        </is>
      </c>
      <c r="J796" s="53" t="inlineStr">
        <is>
          <t>Financial Institution</t>
        </is>
      </c>
      <c r="K796" s="53" t="inlineStr">
        <is>
          <t>O</t>
        </is>
      </c>
      <c r="L796" s="55">
        <f>G796*VLOOKUP(RIGHT(F796,3),'Currency-RBI'!$A$2:$B$28,2,0)</f>
        <v/>
      </c>
    </row>
    <row r="797">
      <c r="A797" s="53" t="n">
        <v>20221231</v>
      </c>
      <c r="B797" s="53" t="inlineStr">
        <is>
          <t>GBP</t>
        </is>
      </c>
      <c r="C797" s="54" t="n">
        <v>11557</v>
      </c>
      <c r="D797" s="53" t="inlineStr">
        <is>
          <t>DEL</t>
        </is>
      </c>
      <c r="E797" s="53" t="inlineStr">
        <is>
          <t>LAF</t>
        </is>
      </c>
      <c r="F797" s="53">
        <f>CONCATENATE(E797,"-",B797)</f>
        <v/>
      </c>
      <c r="G797" s="55" t="n">
        <v>622511.01</v>
      </c>
      <c r="H797" s="53" t="inlineStr">
        <is>
          <t>CUST-74226</t>
        </is>
      </c>
      <c r="I797" s="53" t="inlineStr">
        <is>
          <t>RBI</t>
        </is>
      </c>
      <c r="J797" s="53" t="inlineStr">
        <is>
          <t>RBI</t>
        </is>
      </c>
      <c r="K797" s="53" t="inlineStr">
        <is>
          <t>D</t>
        </is>
      </c>
      <c r="L797" s="55">
        <f>G797*VLOOKUP(RIGHT(F797,3),'Currency-RBI'!$A$2:$B$28,2,0)</f>
        <v/>
      </c>
    </row>
    <row r="798">
      <c r="A798" s="53" t="n">
        <v>20221231</v>
      </c>
      <c r="B798" s="53" t="inlineStr">
        <is>
          <t>GBP</t>
        </is>
      </c>
      <c r="C798" s="54" t="n">
        <v>11558</v>
      </c>
      <c r="D798" s="53" t="inlineStr">
        <is>
          <t>MUM</t>
        </is>
      </c>
      <c r="E798" s="53" t="inlineStr">
        <is>
          <t>LAF</t>
        </is>
      </c>
      <c r="F798" s="53">
        <f>CONCATENATE(E798,"-",B798)</f>
        <v/>
      </c>
      <c r="G798" s="55" t="n">
        <v>268142.49</v>
      </c>
      <c r="H798" s="53" t="inlineStr">
        <is>
          <t>CUST-21673</t>
        </is>
      </c>
      <c r="I798" s="53" t="inlineStr">
        <is>
          <t>ICICI</t>
        </is>
      </c>
      <c r="J798" s="53" t="inlineStr">
        <is>
          <t>SCB-Private</t>
        </is>
      </c>
      <c r="K798" s="53" t="inlineStr">
        <is>
          <t>O</t>
        </is>
      </c>
      <c r="L798" s="55">
        <f>G798*VLOOKUP(RIGHT(F798,3),'Currency-RBI'!$A$2:$B$28,2,0)</f>
        <v/>
      </c>
    </row>
    <row r="799">
      <c r="A799" s="53" t="n">
        <v>20221231</v>
      </c>
      <c r="B799" s="53" t="inlineStr">
        <is>
          <t>INR</t>
        </is>
      </c>
      <c r="C799" s="54" t="n">
        <v>11560</v>
      </c>
      <c r="D799" s="53" t="inlineStr">
        <is>
          <t>MUM</t>
        </is>
      </c>
      <c r="E799" s="53" t="inlineStr">
        <is>
          <t>Term Loan</t>
        </is>
      </c>
      <c r="F799" s="53">
        <f>CONCATENATE(E799,"-",B799)</f>
        <v/>
      </c>
      <c r="G799" s="55" t="n">
        <v>529989.5699999999</v>
      </c>
      <c r="H799" s="53" t="inlineStr">
        <is>
          <t>CUST-77393</t>
        </is>
      </c>
      <c r="I799" s="53" t="inlineStr">
        <is>
          <t>NABARD</t>
        </is>
      </c>
      <c r="J799" s="53" t="inlineStr">
        <is>
          <t>Financial Institution</t>
        </is>
      </c>
      <c r="K799" s="53" t="inlineStr">
        <is>
          <t>D</t>
        </is>
      </c>
      <c r="L799" s="55">
        <f>G799*VLOOKUP(RIGHT(F799,3),'Currency-RBI'!$A$2:$B$28,2,0)</f>
        <v/>
      </c>
    </row>
    <row r="800">
      <c r="A800" s="53" t="n">
        <v>20221231</v>
      </c>
      <c r="B800" s="53" t="inlineStr">
        <is>
          <t>GBP</t>
        </is>
      </c>
      <c r="C800" s="54" t="n">
        <v>11561</v>
      </c>
      <c r="D800" s="53" t="inlineStr">
        <is>
          <t>MUM</t>
        </is>
      </c>
      <c r="E800" s="53" t="inlineStr">
        <is>
          <t>Call Money</t>
        </is>
      </c>
      <c r="F800" s="53">
        <f>CONCATENATE(E800,"-",B800)</f>
        <v/>
      </c>
      <c r="G800" s="55" t="n">
        <v>253301.4</v>
      </c>
      <c r="H800" s="53" t="inlineStr">
        <is>
          <t>CUST-76229</t>
        </is>
      </c>
      <c r="I800" s="53" t="inlineStr">
        <is>
          <t>EXIM</t>
        </is>
      </c>
      <c r="J800" s="53" t="inlineStr">
        <is>
          <t>Financial Institution</t>
        </is>
      </c>
      <c r="K800" s="53" t="inlineStr">
        <is>
          <t>O</t>
        </is>
      </c>
      <c r="L800" s="55">
        <f>G800*VLOOKUP(RIGHT(F800,3),'Currency-RBI'!$A$2:$B$28,2,0)</f>
        <v/>
      </c>
    </row>
    <row r="801">
      <c r="A801" s="53" t="n">
        <v>20221231</v>
      </c>
      <c r="B801" s="53" t="inlineStr">
        <is>
          <t>GBP</t>
        </is>
      </c>
      <c r="C801" s="54" t="n">
        <v>11562</v>
      </c>
      <c r="D801" s="53" t="inlineStr">
        <is>
          <t>DEL</t>
        </is>
      </c>
      <c r="E801" s="53" t="inlineStr">
        <is>
          <t>MSF</t>
        </is>
      </c>
      <c r="F801" s="53">
        <f>CONCATENATE(E801,"-",B801)</f>
        <v/>
      </c>
      <c r="G801" s="55" t="n">
        <v>293363.73</v>
      </c>
      <c r="H801" s="53" t="inlineStr">
        <is>
          <t>CUST-33670</t>
        </is>
      </c>
      <c r="I801" s="53" t="inlineStr">
        <is>
          <t>FIO</t>
        </is>
      </c>
      <c r="J801" s="53" t="inlineStr">
        <is>
          <t>Financial Institution</t>
        </is>
      </c>
      <c r="K801" s="53" t="inlineStr">
        <is>
          <t>D</t>
        </is>
      </c>
      <c r="L801" s="55">
        <f>G801*VLOOKUP(RIGHT(F801,3),'Currency-RBI'!$A$2:$B$28,2,0)</f>
        <v/>
      </c>
    </row>
    <row r="802">
      <c r="A802" s="53" t="n">
        <v>20221231</v>
      </c>
      <c r="B802" s="53" t="inlineStr">
        <is>
          <t>EUR</t>
        </is>
      </c>
      <c r="C802" s="54" t="n">
        <v>11563</v>
      </c>
      <c r="D802" s="53" t="inlineStr">
        <is>
          <t>DEL</t>
        </is>
      </c>
      <c r="E802" s="53" t="inlineStr">
        <is>
          <t>LAF</t>
        </is>
      </c>
      <c r="F802" s="53">
        <f>CONCATENATE(E802,"-",B802)</f>
        <v/>
      </c>
      <c r="G802" s="55" t="n">
        <v>214684.47</v>
      </c>
      <c r="H802" s="53" t="inlineStr">
        <is>
          <t>CUST-48980</t>
        </is>
      </c>
      <c r="I802" s="53" t="inlineStr">
        <is>
          <t>BOA</t>
        </is>
      </c>
      <c r="J802" s="53" t="inlineStr">
        <is>
          <t>Overseas Bank</t>
        </is>
      </c>
      <c r="K802" s="53" t="inlineStr">
        <is>
          <t>D</t>
        </is>
      </c>
      <c r="L802" s="55">
        <f>G802*VLOOKUP(RIGHT(F802,3),'Currency-RBI'!$A$2:$B$28,2,0)</f>
        <v/>
      </c>
    </row>
    <row r="803">
      <c r="A803" s="53" t="n">
        <v>20221231</v>
      </c>
      <c r="B803" s="53" t="inlineStr">
        <is>
          <t>INR</t>
        </is>
      </c>
      <c r="C803" s="54" t="n">
        <v>11564</v>
      </c>
      <c r="D803" s="53" t="inlineStr">
        <is>
          <t>MUM</t>
        </is>
      </c>
      <c r="E803" s="53" t="inlineStr">
        <is>
          <t>LAF</t>
        </is>
      </c>
      <c r="F803" s="53">
        <f>CONCATENATE(E803,"-",B803)</f>
        <v/>
      </c>
      <c r="G803" s="55" t="n">
        <v>801582.21</v>
      </c>
      <c r="H803" s="53" t="inlineStr">
        <is>
          <t>CUST-26031</t>
        </is>
      </c>
      <c r="I803" s="53" t="inlineStr">
        <is>
          <t>BOA</t>
        </is>
      </c>
      <c r="J803" s="53" t="inlineStr">
        <is>
          <t>Overseas Bank</t>
        </is>
      </c>
      <c r="K803" s="53" t="inlineStr">
        <is>
          <t>D</t>
        </is>
      </c>
      <c r="L803" s="55">
        <f>G803*VLOOKUP(RIGHT(F803,3),'Currency-RBI'!$A$2:$B$28,2,0)</f>
        <v/>
      </c>
    </row>
    <row r="804">
      <c r="A804" s="53" t="n">
        <v>20221231</v>
      </c>
      <c r="B804" s="53" t="inlineStr">
        <is>
          <t>EUR</t>
        </is>
      </c>
      <c r="C804" s="54" t="n">
        <v>11571</v>
      </c>
      <c r="D804" s="53" t="inlineStr">
        <is>
          <t>MUM</t>
        </is>
      </c>
      <c r="E804" s="53" t="inlineStr">
        <is>
          <t>LAF</t>
        </is>
      </c>
      <c r="F804" s="53">
        <f>CONCATENATE(E804,"-",B804)</f>
        <v/>
      </c>
      <c r="G804" s="55" t="n">
        <v>438571.98</v>
      </c>
      <c r="H804" s="53" t="inlineStr">
        <is>
          <t>CUST-56343</t>
        </is>
      </c>
      <c r="I804" s="53" t="inlineStr">
        <is>
          <t>NABARD</t>
        </is>
      </c>
      <c r="J804" s="53" t="inlineStr">
        <is>
          <t>Financial Institution</t>
        </is>
      </c>
      <c r="K804" s="53" t="inlineStr">
        <is>
          <t>O</t>
        </is>
      </c>
      <c r="L804" s="55">
        <f>G804*VLOOKUP(RIGHT(F804,3),'Currency-RBI'!$A$2:$B$28,2,0)</f>
        <v/>
      </c>
    </row>
    <row r="805">
      <c r="A805" s="53" t="n">
        <v>20221231</v>
      </c>
      <c r="B805" s="53" t="inlineStr">
        <is>
          <t>EUR</t>
        </is>
      </c>
      <c r="C805" s="54" t="n">
        <v>11574</v>
      </c>
      <c r="D805" s="53" t="inlineStr">
        <is>
          <t>DEL</t>
        </is>
      </c>
      <c r="E805" s="53" t="inlineStr">
        <is>
          <t>Call Money</t>
        </is>
      </c>
      <c r="F805" s="53">
        <f>CONCATENATE(E805,"-",B805)</f>
        <v/>
      </c>
      <c r="G805" s="55" t="n">
        <v>669680.55</v>
      </c>
      <c r="H805" s="53" t="inlineStr">
        <is>
          <t>CUST-32840</t>
        </is>
      </c>
      <c r="I805" s="53" t="inlineStr">
        <is>
          <t>SBBJ</t>
        </is>
      </c>
      <c r="J805" s="53" t="inlineStr">
        <is>
          <t>SBI-SUB</t>
        </is>
      </c>
      <c r="K805" s="53" t="inlineStr">
        <is>
          <t>D</t>
        </is>
      </c>
      <c r="L805" s="55">
        <f>G805*VLOOKUP(RIGHT(F805,3),'Currency-RBI'!$A$2:$B$28,2,0)</f>
        <v/>
      </c>
    </row>
    <row r="806">
      <c r="A806" s="53" t="n">
        <v>20221231</v>
      </c>
      <c r="B806" s="53" t="inlineStr">
        <is>
          <t>EUR</t>
        </is>
      </c>
      <c r="C806" s="54" t="n">
        <v>11576</v>
      </c>
      <c r="D806" s="53" t="inlineStr">
        <is>
          <t>MUM</t>
        </is>
      </c>
      <c r="E806" s="53" t="inlineStr">
        <is>
          <t>MSF</t>
        </is>
      </c>
      <c r="F806" s="53">
        <f>CONCATENATE(E806,"-",B806)</f>
        <v/>
      </c>
      <c r="G806" s="55" t="n">
        <v>802896.9299999999</v>
      </c>
      <c r="H806" s="53" t="inlineStr">
        <is>
          <t>CUST-19410</t>
        </is>
      </c>
      <c r="I806" s="53" t="inlineStr">
        <is>
          <t>ICICI</t>
        </is>
      </c>
      <c r="J806" s="53" t="inlineStr">
        <is>
          <t>SCB-Private</t>
        </is>
      </c>
      <c r="K806" s="53" t="inlineStr">
        <is>
          <t>D</t>
        </is>
      </c>
      <c r="L806" s="55">
        <f>G806*VLOOKUP(RIGHT(F806,3),'Currency-RBI'!$A$2:$B$28,2,0)</f>
        <v/>
      </c>
    </row>
    <row r="807">
      <c r="A807" s="53" t="n">
        <v>20221231</v>
      </c>
      <c r="B807" s="53" t="inlineStr">
        <is>
          <t>INR</t>
        </is>
      </c>
      <c r="C807" s="54" t="n">
        <v>11577</v>
      </c>
      <c r="D807" s="53" t="inlineStr">
        <is>
          <t>MUM</t>
        </is>
      </c>
      <c r="E807" s="53" t="inlineStr">
        <is>
          <t>LAF</t>
        </is>
      </c>
      <c r="F807" s="53">
        <f>CONCATENATE(E807,"-",B807)</f>
        <v/>
      </c>
      <c r="G807" s="55" t="n">
        <v>506641.41</v>
      </c>
      <c r="H807" s="53" t="inlineStr">
        <is>
          <t>CUST-35004</t>
        </is>
      </c>
      <c r="I807" s="53" t="inlineStr">
        <is>
          <t>HDFC</t>
        </is>
      </c>
      <c r="J807" s="53" t="inlineStr">
        <is>
          <t>SCB-Private</t>
        </is>
      </c>
      <c r="K807" s="53" t="inlineStr">
        <is>
          <t>D</t>
        </is>
      </c>
      <c r="L807" s="55">
        <f>G807*VLOOKUP(RIGHT(F807,3),'Currency-RBI'!$A$2:$B$28,2,0)</f>
        <v/>
      </c>
    </row>
    <row r="808">
      <c r="A808" s="53" t="n">
        <v>20221231</v>
      </c>
      <c r="B808" s="53" t="inlineStr">
        <is>
          <t>GBP</t>
        </is>
      </c>
      <c r="C808" s="54" t="n">
        <v>11578</v>
      </c>
      <c r="D808" s="53" t="inlineStr">
        <is>
          <t>MUM</t>
        </is>
      </c>
      <c r="E808" s="53" t="inlineStr">
        <is>
          <t>Call Money</t>
        </is>
      </c>
      <c r="F808" s="53">
        <f>CONCATENATE(E808,"-",B808)</f>
        <v/>
      </c>
      <c r="G808" s="55" t="n">
        <v>890015.9399999999</v>
      </c>
      <c r="H808" s="53" t="inlineStr">
        <is>
          <t>CUST-10721</t>
        </is>
      </c>
      <c r="I808" s="53" t="inlineStr">
        <is>
          <t>SBBJ</t>
        </is>
      </c>
      <c r="J808" s="53" t="inlineStr">
        <is>
          <t>SBI-SUB</t>
        </is>
      </c>
      <c r="K808" s="53" t="inlineStr">
        <is>
          <t>D</t>
        </is>
      </c>
      <c r="L808" s="55">
        <f>G808*VLOOKUP(RIGHT(F808,3),'Currency-RBI'!$A$2:$B$28,2,0)</f>
        <v/>
      </c>
    </row>
    <row r="809">
      <c r="A809" s="53" t="n">
        <v>20221231</v>
      </c>
      <c r="B809" s="53" t="inlineStr">
        <is>
          <t>GBP</t>
        </is>
      </c>
      <c r="C809" s="54" t="n">
        <v>11580</v>
      </c>
      <c r="D809" s="53" t="inlineStr">
        <is>
          <t>MUM</t>
        </is>
      </c>
      <c r="E809" s="53" t="inlineStr">
        <is>
          <t>Call Money</t>
        </is>
      </c>
      <c r="F809" s="53">
        <f>CONCATENATE(E809,"-",B809)</f>
        <v/>
      </c>
      <c r="G809" s="55" t="n">
        <v>381225.24</v>
      </c>
      <c r="H809" s="53" t="inlineStr">
        <is>
          <t>CUST-42480</t>
        </is>
      </c>
      <c r="I809" s="53" t="inlineStr">
        <is>
          <t>Saraswat</t>
        </is>
      </c>
      <c r="J809" s="53" t="inlineStr">
        <is>
          <t>Cooperative Bank</t>
        </is>
      </c>
      <c r="K809" s="53" t="inlineStr">
        <is>
          <t>D</t>
        </is>
      </c>
      <c r="L809" s="55">
        <f>G809*VLOOKUP(RIGHT(F809,3),'Currency-RBI'!$A$2:$B$28,2,0)</f>
        <v/>
      </c>
    </row>
    <row r="810">
      <c r="A810" s="53" t="n">
        <v>20221231</v>
      </c>
      <c r="B810" s="53" t="inlineStr">
        <is>
          <t>USD</t>
        </is>
      </c>
      <c r="C810" s="54" t="n">
        <v>11582</v>
      </c>
      <c r="D810" s="53" t="inlineStr">
        <is>
          <t>DEL</t>
        </is>
      </c>
      <c r="E810" s="53" t="inlineStr">
        <is>
          <t>MSF</t>
        </is>
      </c>
      <c r="F810" s="53">
        <f>CONCATENATE(E810,"-",B810)</f>
        <v/>
      </c>
      <c r="G810" s="55" t="n">
        <v>578946.0599999999</v>
      </c>
      <c r="H810" s="53" t="inlineStr">
        <is>
          <t>CUST-44974</t>
        </is>
      </c>
      <c r="I810" s="53" t="inlineStr">
        <is>
          <t>FIO</t>
        </is>
      </c>
      <c r="J810" s="53" t="inlineStr">
        <is>
          <t>Financial Institution</t>
        </is>
      </c>
      <c r="K810" s="53" t="inlineStr">
        <is>
          <t>O</t>
        </is>
      </c>
      <c r="L810" s="55">
        <f>G810*VLOOKUP(RIGHT(F810,3),'Currency-RBI'!$A$2:$B$28,2,0)</f>
        <v/>
      </c>
    </row>
    <row r="811">
      <c r="A811" s="53" t="n">
        <v>20221231</v>
      </c>
      <c r="B811" s="53" t="inlineStr">
        <is>
          <t>EUR</t>
        </is>
      </c>
      <c r="C811" s="54" t="n">
        <v>11583</v>
      </c>
      <c r="D811" s="53" t="inlineStr">
        <is>
          <t>MUM</t>
        </is>
      </c>
      <c r="E811" s="53" t="inlineStr">
        <is>
          <t>LAF</t>
        </is>
      </c>
      <c r="F811" s="53">
        <f>CONCATENATE(E811,"-",B811)</f>
        <v/>
      </c>
      <c r="G811" s="55" t="n">
        <v>907099.38</v>
      </c>
      <c r="H811" s="53" t="inlineStr">
        <is>
          <t>CUST-54814</t>
        </is>
      </c>
      <c r="I811" s="53" t="inlineStr">
        <is>
          <t>ICICI</t>
        </is>
      </c>
      <c r="J811" s="53" t="inlineStr">
        <is>
          <t>SCB-Private</t>
        </is>
      </c>
      <c r="K811" s="53" t="inlineStr">
        <is>
          <t>O</t>
        </is>
      </c>
      <c r="L811" s="55">
        <f>G811*VLOOKUP(RIGHT(F811,3),'Currency-RBI'!$A$2:$B$28,2,0)</f>
        <v/>
      </c>
    </row>
    <row r="812">
      <c r="A812" s="53" t="n">
        <v>20221231</v>
      </c>
      <c r="B812" s="53" t="inlineStr">
        <is>
          <t>INR</t>
        </is>
      </c>
      <c r="C812" s="54" t="n">
        <v>11585</v>
      </c>
      <c r="D812" s="53" t="inlineStr">
        <is>
          <t>DEL</t>
        </is>
      </c>
      <c r="E812" s="53" t="inlineStr">
        <is>
          <t>Term Loan</t>
        </is>
      </c>
      <c r="F812" s="53">
        <f>CONCATENATE(E812,"-",B812)</f>
        <v/>
      </c>
      <c r="G812" s="55" t="n">
        <v>731888.1899999999</v>
      </c>
      <c r="H812" s="53" t="inlineStr">
        <is>
          <t>CUST-48509</t>
        </is>
      </c>
      <c r="I812" s="53" t="inlineStr">
        <is>
          <t>ICICI</t>
        </is>
      </c>
      <c r="J812" s="53" t="inlineStr">
        <is>
          <t>SCB-Private</t>
        </is>
      </c>
      <c r="K812" s="53" t="inlineStr">
        <is>
          <t>D</t>
        </is>
      </c>
      <c r="L812" s="55">
        <f>G812*VLOOKUP(RIGHT(F812,3),'Currency-RBI'!$A$2:$B$28,2,0)</f>
        <v/>
      </c>
    </row>
    <row r="813">
      <c r="A813" s="53" t="n">
        <v>20221231</v>
      </c>
      <c r="B813" s="53" t="inlineStr">
        <is>
          <t>EUR</t>
        </is>
      </c>
      <c r="C813" s="54" t="n">
        <v>11586</v>
      </c>
      <c r="D813" s="53" t="inlineStr">
        <is>
          <t>MUM</t>
        </is>
      </c>
      <c r="E813" s="53" t="inlineStr">
        <is>
          <t>Call Money</t>
        </is>
      </c>
      <c r="F813" s="53">
        <f>CONCATENATE(E813,"-",B813)</f>
        <v/>
      </c>
      <c r="G813" s="55" t="n">
        <v>674525.61</v>
      </c>
      <c r="H813" s="53" t="inlineStr">
        <is>
          <t>CUST-69872</t>
        </is>
      </c>
      <c r="I813" s="53" t="inlineStr">
        <is>
          <t>ICICI</t>
        </is>
      </c>
      <c r="J813" s="53" t="inlineStr">
        <is>
          <t>SCB-Private</t>
        </is>
      </c>
      <c r="K813" s="53" t="inlineStr">
        <is>
          <t>D</t>
        </is>
      </c>
      <c r="L813" s="55">
        <f>G813*VLOOKUP(RIGHT(F813,3),'Currency-RBI'!$A$2:$B$28,2,0)</f>
        <v/>
      </c>
    </row>
    <row r="814">
      <c r="A814" s="53" t="n">
        <v>20221231</v>
      </c>
      <c r="B814" s="53" t="inlineStr">
        <is>
          <t>EUR</t>
        </is>
      </c>
      <c r="C814" s="54" t="n">
        <v>11587</v>
      </c>
      <c r="D814" s="53" t="inlineStr">
        <is>
          <t>DEL</t>
        </is>
      </c>
      <c r="E814" s="53" t="inlineStr">
        <is>
          <t>MSF</t>
        </is>
      </c>
      <c r="F814" s="53">
        <f>CONCATENATE(E814,"-",B814)</f>
        <v/>
      </c>
      <c r="G814" s="55" t="n">
        <v>408094.83</v>
      </c>
      <c r="H814" s="53" t="inlineStr">
        <is>
          <t>CUST-11647</t>
        </is>
      </c>
      <c r="I814" s="53" t="inlineStr">
        <is>
          <t>SBI</t>
        </is>
      </c>
      <c r="J814" s="53" t="inlineStr">
        <is>
          <t>SBI</t>
        </is>
      </c>
      <c r="K814" s="53" t="inlineStr">
        <is>
          <t>D</t>
        </is>
      </c>
      <c r="L814" s="55">
        <f>G814*VLOOKUP(RIGHT(F814,3),'Currency-RBI'!$A$2:$B$28,2,0)</f>
        <v/>
      </c>
    </row>
    <row r="815">
      <c r="A815" s="53" t="n">
        <v>20221231</v>
      </c>
      <c r="B815" s="53" t="inlineStr">
        <is>
          <t>USD</t>
        </is>
      </c>
      <c r="C815" s="54" t="n">
        <v>11591</v>
      </c>
      <c r="D815" s="53" t="inlineStr">
        <is>
          <t>MUM</t>
        </is>
      </c>
      <c r="E815" s="53" t="inlineStr">
        <is>
          <t>MSF</t>
        </is>
      </c>
      <c r="F815" s="53">
        <f>CONCATENATE(E815,"-",B815)</f>
        <v/>
      </c>
      <c r="G815" s="55" t="n">
        <v>887480.55</v>
      </c>
      <c r="H815" s="53" t="inlineStr">
        <is>
          <t>CUST-45560</t>
        </is>
      </c>
      <c r="I815" s="53" t="inlineStr">
        <is>
          <t>ICICI</t>
        </is>
      </c>
      <c r="J815" s="53" t="inlineStr">
        <is>
          <t>SCB-Private</t>
        </is>
      </c>
      <c r="K815" s="53" t="inlineStr">
        <is>
          <t>D</t>
        </is>
      </c>
      <c r="L815" s="55">
        <f>G815*VLOOKUP(RIGHT(F815,3),'Currency-RBI'!$A$2:$B$28,2,0)</f>
        <v/>
      </c>
    </row>
    <row r="816">
      <c r="A816" s="53" t="n">
        <v>20221231</v>
      </c>
      <c r="B816" s="53" t="inlineStr">
        <is>
          <t>GBP</t>
        </is>
      </c>
      <c r="C816" s="54" t="n">
        <v>11593</v>
      </c>
      <c r="D816" s="53" t="inlineStr">
        <is>
          <t>DEL</t>
        </is>
      </c>
      <c r="E816" s="53" t="inlineStr">
        <is>
          <t>Call Money</t>
        </is>
      </c>
      <c r="F816" s="53">
        <f>CONCATENATE(E816,"-",B816)</f>
        <v/>
      </c>
      <c r="G816" s="55" t="n">
        <v>240120.54</v>
      </c>
      <c r="H816" s="53" t="inlineStr">
        <is>
          <t>CUST-24289</t>
        </is>
      </c>
      <c r="I816" s="53" t="inlineStr">
        <is>
          <t>Saraswat</t>
        </is>
      </c>
      <c r="J816" s="53" t="inlineStr">
        <is>
          <t>Cooperative Bank</t>
        </is>
      </c>
      <c r="K816" s="53" t="inlineStr">
        <is>
          <t>O</t>
        </is>
      </c>
      <c r="L816" s="55">
        <f>G816*VLOOKUP(RIGHT(F816,3),'Currency-RBI'!$A$2:$B$28,2,0)</f>
        <v/>
      </c>
    </row>
    <row r="817">
      <c r="A817" s="53" t="n">
        <v>20221231</v>
      </c>
      <c r="B817" s="53" t="inlineStr">
        <is>
          <t>INR</t>
        </is>
      </c>
      <c r="C817" s="54" t="n">
        <v>11594</v>
      </c>
      <c r="D817" s="53" t="inlineStr">
        <is>
          <t>MUM</t>
        </is>
      </c>
      <c r="E817" s="53" t="inlineStr">
        <is>
          <t>MSF</t>
        </is>
      </c>
      <c r="F817" s="53">
        <f>CONCATENATE(E817,"-",B817)</f>
        <v/>
      </c>
      <c r="G817" s="55" t="n">
        <v>574403.9399999999</v>
      </c>
      <c r="H817" s="53" t="inlineStr">
        <is>
          <t>CUST-18141</t>
        </is>
      </c>
      <c r="I817" s="53" t="inlineStr">
        <is>
          <t>SIDBI</t>
        </is>
      </c>
      <c r="J817" s="53" t="inlineStr">
        <is>
          <t>Financial Institution</t>
        </is>
      </c>
      <c r="K817" s="53" t="inlineStr">
        <is>
          <t>O</t>
        </is>
      </c>
      <c r="L817" s="55">
        <f>G817*VLOOKUP(RIGHT(F817,3),'Currency-RBI'!$A$2:$B$28,2,0)</f>
        <v/>
      </c>
    </row>
    <row r="818">
      <c r="A818" s="53" t="n">
        <v>20221231</v>
      </c>
      <c r="B818" s="53" t="inlineStr">
        <is>
          <t>EUR</t>
        </is>
      </c>
      <c r="C818" s="54" t="n">
        <v>11596</v>
      </c>
      <c r="D818" s="53" t="inlineStr">
        <is>
          <t>DEL</t>
        </is>
      </c>
      <c r="E818" s="53" t="inlineStr">
        <is>
          <t>Call Money</t>
        </is>
      </c>
      <c r="F818" s="53">
        <f>CONCATENATE(E818,"-",B818)</f>
        <v/>
      </c>
      <c r="G818" s="55" t="n">
        <v>620879.49</v>
      </c>
      <c r="H818" s="53" t="inlineStr">
        <is>
          <t>CUST-49437</t>
        </is>
      </c>
      <c r="I818" s="53" t="inlineStr">
        <is>
          <t>SBI</t>
        </is>
      </c>
      <c r="J818" s="53" t="inlineStr">
        <is>
          <t>SBI</t>
        </is>
      </c>
      <c r="K818" s="53" t="inlineStr">
        <is>
          <t>D</t>
        </is>
      </c>
      <c r="L818" s="55">
        <f>G818*VLOOKUP(RIGHT(F818,3),'Currency-RBI'!$A$2:$B$28,2,0)</f>
        <v/>
      </c>
    </row>
    <row r="819">
      <c r="A819" s="53" t="n">
        <v>20221231</v>
      </c>
      <c r="B819" s="53" t="inlineStr">
        <is>
          <t>USD</t>
        </is>
      </c>
      <c r="C819" s="54" t="n">
        <v>11597</v>
      </c>
      <c r="D819" s="53" t="inlineStr">
        <is>
          <t>DEL</t>
        </is>
      </c>
      <c r="E819" s="53" t="inlineStr">
        <is>
          <t>MSF</t>
        </is>
      </c>
      <c r="F819" s="53">
        <f>CONCATENATE(E819,"-",B819)</f>
        <v/>
      </c>
      <c r="G819" s="55" t="n">
        <v>60519.69</v>
      </c>
      <c r="H819" s="53" t="inlineStr">
        <is>
          <t>CUST-68627</t>
        </is>
      </c>
      <c r="I819" s="53" t="inlineStr">
        <is>
          <t>SBBJ</t>
        </is>
      </c>
      <c r="J819" s="53" t="inlineStr">
        <is>
          <t>SBI-SUB</t>
        </is>
      </c>
      <c r="K819" s="53" t="inlineStr">
        <is>
          <t>O</t>
        </is>
      </c>
      <c r="L819" s="55">
        <f>G819*VLOOKUP(RIGHT(F819,3),'Currency-RBI'!$A$2:$B$28,2,0)</f>
        <v/>
      </c>
    </row>
    <row r="820">
      <c r="A820" s="53" t="n">
        <v>20221231</v>
      </c>
      <c r="B820" s="53" t="inlineStr">
        <is>
          <t>EUR</t>
        </is>
      </c>
      <c r="C820" s="54" t="n">
        <v>11598</v>
      </c>
      <c r="D820" s="53" t="inlineStr">
        <is>
          <t>MUM</t>
        </is>
      </c>
      <c r="E820" s="53" t="inlineStr">
        <is>
          <t>Call Money</t>
        </is>
      </c>
      <c r="F820" s="53">
        <f>CONCATENATE(E820,"-",B820)</f>
        <v/>
      </c>
      <c r="G820" s="55" t="n">
        <v>803567.16</v>
      </c>
      <c r="H820" s="53" t="inlineStr">
        <is>
          <t>CUST-60972</t>
        </is>
      </c>
      <c r="I820" s="53" t="inlineStr">
        <is>
          <t>HDFC</t>
        </is>
      </c>
      <c r="J820" s="53" t="inlineStr">
        <is>
          <t>SCB-Private</t>
        </is>
      </c>
      <c r="K820" s="53" t="inlineStr">
        <is>
          <t>O</t>
        </is>
      </c>
      <c r="L820" s="55">
        <f>G820*VLOOKUP(RIGHT(F820,3),'Currency-RBI'!$A$2:$B$28,2,0)</f>
        <v/>
      </c>
    </row>
    <row r="821">
      <c r="A821" s="53" t="n">
        <v>20221231</v>
      </c>
      <c r="B821" s="53" t="inlineStr">
        <is>
          <t>INR</t>
        </is>
      </c>
      <c r="C821" s="54" t="n">
        <v>11599</v>
      </c>
      <c r="D821" s="53" t="inlineStr">
        <is>
          <t>MUM</t>
        </is>
      </c>
      <c r="E821" s="53" t="inlineStr">
        <is>
          <t>Call Money</t>
        </is>
      </c>
      <c r="F821" s="53">
        <f>CONCATENATE(E821,"-",B821)</f>
        <v/>
      </c>
      <c r="G821" s="55" t="n">
        <v>226552.59</v>
      </c>
      <c r="H821" s="53" t="inlineStr">
        <is>
          <t>CUST-70810</t>
        </is>
      </c>
      <c r="I821" s="53" t="inlineStr">
        <is>
          <t>Saraswat</t>
        </is>
      </c>
      <c r="J821" s="53" t="inlineStr">
        <is>
          <t>Cooperative Bank</t>
        </is>
      </c>
      <c r="K821" s="53" t="inlineStr">
        <is>
          <t>O</t>
        </is>
      </c>
      <c r="L821" s="55">
        <f>G821*VLOOKUP(RIGHT(F821,3),'Currency-RBI'!$A$2:$B$28,2,0)</f>
        <v/>
      </c>
    </row>
    <row r="822">
      <c r="A822" s="53" t="n">
        <v>20221231</v>
      </c>
      <c r="B822" s="53" t="inlineStr">
        <is>
          <t>USD</t>
        </is>
      </c>
      <c r="C822" s="54" t="n">
        <v>11601</v>
      </c>
      <c r="D822" s="53" t="inlineStr">
        <is>
          <t>DEL</t>
        </is>
      </c>
      <c r="E822" s="53" t="inlineStr">
        <is>
          <t>MSF</t>
        </is>
      </c>
      <c r="F822" s="53">
        <f>CONCATENATE(E822,"-",B822)</f>
        <v/>
      </c>
      <c r="G822" s="55" t="n">
        <v>840829.77</v>
      </c>
      <c r="H822" s="53" t="inlineStr">
        <is>
          <t>CUST-13862</t>
        </is>
      </c>
      <c r="I822" s="53" t="inlineStr">
        <is>
          <t>SIDBI</t>
        </is>
      </c>
      <c r="J822" s="53" t="inlineStr">
        <is>
          <t>Financial Institution</t>
        </is>
      </c>
      <c r="K822" s="53" t="inlineStr">
        <is>
          <t>O</t>
        </is>
      </c>
      <c r="L822" s="55">
        <f>G822*VLOOKUP(RIGHT(F822,3),'Currency-RBI'!$A$2:$B$28,2,0)</f>
        <v/>
      </c>
    </row>
    <row r="823">
      <c r="A823" s="53" t="n">
        <v>20221231</v>
      </c>
      <c r="B823" s="53" t="inlineStr">
        <is>
          <t>EUR</t>
        </is>
      </c>
      <c r="C823" s="54" t="n">
        <v>11604</v>
      </c>
      <c r="D823" s="53" t="inlineStr">
        <is>
          <t>DEL</t>
        </is>
      </c>
      <c r="E823" s="53" t="inlineStr">
        <is>
          <t>MSF</t>
        </is>
      </c>
      <c r="F823" s="53">
        <f>CONCATENATE(E823,"-",B823)</f>
        <v/>
      </c>
      <c r="G823" s="55" t="n">
        <v>211003.65</v>
      </c>
      <c r="H823" s="53" t="inlineStr">
        <is>
          <t>CUST-43928</t>
        </is>
      </c>
      <c r="I823" s="53" t="inlineStr">
        <is>
          <t>SBI</t>
        </is>
      </c>
      <c r="J823" s="53" t="inlineStr">
        <is>
          <t>SBI</t>
        </is>
      </c>
      <c r="K823" s="53" t="inlineStr">
        <is>
          <t>D</t>
        </is>
      </c>
      <c r="L823" s="55">
        <f>G823*VLOOKUP(RIGHT(F823,3),'Currency-RBI'!$A$2:$B$28,2,0)</f>
        <v/>
      </c>
    </row>
    <row r="824">
      <c r="A824" s="53" t="n">
        <v>20221231</v>
      </c>
      <c r="B824" s="53" t="inlineStr">
        <is>
          <t>USD</t>
        </is>
      </c>
      <c r="C824" s="54" t="n">
        <v>11607</v>
      </c>
      <c r="D824" s="53" t="inlineStr">
        <is>
          <t>MUM</t>
        </is>
      </c>
      <c r="E824" s="53" t="inlineStr">
        <is>
          <t>MSF</t>
        </is>
      </c>
      <c r="F824" s="53">
        <f>CONCATENATE(E824,"-",B824)</f>
        <v/>
      </c>
      <c r="G824" s="55" t="n">
        <v>374485.32</v>
      </c>
      <c r="H824" s="53" t="inlineStr">
        <is>
          <t>CUST-73938</t>
        </is>
      </c>
      <c r="I824" s="53" t="inlineStr">
        <is>
          <t>FIO</t>
        </is>
      </c>
      <c r="J824" s="53" t="inlineStr">
        <is>
          <t>Financial Institution</t>
        </is>
      </c>
      <c r="K824" s="53" t="inlineStr">
        <is>
          <t>D</t>
        </is>
      </c>
      <c r="L824" s="55">
        <f>G824*VLOOKUP(RIGHT(F824,3),'Currency-RBI'!$A$2:$B$28,2,0)</f>
        <v/>
      </c>
    </row>
    <row r="825">
      <c r="A825" s="53" t="n">
        <v>20221231</v>
      </c>
      <c r="B825" s="53" t="inlineStr">
        <is>
          <t>GBP</t>
        </is>
      </c>
      <c r="C825" s="54" t="n">
        <v>11610</v>
      </c>
      <c r="D825" s="53" t="inlineStr">
        <is>
          <t>DEL</t>
        </is>
      </c>
      <c r="E825" s="53" t="inlineStr">
        <is>
          <t>Call Money</t>
        </is>
      </c>
      <c r="F825" s="53">
        <f>CONCATENATE(E825,"-",B825)</f>
        <v/>
      </c>
      <c r="G825" s="55" t="n">
        <v>916548.9299999999</v>
      </c>
      <c r="H825" s="53" t="inlineStr">
        <is>
          <t>CUST-20088</t>
        </is>
      </c>
      <c r="I825" s="53" t="inlineStr">
        <is>
          <t>HDFC</t>
        </is>
      </c>
      <c r="J825" s="53" t="inlineStr">
        <is>
          <t>SCB-Private</t>
        </is>
      </c>
      <c r="K825" s="53" t="inlineStr">
        <is>
          <t>O</t>
        </is>
      </c>
      <c r="L825" s="55">
        <f>G825*VLOOKUP(RIGHT(F825,3),'Currency-RBI'!$A$2:$B$28,2,0)</f>
        <v/>
      </c>
    </row>
    <row r="826">
      <c r="A826" s="53" t="n">
        <v>20221231</v>
      </c>
      <c r="B826" s="53" t="inlineStr">
        <is>
          <t>INR</t>
        </is>
      </c>
      <c r="C826" s="54" t="n">
        <v>11611</v>
      </c>
      <c r="D826" s="53" t="inlineStr">
        <is>
          <t>MUM</t>
        </is>
      </c>
      <c r="E826" s="53" t="inlineStr">
        <is>
          <t>Term Loan</t>
        </is>
      </c>
      <c r="F826" s="53">
        <f>CONCATENATE(E826,"-",B826)</f>
        <v/>
      </c>
      <c r="G826" s="55" t="n">
        <v>686550.15</v>
      </c>
      <c r="H826" s="53" t="inlineStr">
        <is>
          <t>CUST-22600</t>
        </is>
      </c>
      <c r="I826" s="53" t="inlineStr">
        <is>
          <t>ICICI</t>
        </is>
      </c>
      <c r="J826" s="53" t="inlineStr">
        <is>
          <t>SCB-Private</t>
        </is>
      </c>
      <c r="K826" s="53" t="inlineStr">
        <is>
          <t>D</t>
        </is>
      </c>
      <c r="L826" s="55">
        <f>G826*VLOOKUP(RIGHT(F826,3),'Currency-RBI'!$A$2:$B$28,2,0)</f>
        <v/>
      </c>
    </row>
    <row r="827">
      <c r="A827" s="53" t="n">
        <v>20221231</v>
      </c>
      <c r="B827" s="53" t="inlineStr">
        <is>
          <t>EUR</t>
        </is>
      </c>
      <c r="C827" s="54" t="n">
        <v>11614</v>
      </c>
      <c r="D827" s="53" t="inlineStr">
        <is>
          <t>DEL</t>
        </is>
      </c>
      <c r="E827" s="53" t="inlineStr">
        <is>
          <t>Call Money</t>
        </is>
      </c>
      <c r="F827" s="53">
        <f>CONCATENATE(E827,"-",B827)</f>
        <v/>
      </c>
      <c r="G827" s="55" t="n">
        <v>378031.5</v>
      </c>
      <c r="H827" s="53" t="inlineStr">
        <is>
          <t>CUST-58530</t>
        </is>
      </c>
      <c r="I827" s="53" t="inlineStr">
        <is>
          <t>Saraswat</t>
        </is>
      </c>
      <c r="J827" s="53" t="inlineStr">
        <is>
          <t>Cooperative Bank</t>
        </is>
      </c>
      <c r="K827" s="53" t="inlineStr">
        <is>
          <t>D</t>
        </is>
      </c>
      <c r="L827" s="55">
        <f>G827*VLOOKUP(RIGHT(F827,3),'Currency-RBI'!$A$2:$B$28,2,0)</f>
        <v/>
      </c>
    </row>
    <row r="828">
      <c r="A828" s="53" t="n">
        <v>20221231</v>
      </c>
      <c r="B828" s="53" t="inlineStr">
        <is>
          <t>INR</t>
        </is>
      </c>
      <c r="C828" s="54" t="n">
        <v>11620</v>
      </c>
      <c r="D828" s="53" t="inlineStr">
        <is>
          <t>DEL</t>
        </is>
      </c>
      <c r="E828" s="53" t="inlineStr">
        <is>
          <t>MSF</t>
        </is>
      </c>
      <c r="F828" s="53">
        <f>CONCATENATE(E828,"-",B828)</f>
        <v/>
      </c>
      <c r="G828" s="55" t="n">
        <v>676878.84</v>
      </c>
      <c r="H828" s="53" t="inlineStr">
        <is>
          <t>CUST-68054</t>
        </is>
      </c>
      <c r="I828" s="53" t="inlineStr">
        <is>
          <t>Saraswat</t>
        </is>
      </c>
      <c r="J828" s="53" t="inlineStr">
        <is>
          <t>Cooperative Bank</t>
        </is>
      </c>
      <c r="K828" s="53" t="inlineStr">
        <is>
          <t>D</t>
        </is>
      </c>
      <c r="L828" s="55">
        <f>G828*VLOOKUP(RIGHT(F828,3),'Currency-RBI'!$A$2:$B$28,2,0)</f>
        <v/>
      </c>
    </row>
    <row r="829">
      <c r="A829" s="53" t="n">
        <v>20221231</v>
      </c>
      <c r="B829" s="53" t="inlineStr">
        <is>
          <t>INR</t>
        </is>
      </c>
      <c r="C829" s="54" t="n">
        <v>11622</v>
      </c>
      <c r="D829" s="53" t="inlineStr">
        <is>
          <t>DEL</t>
        </is>
      </c>
      <c r="E829" s="53" t="inlineStr">
        <is>
          <t>LAF</t>
        </is>
      </c>
      <c r="F829" s="53">
        <f>CONCATENATE(E829,"-",B829)</f>
        <v/>
      </c>
      <c r="G829" s="55" t="n">
        <v>469945.08</v>
      </c>
      <c r="H829" s="53" t="inlineStr">
        <is>
          <t>CUST-31923</t>
        </is>
      </c>
      <c r="I829" s="53" t="inlineStr">
        <is>
          <t>BOA</t>
        </is>
      </c>
      <c r="J829" s="53" t="inlineStr">
        <is>
          <t>Overseas Bank</t>
        </is>
      </c>
      <c r="K829" s="53" t="inlineStr">
        <is>
          <t>D</t>
        </is>
      </c>
      <c r="L829" s="55">
        <f>G829*VLOOKUP(RIGHT(F829,3),'Currency-RBI'!$A$2:$B$28,2,0)</f>
        <v/>
      </c>
    </row>
    <row r="830">
      <c r="A830" s="53" t="n">
        <v>20221231</v>
      </c>
      <c r="B830" s="53" t="inlineStr">
        <is>
          <t>USD</t>
        </is>
      </c>
      <c r="C830" s="54" t="n">
        <v>11623</v>
      </c>
      <c r="D830" s="53" t="inlineStr">
        <is>
          <t>DEL</t>
        </is>
      </c>
      <c r="E830" s="53" t="inlineStr">
        <is>
          <t>MSF</t>
        </is>
      </c>
      <c r="F830" s="53">
        <f>CONCATENATE(E830,"-",B830)</f>
        <v/>
      </c>
      <c r="G830" s="55" t="n">
        <v>122533.29</v>
      </c>
      <c r="H830" s="53" t="inlineStr">
        <is>
          <t>CUST-25138</t>
        </is>
      </c>
      <c r="I830" s="53" t="inlineStr">
        <is>
          <t>FIO</t>
        </is>
      </c>
      <c r="J830" s="53" t="inlineStr">
        <is>
          <t>Financial Institution</t>
        </is>
      </c>
      <c r="K830" s="53" t="inlineStr">
        <is>
          <t>D</t>
        </is>
      </c>
      <c r="L830" s="55">
        <f>G830*VLOOKUP(RIGHT(F830,3),'Currency-RBI'!$A$2:$B$28,2,0)</f>
        <v/>
      </c>
    </row>
    <row r="831">
      <c r="A831" s="53" t="n">
        <v>20221231</v>
      </c>
      <c r="B831" s="53" t="inlineStr">
        <is>
          <t>INR</t>
        </is>
      </c>
      <c r="C831" s="54" t="n">
        <v>11626</v>
      </c>
      <c r="D831" s="53" t="inlineStr">
        <is>
          <t>DEL</t>
        </is>
      </c>
      <c r="E831" s="53" t="inlineStr">
        <is>
          <t>LAF</t>
        </is>
      </c>
      <c r="F831" s="53">
        <f>CONCATENATE(E831,"-",B831)</f>
        <v/>
      </c>
      <c r="G831" s="55" t="n">
        <v>153337.14</v>
      </c>
      <c r="H831" s="53" t="inlineStr">
        <is>
          <t>CUST-24950</t>
        </is>
      </c>
      <c r="I831" s="53" t="inlineStr">
        <is>
          <t>Saraswat</t>
        </is>
      </c>
      <c r="J831" s="53" t="inlineStr">
        <is>
          <t>Cooperative Bank</t>
        </is>
      </c>
      <c r="K831" s="53" t="inlineStr">
        <is>
          <t>O</t>
        </is>
      </c>
      <c r="L831" s="55">
        <f>G831*VLOOKUP(RIGHT(F831,3),'Currency-RBI'!$A$2:$B$28,2,0)</f>
        <v/>
      </c>
    </row>
    <row r="832">
      <c r="A832" s="53" t="n">
        <v>20221231</v>
      </c>
      <c r="B832" s="53" t="inlineStr">
        <is>
          <t>INR</t>
        </is>
      </c>
      <c r="C832" s="54" t="n">
        <v>11627</v>
      </c>
      <c r="D832" s="53" t="inlineStr">
        <is>
          <t>MUM</t>
        </is>
      </c>
      <c r="E832" s="53" t="inlineStr">
        <is>
          <t>MSF</t>
        </is>
      </c>
      <c r="F832" s="53">
        <f>CONCATENATE(E832,"-",B832)</f>
        <v/>
      </c>
      <c r="G832" s="55" t="n">
        <v>270902.61</v>
      </c>
      <c r="H832" s="53" t="inlineStr">
        <is>
          <t>CUST-16536</t>
        </is>
      </c>
      <c r="I832" s="53" t="inlineStr">
        <is>
          <t>SBBJ</t>
        </is>
      </c>
      <c r="J832" s="53" t="inlineStr">
        <is>
          <t>SBI-SUB</t>
        </is>
      </c>
      <c r="K832" s="53" t="inlineStr">
        <is>
          <t>O</t>
        </is>
      </c>
      <c r="L832" s="55">
        <f>G832*VLOOKUP(RIGHT(F832,3),'Currency-RBI'!$A$2:$B$28,2,0)</f>
        <v/>
      </c>
    </row>
    <row r="833">
      <c r="A833" s="53" t="n">
        <v>20221231</v>
      </c>
      <c r="B833" s="53" t="inlineStr">
        <is>
          <t>USD</t>
        </is>
      </c>
      <c r="C833" s="54" t="n">
        <v>11628</v>
      </c>
      <c r="D833" s="53" t="inlineStr">
        <is>
          <t>DEL</t>
        </is>
      </c>
      <c r="E833" s="53" t="inlineStr">
        <is>
          <t>LAF</t>
        </is>
      </c>
      <c r="F833" s="53">
        <f>CONCATENATE(E833,"-",B833)</f>
        <v/>
      </c>
      <c r="G833" s="55" t="n">
        <v>834962.04</v>
      </c>
      <c r="H833" s="53" t="inlineStr">
        <is>
          <t>CUST-75428</t>
        </is>
      </c>
      <c r="I833" s="53" t="inlineStr">
        <is>
          <t>FIO</t>
        </is>
      </c>
      <c r="J833" s="53" t="inlineStr">
        <is>
          <t>Financial Institution</t>
        </is>
      </c>
      <c r="K833" s="53" t="inlineStr">
        <is>
          <t>O</t>
        </is>
      </c>
      <c r="L833" s="55">
        <f>G833*VLOOKUP(RIGHT(F833,3),'Currency-RBI'!$A$2:$B$28,2,0)</f>
        <v/>
      </c>
    </row>
    <row r="834">
      <c r="A834" s="53" t="n">
        <v>20221231</v>
      </c>
      <c r="B834" s="53" t="inlineStr">
        <is>
          <t>INR</t>
        </is>
      </c>
      <c r="C834" s="54" t="n">
        <v>11629</v>
      </c>
      <c r="D834" s="53" t="inlineStr">
        <is>
          <t>DEL</t>
        </is>
      </c>
      <c r="E834" s="53" t="inlineStr">
        <is>
          <t>MSF</t>
        </is>
      </c>
      <c r="F834" s="53">
        <f>CONCATENATE(E834,"-",B834)</f>
        <v/>
      </c>
      <c r="G834" s="55" t="n">
        <v>207522.81</v>
      </c>
      <c r="H834" s="53" t="inlineStr">
        <is>
          <t>CUST-16252</t>
        </is>
      </c>
      <c r="I834" s="53" t="inlineStr">
        <is>
          <t>EXIM</t>
        </is>
      </c>
      <c r="J834" s="53" t="inlineStr">
        <is>
          <t>Financial Institution</t>
        </is>
      </c>
      <c r="K834" s="53" t="inlineStr">
        <is>
          <t>O</t>
        </is>
      </c>
      <c r="L834" s="55">
        <f>G834*VLOOKUP(RIGHT(F834,3),'Currency-RBI'!$A$2:$B$28,2,0)</f>
        <v/>
      </c>
    </row>
    <row r="835">
      <c r="A835" s="53" t="n">
        <v>20221231</v>
      </c>
      <c r="B835" s="53" t="inlineStr">
        <is>
          <t>USD</t>
        </is>
      </c>
      <c r="C835" s="54" t="n">
        <v>11630</v>
      </c>
      <c r="D835" s="53" t="inlineStr">
        <is>
          <t>MUM</t>
        </is>
      </c>
      <c r="E835" s="53" t="inlineStr">
        <is>
          <t>MSF</t>
        </is>
      </c>
      <c r="F835" s="53">
        <f>CONCATENATE(E835,"-",B835)</f>
        <v/>
      </c>
      <c r="G835" s="55" t="n">
        <v>721978.29</v>
      </c>
      <c r="H835" s="53" t="inlineStr">
        <is>
          <t>CUST-38829</t>
        </is>
      </c>
      <c r="I835" s="53" t="inlineStr">
        <is>
          <t>EXIM</t>
        </is>
      </c>
      <c r="J835" s="53" t="inlineStr">
        <is>
          <t>Financial Institution</t>
        </is>
      </c>
      <c r="K835" s="53" t="inlineStr">
        <is>
          <t>D</t>
        </is>
      </c>
      <c r="L835" s="55">
        <f>G835*VLOOKUP(RIGHT(F835,3),'Currency-RBI'!$A$2:$B$28,2,0)</f>
        <v/>
      </c>
    </row>
    <row r="836">
      <c r="A836" s="53" t="n">
        <v>20221231</v>
      </c>
      <c r="B836" s="53" t="inlineStr">
        <is>
          <t>INR</t>
        </is>
      </c>
      <c r="C836" s="54" t="n">
        <v>11631</v>
      </c>
      <c r="D836" s="53" t="inlineStr">
        <is>
          <t>DEL</t>
        </is>
      </c>
      <c r="E836" s="53" t="inlineStr">
        <is>
          <t>Call Money</t>
        </is>
      </c>
      <c r="F836" s="53">
        <f>CONCATENATE(E836,"-",B836)</f>
        <v/>
      </c>
      <c r="G836" s="55" t="n">
        <v>865955.97</v>
      </c>
      <c r="H836" s="53" t="inlineStr">
        <is>
          <t>CUST-62279</t>
        </is>
      </c>
      <c r="I836" s="53" t="inlineStr">
        <is>
          <t>EXIM</t>
        </is>
      </c>
      <c r="J836" s="53" t="inlineStr">
        <is>
          <t>Financial Institution</t>
        </is>
      </c>
      <c r="K836" s="53" t="inlineStr">
        <is>
          <t>O</t>
        </is>
      </c>
      <c r="L836" s="55">
        <f>G836*VLOOKUP(RIGHT(F836,3),'Currency-RBI'!$A$2:$B$28,2,0)</f>
        <v/>
      </c>
    </row>
    <row r="837">
      <c r="A837" s="53" t="n">
        <v>20221231</v>
      </c>
      <c r="B837" s="53" t="inlineStr">
        <is>
          <t>USD</t>
        </is>
      </c>
      <c r="C837" s="54" t="n">
        <v>11633</v>
      </c>
      <c r="D837" s="53" t="inlineStr">
        <is>
          <t>MUM</t>
        </is>
      </c>
      <c r="E837" s="53" t="inlineStr">
        <is>
          <t>Term Loan</t>
        </is>
      </c>
      <c r="F837" s="53">
        <f>CONCATENATE(E837,"-",B837)</f>
        <v/>
      </c>
      <c r="G837" s="55" t="n">
        <v>405994.05</v>
      </c>
      <c r="H837" s="53" t="inlineStr">
        <is>
          <t>CUST-36785</t>
        </is>
      </c>
      <c r="I837" s="53" t="inlineStr">
        <is>
          <t>Saraswat</t>
        </is>
      </c>
      <c r="J837" s="53" t="inlineStr">
        <is>
          <t>Cooperative Bank</t>
        </is>
      </c>
      <c r="K837" s="53" t="inlineStr">
        <is>
          <t>O</t>
        </is>
      </c>
      <c r="L837" s="55">
        <f>G837*VLOOKUP(RIGHT(F837,3),'Currency-RBI'!$A$2:$B$28,2,0)</f>
        <v/>
      </c>
    </row>
    <row r="838">
      <c r="A838" s="53" t="n">
        <v>20221231</v>
      </c>
      <c r="B838" s="53" t="inlineStr">
        <is>
          <t>EUR</t>
        </is>
      </c>
      <c r="C838" s="54" t="n">
        <v>11634</v>
      </c>
      <c r="D838" s="53" t="inlineStr">
        <is>
          <t>DEL</t>
        </is>
      </c>
      <c r="E838" s="53" t="inlineStr">
        <is>
          <t>Term Loan</t>
        </is>
      </c>
      <c r="F838" s="53">
        <f>CONCATENATE(E838,"-",B838)</f>
        <v/>
      </c>
      <c r="G838" s="55" t="n">
        <v>826189.65</v>
      </c>
      <c r="H838" s="53" t="inlineStr">
        <is>
          <t>CUST-18294</t>
        </is>
      </c>
      <c r="I838" s="53" t="inlineStr">
        <is>
          <t>Saraswat</t>
        </is>
      </c>
      <c r="J838" s="53" t="inlineStr">
        <is>
          <t>Cooperative Bank</t>
        </is>
      </c>
      <c r="K838" s="53" t="inlineStr">
        <is>
          <t>D</t>
        </is>
      </c>
      <c r="L838" s="55">
        <f>G838*VLOOKUP(RIGHT(F838,3),'Currency-RBI'!$A$2:$B$28,2,0)</f>
        <v/>
      </c>
    </row>
    <row r="839">
      <c r="A839" s="53" t="n">
        <v>20221231</v>
      </c>
      <c r="B839" s="53" t="inlineStr">
        <is>
          <t>USD</t>
        </is>
      </c>
      <c r="C839" s="54" t="n">
        <v>11640</v>
      </c>
      <c r="D839" s="53" t="inlineStr">
        <is>
          <t>DEL</t>
        </is>
      </c>
      <c r="E839" s="53" t="inlineStr">
        <is>
          <t>LAF</t>
        </is>
      </c>
      <c r="F839" s="53">
        <f>CONCATENATE(E839,"-",B839)</f>
        <v/>
      </c>
      <c r="G839" s="55" t="n">
        <v>256789.17</v>
      </c>
      <c r="H839" s="53" t="inlineStr">
        <is>
          <t>CUST-55462</t>
        </is>
      </c>
      <c r="I839" s="53" t="inlineStr">
        <is>
          <t>Saraswat</t>
        </is>
      </c>
      <c r="J839" s="53" t="inlineStr">
        <is>
          <t>Cooperative Bank</t>
        </is>
      </c>
      <c r="K839" s="53" t="inlineStr">
        <is>
          <t>D</t>
        </is>
      </c>
      <c r="L839" s="55">
        <f>G839*VLOOKUP(RIGHT(F839,3),'Currency-RBI'!$A$2:$B$28,2,0)</f>
        <v/>
      </c>
    </row>
    <row r="840">
      <c r="A840" s="53" t="n">
        <v>20221231</v>
      </c>
      <c r="B840" s="53" t="inlineStr">
        <is>
          <t>USD</t>
        </is>
      </c>
      <c r="C840" s="54" t="n">
        <v>11641</v>
      </c>
      <c r="D840" s="53" t="inlineStr">
        <is>
          <t>DEL</t>
        </is>
      </c>
      <c r="E840" s="53" t="inlineStr">
        <is>
          <t>MSF</t>
        </is>
      </c>
      <c r="F840" s="53">
        <f>CONCATENATE(E840,"-",B840)</f>
        <v/>
      </c>
      <c r="G840" s="55" t="n">
        <v>546756.21</v>
      </c>
      <c r="H840" s="53" t="inlineStr">
        <is>
          <t>CUST-60250</t>
        </is>
      </c>
      <c r="I840" s="53" t="inlineStr">
        <is>
          <t>BOA</t>
        </is>
      </c>
      <c r="J840" s="53" t="inlineStr">
        <is>
          <t>Overseas Bank</t>
        </is>
      </c>
      <c r="K840" s="53" t="inlineStr">
        <is>
          <t>O</t>
        </is>
      </c>
      <c r="L840" s="55">
        <f>G840*VLOOKUP(RIGHT(F840,3),'Currency-RBI'!$A$2:$B$28,2,0)</f>
        <v/>
      </c>
    </row>
    <row r="841">
      <c r="A841" s="53" t="n">
        <v>20221231</v>
      </c>
      <c r="B841" s="53" t="inlineStr">
        <is>
          <t>INR</t>
        </is>
      </c>
      <c r="C841" s="54" t="n">
        <v>11643</v>
      </c>
      <c r="D841" s="53" t="inlineStr">
        <is>
          <t>DEL</t>
        </is>
      </c>
      <c r="E841" s="53" t="inlineStr">
        <is>
          <t>Call Money</t>
        </is>
      </c>
      <c r="F841" s="53">
        <f>CONCATENATE(E841,"-",B841)</f>
        <v/>
      </c>
      <c r="G841" s="55" t="n">
        <v>550829.0699999999</v>
      </c>
      <c r="H841" s="53" t="inlineStr">
        <is>
          <t>CUST-44992</t>
        </is>
      </c>
      <c r="I841" s="53" t="inlineStr">
        <is>
          <t>ICICI</t>
        </is>
      </c>
      <c r="J841" s="53" t="inlineStr">
        <is>
          <t>SCB-Private</t>
        </is>
      </c>
      <c r="K841" s="53" t="inlineStr">
        <is>
          <t>O</t>
        </is>
      </c>
      <c r="L841" s="55">
        <f>G841*VLOOKUP(RIGHT(F841,3),'Currency-RBI'!$A$2:$B$28,2,0)</f>
        <v/>
      </c>
    </row>
    <row r="842">
      <c r="A842" s="53" t="n">
        <v>20221231</v>
      </c>
      <c r="B842" s="53" t="inlineStr">
        <is>
          <t>GBP</t>
        </is>
      </c>
      <c r="C842" s="54" t="n">
        <v>11644</v>
      </c>
      <c r="D842" s="53" t="inlineStr">
        <is>
          <t>DEL</t>
        </is>
      </c>
      <c r="E842" s="53" t="inlineStr">
        <is>
          <t>LAF</t>
        </is>
      </c>
      <c r="F842" s="53">
        <f>CONCATENATE(E842,"-",B842)</f>
        <v/>
      </c>
      <c r="G842" s="55" t="n">
        <v>13824.36</v>
      </c>
      <c r="H842" s="53" t="inlineStr">
        <is>
          <t>CUST-61536</t>
        </is>
      </c>
      <c r="I842" s="53" t="inlineStr">
        <is>
          <t>SIDBI</t>
        </is>
      </c>
      <c r="J842" s="53" t="inlineStr">
        <is>
          <t>Financial Institution</t>
        </is>
      </c>
      <c r="K842" s="53" t="inlineStr">
        <is>
          <t>O</t>
        </is>
      </c>
      <c r="L842" s="55">
        <f>G842*VLOOKUP(RIGHT(F842,3),'Currency-RBI'!$A$2:$B$28,2,0)</f>
        <v/>
      </c>
    </row>
    <row r="843">
      <c r="A843" s="53" t="n">
        <v>20221231</v>
      </c>
      <c r="B843" s="53" t="inlineStr">
        <is>
          <t>EUR</t>
        </is>
      </c>
      <c r="C843" s="54" t="n">
        <v>11645</v>
      </c>
      <c r="D843" s="53" t="inlineStr">
        <is>
          <t>MUM</t>
        </is>
      </c>
      <c r="E843" s="53" t="inlineStr">
        <is>
          <t>MSF</t>
        </is>
      </c>
      <c r="F843" s="53">
        <f>CONCATENATE(E843,"-",B843)</f>
        <v/>
      </c>
      <c r="G843" s="55" t="n">
        <v>836373.78</v>
      </c>
      <c r="H843" s="53" t="inlineStr">
        <is>
          <t>CUST-60256</t>
        </is>
      </c>
      <c r="I843" s="53" t="inlineStr">
        <is>
          <t>BOA</t>
        </is>
      </c>
      <c r="J843" s="53" t="inlineStr">
        <is>
          <t>Overseas Bank</t>
        </is>
      </c>
      <c r="K843" s="53" t="inlineStr">
        <is>
          <t>D</t>
        </is>
      </c>
      <c r="L843" s="55">
        <f>G843*VLOOKUP(RIGHT(F843,3),'Currency-RBI'!$A$2:$B$28,2,0)</f>
        <v/>
      </c>
    </row>
    <row r="844">
      <c r="A844" s="53" t="n">
        <v>20221231</v>
      </c>
      <c r="B844" s="53" t="inlineStr">
        <is>
          <t>GBP</t>
        </is>
      </c>
      <c r="C844" s="54" t="n">
        <v>11647</v>
      </c>
      <c r="D844" s="53" t="inlineStr">
        <is>
          <t>MUM</t>
        </is>
      </c>
      <c r="E844" s="53" t="inlineStr">
        <is>
          <t>MSF</t>
        </is>
      </c>
      <c r="F844" s="53">
        <f>CONCATENATE(E844,"-",B844)</f>
        <v/>
      </c>
      <c r="G844" s="55" t="n">
        <v>859251.6899999999</v>
      </c>
      <c r="H844" s="53" t="inlineStr">
        <is>
          <t>CUST-44248</t>
        </is>
      </c>
      <c r="I844" s="53" t="inlineStr">
        <is>
          <t>Saraswat</t>
        </is>
      </c>
      <c r="J844" s="53" t="inlineStr">
        <is>
          <t>Cooperative Bank</t>
        </is>
      </c>
      <c r="K844" s="53" t="inlineStr">
        <is>
          <t>D</t>
        </is>
      </c>
      <c r="L844" s="55">
        <f>G844*VLOOKUP(RIGHT(F844,3),'Currency-RBI'!$A$2:$B$28,2,0)</f>
        <v/>
      </c>
    </row>
    <row r="845">
      <c r="A845" s="53" t="n">
        <v>20221231</v>
      </c>
      <c r="B845" s="53" t="inlineStr">
        <is>
          <t>EUR</t>
        </is>
      </c>
      <c r="C845" s="54" t="n">
        <v>11649</v>
      </c>
      <c r="D845" s="53" t="inlineStr">
        <is>
          <t>MUM</t>
        </is>
      </c>
      <c r="E845" s="53" t="inlineStr">
        <is>
          <t>LAF</t>
        </is>
      </c>
      <c r="F845" s="53">
        <f>CONCATENATE(E845,"-",B845)</f>
        <v/>
      </c>
      <c r="G845" s="55" t="n">
        <v>153274.77</v>
      </c>
      <c r="H845" s="53" t="inlineStr">
        <is>
          <t>CUST-29470</t>
        </is>
      </c>
      <c r="I845" s="53" t="inlineStr">
        <is>
          <t>NABARD</t>
        </is>
      </c>
      <c r="J845" s="53" t="inlineStr">
        <is>
          <t>Financial Institution</t>
        </is>
      </c>
      <c r="K845" s="53" t="inlineStr">
        <is>
          <t>O</t>
        </is>
      </c>
      <c r="L845" s="55">
        <f>G845*VLOOKUP(RIGHT(F845,3),'Currency-RBI'!$A$2:$B$28,2,0)</f>
        <v/>
      </c>
    </row>
    <row r="846">
      <c r="A846" s="53" t="n">
        <v>20221231</v>
      </c>
      <c r="B846" s="53" t="inlineStr">
        <is>
          <t>GBP</t>
        </is>
      </c>
      <c r="C846" s="54" t="n">
        <v>11652</v>
      </c>
      <c r="D846" s="53" t="inlineStr">
        <is>
          <t>MUM</t>
        </is>
      </c>
      <c r="E846" s="53" t="inlineStr">
        <is>
          <t>Call Money</t>
        </is>
      </c>
      <c r="F846" s="53">
        <f>CONCATENATE(E846,"-",B846)</f>
        <v/>
      </c>
      <c r="G846" s="55" t="n">
        <v>509213.43</v>
      </c>
      <c r="H846" s="53" t="inlineStr">
        <is>
          <t>CUST-40643</t>
        </is>
      </c>
      <c r="I846" s="53" t="inlineStr">
        <is>
          <t>ICICI</t>
        </is>
      </c>
      <c r="J846" s="53" t="inlineStr">
        <is>
          <t>SCB-Private</t>
        </is>
      </c>
      <c r="K846" s="53" t="inlineStr">
        <is>
          <t>D</t>
        </is>
      </c>
      <c r="L846" s="55">
        <f>G846*VLOOKUP(RIGHT(F846,3),'Currency-RBI'!$A$2:$B$28,2,0)</f>
        <v/>
      </c>
    </row>
    <row r="847">
      <c r="A847" s="53" t="n">
        <v>20221231</v>
      </c>
      <c r="B847" s="53" t="inlineStr">
        <is>
          <t>USD</t>
        </is>
      </c>
      <c r="C847" s="54" t="n">
        <v>11653</v>
      </c>
      <c r="D847" s="53" t="inlineStr">
        <is>
          <t>DEL</t>
        </is>
      </c>
      <c r="E847" s="53" t="inlineStr">
        <is>
          <t>Term Loan</t>
        </is>
      </c>
      <c r="F847" s="53">
        <f>CONCATENATE(E847,"-",B847)</f>
        <v/>
      </c>
      <c r="G847" s="55" t="n">
        <v>663386.13</v>
      </c>
      <c r="H847" s="53" t="inlineStr">
        <is>
          <t>CUST-32791</t>
        </is>
      </c>
      <c r="I847" s="53" t="inlineStr">
        <is>
          <t>NABARD</t>
        </is>
      </c>
      <c r="J847" s="53" t="inlineStr">
        <is>
          <t>Financial Institution</t>
        </is>
      </c>
      <c r="K847" s="53" t="inlineStr">
        <is>
          <t>O</t>
        </is>
      </c>
      <c r="L847" s="55">
        <f>G847*VLOOKUP(RIGHT(F847,3),'Currency-RBI'!$A$2:$B$28,2,0)</f>
        <v/>
      </c>
    </row>
    <row r="848">
      <c r="A848" s="53" t="n">
        <v>20221231</v>
      </c>
      <c r="B848" s="53" t="inlineStr">
        <is>
          <t>EUR</t>
        </is>
      </c>
      <c r="C848" s="54" t="n">
        <v>11655</v>
      </c>
      <c r="D848" s="53" t="inlineStr">
        <is>
          <t>DEL</t>
        </is>
      </c>
      <c r="E848" s="53" t="inlineStr">
        <is>
          <t>LAF</t>
        </is>
      </c>
      <c r="F848" s="53">
        <f>CONCATENATE(E848,"-",B848)</f>
        <v/>
      </c>
      <c r="G848" s="55" t="n">
        <v>814836.33</v>
      </c>
      <c r="H848" s="53" t="inlineStr">
        <is>
          <t>CUST-30329</t>
        </is>
      </c>
      <c r="I848" s="53" t="inlineStr">
        <is>
          <t>ICICI</t>
        </is>
      </c>
      <c r="J848" s="53" t="inlineStr">
        <is>
          <t>SCB-Private</t>
        </is>
      </c>
      <c r="K848" s="53" t="inlineStr">
        <is>
          <t>D</t>
        </is>
      </c>
      <c r="L848" s="55">
        <f>G848*VLOOKUP(RIGHT(F848,3),'Currency-RBI'!$A$2:$B$28,2,0)</f>
        <v/>
      </c>
    </row>
    <row r="849">
      <c r="A849" s="53" t="n">
        <v>20221231</v>
      </c>
      <c r="B849" s="53" t="inlineStr">
        <is>
          <t>GBP</t>
        </is>
      </c>
      <c r="C849" s="54" t="n">
        <v>11656</v>
      </c>
      <c r="D849" s="53" t="inlineStr">
        <is>
          <t>MUM</t>
        </is>
      </c>
      <c r="E849" s="53" t="inlineStr">
        <is>
          <t>MSF</t>
        </is>
      </c>
      <c r="F849" s="53">
        <f>CONCATENATE(E849,"-",B849)</f>
        <v/>
      </c>
      <c r="G849" s="55" t="n">
        <v>985029.21</v>
      </c>
      <c r="H849" s="53" t="inlineStr">
        <is>
          <t>CUST-33241</t>
        </is>
      </c>
      <c r="I849" s="53" t="inlineStr">
        <is>
          <t>SBI</t>
        </is>
      </c>
      <c r="J849" s="53" t="inlineStr">
        <is>
          <t>SBI</t>
        </is>
      </c>
      <c r="K849" s="53" t="inlineStr">
        <is>
          <t>O</t>
        </is>
      </c>
      <c r="L849" s="55">
        <f>G849*VLOOKUP(RIGHT(F849,3),'Currency-RBI'!$A$2:$B$28,2,0)</f>
        <v/>
      </c>
    </row>
    <row r="850">
      <c r="A850" s="53" t="n">
        <v>20221231</v>
      </c>
      <c r="B850" s="53" t="inlineStr">
        <is>
          <t>GBP</t>
        </is>
      </c>
      <c r="C850" s="54" t="n">
        <v>11658</v>
      </c>
      <c r="D850" s="53" t="inlineStr">
        <is>
          <t>DEL</t>
        </is>
      </c>
      <c r="E850" s="53" t="inlineStr">
        <is>
          <t>LAF</t>
        </is>
      </c>
      <c r="F850" s="53">
        <f>CONCATENATE(E850,"-",B850)</f>
        <v/>
      </c>
      <c r="G850" s="55" t="n">
        <v>760916.97</v>
      </c>
      <c r="H850" s="53" t="inlineStr">
        <is>
          <t>CUST-31318</t>
        </is>
      </c>
      <c r="I850" s="53" t="inlineStr">
        <is>
          <t>HDFC</t>
        </is>
      </c>
      <c r="J850" s="53" t="inlineStr">
        <is>
          <t>SCB-Private</t>
        </is>
      </c>
      <c r="K850" s="53" t="inlineStr">
        <is>
          <t>O</t>
        </is>
      </c>
      <c r="L850" s="55">
        <f>G850*VLOOKUP(RIGHT(F850,3),'Currency-RBI'!$A$2:$B$28,2,0)</f>
        <v/>
      </c>
    </row>
    <row r="851">
      <c r="A851" s="53" t="n">
        <v>20221231</v>
      </c>
      <c r="B851" s="53" t="inlineStr">
        <is>
          <t>GBP</t>
        </is>
      </c>
      <c r="C851" s="54" t="n">
        <v>11659</v>
      </c>
      <c r="D851" s="53" t="inlineStr">
        <is>
          <t>MUM</t>
        </is>
      </c>
      <c r="E851" s="53" t="inlineStr">
        <is>
          <t>Call Money</t>
        </is>
      </c>
      <c r="F851" s="53">
        <f>CONCATENATE(E851,"-",B851)</f>
        <v/>
      </c>
      <c r="G851" s="55" t="n">
        <v>328758.21</v>
      </c>
      <c r="H851" s="53" t="inlineStr">
        <is>
          <t>CUST-53265</t>
        </is>
      </c>
      <c r="I851" s="53" t="inlineStr">
        <is>
          <t>HDFC</t>
        </is>
      </c>
      <c r="J851" s="53" t="inlineStr">
        <is>
          <t>SCB-Private</t>
        </is>
      </c>
      <c r="K851" s="53" t="inlineStr">
        <is>
          <t>O</t>
        </is>
      </c>
      <c r="L851" s="55">
        <f>G851*VLOOKUP(RIGHT(F851,3),'Currency-RBI'!$A$2:$B$28,2,0)</f>
        <v/>
      </c>
    </row>
    <row r="852">
      <c r="A852" s="53" t="n">
        <v>20221231</v>
      </c>
      <c r="B852" s="53" t="inlineStr">
        <is>
          <t>GBP</t>
        </is>
      </c>
      <c r="C852" s="54" t="n">
        <v>11662</v>
      </c>
      <c r="D852" s="53" t="inlineStr">
        <is>
          <t>DEL</t>
        </is>
      </c>
      <c r="E852" s="53" t="inlineStr">
        <is>
          <t>Call Money</t>
        </is>
      </c>
      <c r="F852" s="53">
        <f>CONCATENATE(E852,"-",B852)</f>
        <v/>
      </c>
      <c r="G852" s="55" t="n">
        <v>232760.88</v>
      </c>
      <c r="H852" s="53" t="inlineStr">
        <is>
          <t>CUST-55500</t>
        </is>
      </c>
      <c r="I852" s="53" t="inlineStr">
        <is>
          <t>FIO</t>
        </is>
      </c>
      <c r="J852" s="53" t="inlineStr">
        <is>
          <t>Financial Institution</t>
        </is>
      </c>
      <c r="K852" s="53" t="inlineStr">
        <is>
          <t>D</t>
        </is>
      </c>
      <c r="L852" s="55">
        <f>G852*VLOOKUP(RIGHT(F852,3),'Currency-RBI'!$A$2:$B$28,2,0)</f>
        <v/>
      </c>
    </row>
    <row r="853">
      <c r="A853" s="53" t="n">
        <v>20221231</v>
      </c>
      <c r="B853" s="53" t="inlineStr">
        <is>
          <t>INR</t>
        </is>
      </c>
      <c r="C853" s="54" t="n">
        <v>11663</v>
      </c>
      <c r="D853" s="53" t="inlineStr">
        <is>
          <t>MUM</t>
        </is>
      </c>
      <c r="E853" s="53" t="inlineStr">
        <is>
          <t>LAF</t>
        </is>
      </c>
      <c r="F853" s="53">
        <f>CONCATENATE(E853,"-",B853)</f>
        <v/>
      </c>
      <c r="G853" s="55" t="n">
        <v>648497.52</v>
      </c>
      <c r="H853" s="53" t="inlineStr">
        <is>
          <t>CUST-61074</t>
        </is>
      </c>
      <c r="I853" s="53" t="inlineStr">
        <is>
          <t>BOA</t>
        </is>
      </c>
      <c r="J853" s="53" t="inlineStr">
        <is>
          <t>Overseas Bank</t>
        </is>
      </c>
      <c r="K853" s="53" t="inlineStr">
        <is>
          <t>D</t>
        </is>
      </c>
      <c r="L853" s="55">
        <f>G853*VLOOKUP(RIGHT(F853,3),'Currency-RBI'!$A$2:$B$28,2,0)</f>
        <v/>
      </c>
    </row>
    <row r="854">
      <c r="A854" s="53" t="n">
        <v>20221231</v>
      </c>
      <c r="B854" s="53" t="inlineStr">
        <is>
          <t>EUR</t>
        </is>
      </c>
      <c r="C854" s="54" t="n">
        <v>11664</v>
      </c>
      <c r="D854" s="53" t="inlineStr">
        <is>
          <t>MUM</t>
        </is>
      </c>
      <c r="E854" s="53" t="inlineStr">
        <is>
          <t>Call Money</t>
        </is>
      </c>
      <c r="F854" s="53">
        <f>CONCATENATE(E854,"-",B854)</f>
        <v/>
      </c>
      <c r="G854" s="55" t="n">
        <v>961673.13</v>
      </c>
      <c r="H854" s="53" t="inlineStr">
        <is>
          <t>CUST-24522</t>
        </is>
      </c>
      <c r="I854" s="53" t="inlineStr">
        <is>
          <t>SIDBI</t>
        </is>
      </c>
      <c r="J854" s="53" t="inlineStr">
        <is>
          <t>Financial Institution</t>
        </is>
      </c>
      <c r="K854" s="53" t="inlineStr">
        <is>
          <t>D</t>
        </is>
      </c>
      <c r="L854" s="55">
        <f>G854*VLOOKUP(RIGHT(F854,3),'Currency-RBI'!$A$2:$B$28,2,0)</f>
        <v/>
      </c>
    </row>
    <row r="855">
      <c r="A855" s="53" t="n">
        <v>20221231</v>
      </c>
      <c r="B855" s="53" t="inlineStr">
        <is>
          <t>USD</t>
        </is>
      </c>
      <c r="C855" s="54" t="n">
        <v>11666</v>
      </c>
      <c r="D855" s="53" t="inlineStr">
        <is>
          <t>DEL</t>
        </is>
      </c>
      <c r="E855" s="53" t="inlineStr">
        <is>
          <t>Call Money</t>
        </is>
      </c>
      <c r="F855" s="53">
        <f>CONCATENATE(E855,"-",B855)</f>
        <v/>
      </c>
      <c r="G855" s="55" t="n">
        <v>260177.94</v>
      </c>
      <c r="H855" s="53" t="inlineStr">
        <is>
          <t>CUST-54066</t>
        </is>
      </c>
      <c r="I855" s="53" t="inlineStr">
        <is>
          <t>ICICI</t>
        </is>
      </c>
      <c r="J855" s="53" t="inlineStr">
        <is>
          <t>SCB-Private</t>
        </is>
      </c>
      <c r="K855" s="53" t="inlineStr">
        <is>
          <t>O</t>
        </is>
      </c>
      <c r="L855" s="55">
        <f>G855*VLOOKUP(RIGHT(F855,3),'Currency-RBI'!$A$2:$B$28,2,0)</f>
        <v/>
      </c>
    </row>
    <row r="856">
      <c r="A856" s="53" t="n">
        <v>20221231</v>
      </c>
      <c r="B856" s="53" t="inlineStr">
        <is>
          <t>USD</t>
        </is>
      </c>
      <c r="C856" s="54" t="n">
        <v>11668</v>
      </c>
      <c r="D856" s="53" t="inlineStr">
        <is>
          <t>MUM</t>
        </is>
      </c>
      <c r="E856" s="53" t="inlineStr">
        <is>
          <t>Call Money</t>
        </is>
      </c>
      <c r="F856" s="53">
        <f>CONCATENATE(E856,"-",B856)</f>
        <v/>
      </c>
      <c r="G856" s="55" t="n">
        <v>704823.5699999999</v>
      </c>
      <c r="H856" s="53" t="inlineStr">
        <is>
          <t>CUST-65653</t>
        </is>
      </c>
      <c r="I856" s="53" t="inlineStr">
        <is>
          <t>ICICI</t>
        </is>
      </c>
      <c r="J856" s="53" t="inlineStr">
        <is>
          <t>SCB-Private</t>
        </is>
      </c>
      <c r="K856" s="53" t="inlineStr">
        <is>
          <t>O</t>
        </is>
      </c>
      <c r="L856" s="55">
        <f>G856*VLOOKUP(RIGHT(F856,3),'Currency-RBI'!$A$2:$B$28,2,0)</f>
        <v/>
      </c>
    </row>
    <row r="857">
      <c r="A857" s="53" t="n">
        <v>20221231</v>
      </c>
      <c r="B857" s="53" t="inlineStr">
        <is>
          <t>INR</t>
        </is>
      </c>
      <c r="C857" s="54" t="n">
        <v>11673</v>
      </c>
      <c r="D857" s="53" t="inlineStr">
        <is>
          <t>DEL</t>
        </is>
      </c>
      <c r="E857" s="53" t="inlineStr">
        <is>
          <t>MSF</t>
        </is>
      </c>
      <c r="F857" s="53">
        <f>CONCATENATE(E857,"-",B857)</f>
        <v/>
      </c>
      <c r="G857" s="55" t="n">
        <v>859947.66</v>
      </c>
      <c r="H857" s="53" t="inlineStr">
        <is>
          <t>CUST-21729</t>
        </is>
      </c>
      <c r="I857" s="53" t="inlineStr">
        <is>
          <t>FIO</t>
        </is>
      </c>
      <c r="J857" s="53" t="inlineStr">
        <is>
          <t>Financial Institution</t>
        </is>
      </c>
      <c r="K857" s="53" t="inlineStr">
        <is>
          <t>D</t>
        </is>
      </c>
      <c r="L857" s="55">
        <f>G857*VLOOKUP(RIGHT(F857,3),'Currency-RBI'!$A$2:$B$28,2,0)</f>
        <v/>
      </c>
    </row>
    <row r="858">
      <c r="A858" s="53" t="n">
        <v>20221231</v>
      </c>
      <c r="B858" s="53" t="inlineStr">
        <is>
          <t>USD</t>
        </is>
      </c>
      <c r="C858" s="54" t="n">
        <v>11674</v>
      </c>
      <c r="D858" s="53" t="inlineStr">
        <is>
          <t>DEL</t>
        </is>
      </c>
      <c r="E858" s="53" t="inlineStr">
        <is>
          <t>MSF</t>
        </is>
      </c>
      <c r="F858" s="53">
        <f>CONCATENATE(E858,"-",B858)</f>
        <v/>
      </c>
      <c r="G858" s="55" t="n">
        <v>367169.22</v>
      </c>
      <c r="H858" s="53" t="inlineStr">
        <is>
          <t>CUST-42516</t>
        </is>
      </c>
      <c r="I858" s="53" t="inlineStr">
        <is>
          <t>Saraswat</t>
        </is>
      </c>
      <c r="J858" s="53" t="inlineStr">
        <is>
          <t>Cooperative Bank</t>
        </is>
      </c>
      <c r="K858" s="53" t="inlineStr">
        <is>
          <t>D</t>
        </is>
      </c>
      <c r="L858" s="55">
        <f>G858*VLOOKUP(RIGHT(F858,3),'Currency-RBI'!$A$2:$B$28,2,0)</f>
        <v/>
      </c>
    </row>
    <row r="859">
      <c r="A859" s="53" t="n">
        <v>20221231</v>
      </c>
      <c r="B859" s="53" t="inlineStr">
        <is>
          <t>GBP</t>
        </is>
      </c>
      <c r="C859" s="54" t="n">
        <v>11676</v>
      </c>
      <c r="D859" s="53" t="inlineStr">
        <is>
          <t>MUM</t>
        </is>
      </c>
      <c r="E859" s="53" t="inlineStr">
        <is>
          <t>LAF</t>
        </is>
      </c>
      <c r="F859" s="53">
        <f>CONCATENATE(E859,"-",B859)</f>
        <v/>
      </c>
      <c r="G859" s="55" t="n">
        <v>533413.98</v>
      </c>
      <c r="H859" s="53" t="inlineStr">
        <is>
          <t>CUST-55449</t>
        </is>
      </c>
      <c r="I859" s="53" t="inlineStr">
        <is>
          <t>Saraswat</t>
        </is>
      </c>
      <c r="J859" s="53" t="inlineStr">
        <is>
          <t>Cooperative Bank</t>
        </is>
      </c>
      <c r="K859" s="53" t="inlineStr">
        <is>
          <t>O</t>
        </is>
      </c>
      <c r="L859" s="55">
        <f>G859*VLOOKUP(RIGHT(F859,3),'Currency-RBI'!$A$2:$B$28,2,0)</f>
        <v/>
      </c>
    </row>
    <row r="860">
      <c r="A860" s="53" t="n">
        <v>20221231</v>
      </c>
      <c r="B860" s="53" t="inlineStr">
        <is>
          <t>INR</t>
        </is>
      </c>
      <c r="C860" s="54" t="n">
        <v>11678</v>
      </c>
      <c r="D860" s="53" t="inlineStr">
        <is>
          <t>DEL</t>
        </is>
      </c>
      <c r="E860" s="53" t="inlineStr">
        <is>
          <t>Call Money</t>
        </is>
      </c>
      <c r="F860" s="53">
        <f>CONCATENATE(E860,"-",B860)</f>
        <v/>
      </c>
      <c r="G860" s="55" t="n">
        <v>275296.23</v>
      </c>
      <c r="H860" s="53" t="inlineStr">
        <is>
          <t>CUST-30844</t>
        </is>
      </c>
      <c r="I860" s="53" t="inlineStr">
        <is>
          <t>SBI</t>
        </is>
      </c>
      <c r="J860" s="53" t="inlineStr">
        <is>
          <t>SBI</t>
        </is>
      </c>
      <c r="K860" s="53" t="inlineStr">
        <is>
          <t>O</t>
        </is>
      </c>
      <c r="L860" s="55">
        <f>G860*VLOOKUP(RIGHT(F860,3),'Currency-RBI'!$A$2:$B$28,2,0)</f>
        <v/>
      </c>
    </row>
    <row r="861">
      <c r="A861" s="53" t="n">
        <v>20221231</v>
      </c>
      <c r="B861" s="53" t="inlineStr">
        <is>
          <t>USD</t>
        </is>
      </c>
      <c r="C861" s="54" t="n">
        <v>11681</v>
      </c>
      <c r="D861" s="53" t="inlineStr">
        <is>
          <t>MUM</t>
        </is>
      </c>
      <c r="E861" s="53" t="inlineStr">
        <is>
          <t>Call Money</t>
        </is>
      </c>
      <c r="F861" s="53">
        <f>CONCATENATE(E861,"-",B861)</f>
        <v/>
      </c>
      <c r="G861" s="55" t="n">
        <v>277319.79</v>
      </c>
      <c r="H861" s="53" t="inlineStr">
        <is>
          <t>CUST-51179</t>
        </is>
      </c>
      <c r="I861" s="53" t="inlineStr">
        <is>
          <t>SBBJ</t>
        </is>
      </c>
      <c r="J861" s="53" t="inlineStr">
        <is>
          <t>SBI-SUB</t>
        </is>
      </c>
      <c r="K861" s="53" t="inlineStr">
        <is>
          <t>D</t>
        </is>
      </c>
      <c r="L861" s="55">
        <f>G861*VLOOKUP(RIGHT(F861,3),'Currency-RBI'!$A$2:$B$28,2,0)</f>
        <v/>
      </c>
    </row>
    <row r="862">
      <c r="A862" s="53" t="n">
        <v>20221231</v>
      </c>
      <c r="B862" s="53" t="inlineStr">
        <is>
          <t>USD</t>
        </is>
      </c>
      <c r="C862" s="54" t="n">
        <v>11684</v>
      </c>
      <c r="D862" s="53" t="inlineStr">
        <is>
          <t>MUM</t>
        </is>
      </c>
      <c r="E862" s="53" t="inlineStr">
        <is>
          <t>LAF</t>
        </is>
      </c>
      <c r="F862" s="53">
        <f>CONCATENATE(E862,"-",B862)</f>
        <v/>
      </c>
      <c r="G862" s="55" t="n">
        <v>960205.95</v>
      </c>
      <c r="H862" s="53" t="inlineStr">
        <is>
          <t>CUST-18589</t>
        </is>
      </c>
      <c r="I862" s="53" t="inlineStr">
        <is>
          <t>ICICI</t>
        </is>
      </c>
      <c r="J862" s="53" t="inlineStr">
        <is>
          <t>SCB-Private</t>
        </is>
      </c>
      <c r="K862" s="53" t="inlineStr">
        <is>
          <t>D</t>
        </is>
      </c>
      <c r="L862" s="55">
        <f>G862*VLOOKUP(RIGHT(F862,3),'Currency-RBI'!$A$2:$B$28,2,0)</f>
        <v/>
      </c>
    </row>
    <row r="863">
      <c r="A863" s="53" t="n">
        <v>20221231</v>
      </c>
      <c r="B863" s="53" t="inlineStr">
        <is>
          <t>INR</t>
        </is>
      </c>
      <c r="C863" s="54" t="n">
        <v>11685</v>
      </c>
      <c r="D863" s="53" t="inlineStr">
        <is>
          <t>DEL</t>
        </is>
      </c>
      <c r="E863" s="53" t="inlineStr">
        <is>
          <t>MSF</t>
        </is>
      </c>
      <c r="F863" s="53">
        <f>CONCATENATE(E863,"-",B863)</f>
        <v/>
      </c>
      <c r="G863" s="55" t="n">
        <v>922668.12</v>
      </c>
      <c r="H863" s="53" t="inlineStr">
        <is>
          <t>CUST-55495</t>
        </is>
      </c>
      <c r="I863" s="53" t="inlineStr">
        <is>
          <t>BOA</t>
        </is>
      </c>
      <c r="J863" s="53" t="inlineStr">
        <is>
          <t>Overseas Bank</t>
        </is>
      </c>
      <c r="K863" s="53" t="inlineStr">
        <is>
          <t>O</t>
        </is>
      </c>
      <c r="L863" s="55">
        <f>G863*VLOOKUP(RIGHT(F863,3),'Currency-RBI'!$A$2:$B$28,2,0)</f>
        <v/>
      </c>
    </row>
    <row r="864">
      <c r="A864" s="53" t="n">
        <v>20221231</v>
      </c>
      <c r="B864" s="53" t="inlineStr">
        <is>
          <t>USD</t>
        </is>
      </c>
      <c r="C864" s="54" t="n">
        <v>11687</v>
      </c>
      <c r="D864" s="53" t="inlineStr">
        <is>
          <t>MUM</t>
        </is>
      </c>
      <c r="E864" s="53" t="inlineStr">
        <is>
          <t>LAF</t>
        </is>
      </c>
      <c r="F864" s="53">
        <f>CONCATENATE(E864,"-",B864)</f>
        <v/>
      </c>
      <c r="G864" s="55" t="n">
        <v>650389.41</v>
      </c>
      <c r="H864" s="53" t="inlineStr">
        <is>
          <t>CUST-46085</t>
        </is>
      </c>
      <c r="I864" s="53" t="inlineStr">
        <is>
          <t>BOA</t>
        </is>
      </c>
      <c r="J864" s="53" t="inlineStr">
        <is>
          <t>Overseas Bank</t>
        </is>
      </c>
      <c r="K864" s="53" t="inlineStr">
        <is>
          <t>D</t>
        </is>
      </c>
      <c r="L864" s="55">
        <f>G864*VLOOKUP(RIGHT(F864,3),'Currency-RBI'!$A$2:$B$28,2,0)</f>
        <v/>
      </c>
    </row>
    <row r="865">
      <c r="A865" s="53" t="n">
        <v>20221231</v>
      </c>
      <c r="B865" s="53" t="inlineStr">
        <is>
          <t>USD</t>
        </is>
      </c>
      <c r="C865" s="54" t="n">
        <v>11688</v>
      </c>
      <c r="D865" s="53" t="inlineStr">
        <is>
          <t>MUM</t>
        </is>
      </c>
      <c r="E865" s="53" t="inlineStr">
        <is>
          <t>Call Money</t>
        </is>
      </c>
      <c r="F865" s="53">
        <f>CONCATENATE(E865,"-",B865)</f>
        <v/>
      </c>
      <c r="G865" s="55" t="n">
        <v>834166.08</v>
      </c>
      <c r="H865" s="53" t="inlineStr">
        <is>
          <t>CUST-60173</t>
        </is>
      </c>
      <c r="I865" s="53" t="inlineStr">
        <is>
          <t>NABARD</t>
        </is>
      </c>
      <c r="J865" s="53" t="inlineStr">
        <is>
          <t>Financial Institution</t>
        </is>
      </c>
      <c r="K865" s="53" t="inlineStr">
        <is>
          <t>D</t>
        </is>
      </c>
      <c r="L865" s="55">
        <f>G865*VLOOKUP(RIGHT(F865,3),'Currency-RBI'!$A$2:$B$28,2,0)</f>
        <v/>
      </c>
    </row>
    <row r="866">
      <c r="A866" s="53" t="n">
        <v>20221231</v>
      </c>
      <c r="B866" s="53" t="inlineStr">
        <is>
          <t>GBP</t>
        </is>
      </c>
      <c r="C866" s="54" t="n">
        <v>11689</v>
      </c>
      <c r="D866" s="53" t="inlineStr">
        <is>
          <t>MUM</t>
        </is>
      </c>
      <c r="E866" s="53" t="inlineStr">
        <is>
          <t>Call Money</t>
        </is>
      </c>
      <c r="F866" s="53">
        <f>CONCATENATE(E866,"-",B866)</f>
        <v/>
      </c>
      <c r="G866" s="55" t="n">
        <v>255411.09</v>
      </c>
      <c r="H866" s="53" t="inlineStr">
        <is>
          <t>CUST-15676</t>
        </is>
      </c>
      <c r="I866" s="53" t="inlineStr">
        <is>
          <t>SBI</t>
        </is>
      </c>
      <c r="J866" s="53" t="inlineStr">
        <is>
          <t>SBI</t>
        </is>
      </c>
      <c r="K866" s="53" t="inlineStr">
        <is>
          <t>D</t>
        </is>
      </c>
      <c r="L866" s="55">
        <f>G866*VLOOKUP(RIGHT(F866,3),'Currency-RBI'!$A$2:$B$28,2,0)</f>
        <v/>
      </c>
    </row>
    <row r="867">
      <c r="A867" s="53" t="n">
        <v>20221231</v>
      </c>
      <c r="B867" s="53" t="inlineStr">
        <is>
          <t>USD</t>
        </is>
      </c>
      <c r="C867" s="54" t="n">
        <v>11690</v>
      </c>
      <c r="D867" s="53" t="inlineStr">
        <is>
          <t>MUM</t>
        </is>
      </c>
      <c r="E867" s="53" t="inlineStr">
        <is>
          <t>MSF</t>
        </is>
      </c>
      <c r="F867" s="53">
        <f>CONCATENATE(E867,"-",B867)</f>
        <v/>
      </c>
      <c r="G867" s="55" t="n">
        <v>425944.53</v>
      </c>
      <c r="H867" s="53" t="inlineStr">
        <is>
          <t>CUST-38977</t>
        </is>
      </c>
      <c r="I867" s="53" t="inlineStr">
        <is>
          <t>Saraswat</t>
        </is>
      </c>
      <c r="J867" s="53" t="inlineStr">
        <is>
          <t>Cooperative Bank</t>
        </is>
      </c>
      <c r="K867" s="53" t="inlineStr">
        <is>
          <t>O</t>
        </is>
      </c>
      <c r="L867" s="55">
        <f>G867*VLOOKUP(RIGHT(F867,3),'Currency-RBI'!$A$2:$B$28,2,0)</f>
        <v/>
      </c>
    </row>
    <row r="868">
      <c r="A868" s="53" t="n">
        <v>20221231</v>
      </c>
      <c r="B868" s="53" t="inlineStr">
        <is>
          <t>GBP</t>
        </is>
      </c>
      <c r="C868" s="54" t="n">
        <v>11691</v>
      </c>
      <c r="D868" s="53" t="inlineStr">
        <is>
          <t>MUM</t>
        </is>
      </c>
      <c r="E868" s="53" t="inlineStr">
        <is>
          <t>MSF</t>
        </is>
      </c>
      <c r="F868" s="53">
        <f>CONCATENATE(E868,"-",B868)</f>
        <v/>
      </c>
      <c r="G868" s="55" t="n">
        <v>581751.72</v>
      </c>
      <c r="H868" s="53" t="inlineStr">
        <is>
          <t>CUST-12892</t>
        </is>
      </c>
      <c r="I868" s="53" t="inlineStr">
        <is>
          <t>FIO</t>
        </is>
      </c>
      <c r="J868" s="53" t="inlineStr">
        <is>
          <t>Financial Institution</t>
        </is>
      </c>
      <c r="K868" s="53" t="inlineStr">
        <is>
          <t>D</t>
        </is>
      </c>
      <c r="L868" s="55">
        <f>G868*VLOOKUP(RIGHT(F868,3),'Currency-RBI'!$A$2:$B$28,2,0)</f>
        <v/>
      </c>
    </row>
    <row r="869">
      <c r="A869" s="53" t="n">
        <v>20221231</v>
      </c>
      <c r="B869" s="53" t="inlineStr">
        <is>
          <t>INR</t>
        </is>
      </c>
      <c r="C869" s="54" t="n">
        <v>11693</v>
      </c>
      <c r="D869" s="53" t="inlineStr">
        <is>
          <t>MUM</t>
        </is>
      </c>
      <c r="E869" s="53" t="inlineStr">
        <is>
          <t>Term Loan</t>
        </is>
      </c>
      <c r="F869" s="53">
        <f>CONCATENATE(E869,"-",B869)</f>
        <v/>
      </c>
      <c r="G869" s="55" t="n">
        <v>285730.83</v>
      </c>
      <c r="H869" s="53" t="inlineStr">
        <is>
          <t>CUST-39064</t>
        </is>
      </c>
      <c r="I869" s="53" t="inlineStr">
        <is>
          <t>FIO</t>
        </is>
      </c>
      <c r="J869" s="53" t="inlineStr">
        <is>
          <t>Financial Institution</t>
        </is>
      </c>
      <c r="K869" s="53" t="inlineStr">
        <is>
          <t>O</t>
        </is>
      </c>
      <c r="L869" s="55">
        <f>G869*VLOOKUP(RIGHT(F869,3),'Currency-RBI'!$A$2:$B$28,2,0)</f>
        <v/>
      </c>
    </row>
    <row r="870">
      <c r="A870" s="53" t="n">
        <v>20221231</v>
      </c>
      <c r="B870" s="53" t="inlineStr">
        <is>
          <t>EUR</t>
        </is>
      </c>
      <c r="C870" s="54" t="n">
        <v>11694</v>
      </c>
      <c r="D870" s="53" t="inlineStr">
        <is>
          <t>MUM</t>
        </is>
      </c>
      <c r="E870" s="53" t="inlineStr">
        <is>
          <t>MSF</t>
        </is>
      </c>
      <c r="F870" s="53">
        <f>CONCATENATE(E870,"-",B870)</f>
        <v/>
      </c>
      <c r="G870" s="55" t="n">
        <v>833033.52</v>
      </c>
      <c r="H870" s="53" t="inlineStr">
        <is>
          <t>CUST-43999</t>
        </is>
      </c>
      <c r="I870" s="53" t="inlineStr">
        <is>
          <t>BOA</t>
        </is>
      </c>
      <c r="J870" s="53" t="inlineStr">
        <is>
          <t>Overseas Bank</t>
        </is>
      </c>
      <c r="K870" s="53" t="inlineStr">
        <is>
          <t>D</t>
        </is>
      </c>
      <c r="L870" s="55">
        <f>G870*VLOOKUP(RIGHT(F870,3),'Currency-RBI'!$A$2:$B$28,2,0)</f>
        <v/>
      </c>
    </row>
    <row r="871">
      <c r="A871" s="53" t="n">
        <v>20221231</v>
      </c>
      <c r="B871" s="53" t="inlineStr">
        <is>
          <t>USD</t>
        </is>
      </c>
      <c r="C871" s="54" t="n">
        <v>11696</v>
      </c>
      <c r="D871" s="53" t="inlineStr">
        <is>
          <t>DEL</t>
        </is>
      </c>
      <c r="E871" s="53" t="inlineStr">
        <is>
          <t>Call Money</t>
        </is>
      </c>
      <c r="F871" s="53">
        <f>CONCATENATE(E871,"-",B871)</f>
        <v/>
      </c>
      <c r="G871" s="55" t="n">
        <v>624679.11</v>
      </c>
      <c r="H871" s="53" t="inlineStr">
        <is>
          <t>CUST-79168</t>
        </is>
      </c>
      <c r="I871" s="53" t="inlineStr">
        <is>
          <t>NABARD</t>
        </is>
      </c>
      <c r="J871" s="53" t="inlineStr">
        <is>
          <t>Financial Institution</t>
        </is>
      </c>
      <c r="K871" s="53" t="inlineStr">
        <is>
          <t>D</t>
        </is>
      </c>
      <c r="L871" s="55">
        <f>G871*VLOOKUP(RIGHT(F871,3),'Currency-RBI'!$A$2:$B$28,2,0)</f>
        <v/>
      </c>
    </row>
    <row r="872">
      <c r="A872" s="53" t="n">
        <v>20221231</v>
      </c>
      <c r="B872" s="53" t="inlineStr">
        <is>
          <t>GBP</t>
        </is>
      </c>
      <c r="C872" s="54" t="n">
        <v>11698</v>
      </c>
      <c r="D872" s="53" t="inlineStr">
        <is>
          <t>MUM</t>
        </is>
      </c>
      <c r="E872" s="53" t="inlineStr">
        <is>
          <t>Call Money</t>
        </is>
      </c>
      <c r="F872" s="53">
        <f>CONCATENATE(E872,"-",B872)</f>
        <v/>
      </c>
      <c r="G872" s="55" t="n">
        <v>381991.5</v>
      </c>
      <c r="H872" s="53" t="inlineStr">
        <is>
          <t>CUST-28797</t>
        </is>
      </c>
      <c r="I872" s="53" t="inlineStr">
        <is>
          <t>SIDBI</t>
        </is>
      </c>
      <c r="J872" s="53" t="inlineStr">
        <is>
          <t>Financial Institution</t>
        </is>
      </c>
      <c r="K872" s="53" t="inlineStr">
        <is>
          <t>O</t>
        </is>
      </c>
      <c r="L872" s="55">
        <f>G872*VLOOKUP(RIGHT(F872,3),'Currency-RBI'!$A$2:$B$28,2,0)</f>
        <v/>
      </c>
    </row>
    <row r="873">
      <c r="A873" s="53" t="n">
        <v>20221231</v>
      </c>
      <c r="B873" s="53" t="inlineStr">
        <is>
          <t>USD</t>
        </is>
      </c>
      <c r="C873" s="54" t="n">
        <v>11700</v>
      </c>
      <c r="D873" s="53" t="inlineStr">
        <is>
          <t>DEL</t>
        </is>
      </c>
      <c r="E873" s="53" t="inlineStr">
        <is>
          <t>Term Loan</t>
        </is>
      </c>
      <c r="F873" s="53">
        <f>CONCATENATE(E873,"-",B873)</f>
        <v/>
      </c>
      <c r="G873" s="55" t="n">
        <v>864726.39</v>
      </c>
      <c r="H873" s="53" t="inlineStr">
        <is>
          <t>CUST-10454</t>
        </is>
      </c>
      <c r="I873" s="53" t="inlineStr">
        <is>
          <t>FIO</t>
        </is>
      </c>
      <c r="J873" s="53" t="inlineStr">
        <is>
          <t>Financial Institution</t>
        </is>
      </c>
      <c r="K873" s="53" t="inlineStr">
        <is>
          <t>D</t>
        </is>
      </c>
      <c r="L873" s="55">
        <f>G873*VLOOKUP(RIGHT(F873,3),'Currency-RBI'!$A$2:$B$28,2,0)</f>
        <v/>
      </c>
    </row>
    <row r="874">
      <c r="A874" s="53" t="n">
        <v>20221231</v>
      </c>
      <c r="B874" s="53" t="inlineStr">
        <is>
          <t>INR</t>
        </is>
      </c>
      <c r="C874" s="54" t="n">
        <v>11706</v>
      </c>
      <c r="D874" s="53" t="inlineStr">
        <is>
          <t>MUM</t>
        </is>
      </c>
      <c r="E874" s="53" t="inlineStr">
        <is>
          <t>Term Loan</t>
        </is>
      </c>
      <c r="F874" s="53">
        <f>CONCATENATE(E874,"-",B874)</f>
        <v/>
      </c>
      <c r="G874" s="55" t="n">
        <v>713574.1800000001</v>
      </c>
      <c r="H874" s="53" t="inlineStr">
        <is>
          <t>CUST-74412</t>
        </is>
      </c>
      <c r="I874" s="53" t="inlineStr">
        <is>
          <t>SBBJ</t>
        </is>
      </c>
      <c r="J874" s="53" t="inlineStr">
        <is>
          <t>SBI-SUB</t>
        </is>
      </c>
      <c r="K874" s="53" t="inlineStr">
        <is>
          <t>O</t>
        </is>
      </c>
      <c r="L874" s="55">
        <f>G874*VLOOKUP(RIGHT(F874,3),'Currency-RBI'!$A$2:$B$28,2,0)</f>
        <v/>
      </c>
    </row>
    <row r="875">
      <c r="A875" s="53" t="n">
        <v>20221231</v>
      </c>
      <c r="B875" s="53" t="inlineStr">
        <is>
          <t>USD</t>
        </is>
      </c>
      <c r="C875" s="54" t="n">
        <v>11707</v>
      </c>
      <c r="D875" s="53" t="inlineStr">
        <is>
          <t>MUM</t>
        </is>
      </c>
      <c r="E875" s="53" t="inlineStr">
        <is>
          <t>LAF</t>
        </is>
      </c>
      <c r="F875" s="53">
        <f>CONCATENATE(E875,"-",B875)</f>
        <v/>
      </c>
      <c r="G875" s="55" t="n">
        <v>279782.91</v>
      </c>
      <c r="H875" s="53" t="inlineStr">
        <is>
          <t>CUST-54858</t>
        </is>
      </c>
      <c r="I875" s="53" t="inlineStr">
        <is>
          <t>FIO</t>
        </is>
      </c>
      <c r="J875" s="53" t="inlineStr">
        <is>
          <t>Financial Institution</t>
        </is>
      </c>
      <c r="K875" s="53" t="inlineStr">
        <is>
          <t>O</t>
        </is>
      </c>
      <c r="L875" s="55">
        <f>G875*VLOOKUP(RIGHT(F875,3),'Currency-RBI'!$A$2:$B$28,2,0)</f>
        <v/>
      </c>
    </row>
    <row r="876">
      <c r="A876" s="53" t="n">
        <v>20221231</v>
      </c>
      <c r="B876" s="53" t="inlineStr">
        <is>
          <t>EUR</t>
        </is>
      </c>
      <c r="C876" s="54" t="n">
        <v>11708</v>
      </c>
      <c r="D876" s="53" t="inlineStr">
        <is>
          <t>MUM</t>
        </is>
      </c>
      <c r="E876" s="53" t="inlineStr">
        <is>
          <t>LAF</t>
        </is>
      </c>
      <c r="F876" s="53">
        <f>CONCATENATE(E876,"-",B876)</f>
        <v/>
      </c>
      <c r="G876" s="55" t="n">
        <v>907615.17</v>
      </c>
      <c r="H876" s="53" t="inlineStr">
        <is>
          <t>CUST-57953</t>
        </is>
      </c>
      <c r="I876" s="53" t="inlineStr">
        <is>
          <t>ICICI</t>
        </is>
      </c>
      <c r="J876" s="53" t="inlineStr">
        <is>
          <t>SCB-Private</t>
        </is>
      </c>
      <c r="K876" s="53" t="inlineStr">
        <is>
          <t>D</t>
        </is>
      </c>
      <c r="L876" s="55">
        <f>G876*VLOOKUP(RIGHT(F876,3),'Currency-RBI'!$A$2:$B$28,2,0)</f>
        <v/>
      </c>
    </row>
    <row r="877">
      <c r="A877" s="53" t="n">
        <v>20221231</v>
      </c>
      <c r="B877" s="53" t="inlineStr">
        <is>
          <t>EUR</t>
        </is>
      </c>
      <c r="C877" s="54" t="n">
        <v>11709</v>
      </c>
      <c r="D877" s="53" t="inlineStr">
        <is>
          <t>MUM</t>
        </is>
      </c>
      <c r="E877" s="53" t="inlineStr">
        <is>
          <t>MSF</t>
        </is>
      </c>
      <c r="F877" s="53">
        <f>CONCATENATE(E877,"-",B877)</f>
        <v/>
      </c>
      <c r="G877" s="55" t="n">
        <v>467143.38</v>
      </c>
      <c r="H877" s="53" t="inlineStr">
        <is>
          <t>CUST-40924</t>
        </is>
      </c>
      <c r="I877" s="53" t="inlineStr">
        <is>
          <t>SIDBI</t>
        </is>
      </c>
      <c r="J877" s="53" t="inlineStr">
        <is>
          <t>Financial Institution</t>
        </is>
      </c>
      <c r="K877" s="53" t="inlineStr">
        <is>
          <t>O</t>
        </is>
      </c>
      <c r="L877" s="55">
        <f>G877*VLOOKUP(RIGHT(F877,3),'Currency-RBI'!$A$2:$B$28,2,0)</f>
        <v/>
      </c>
    </row>
    <row r="878">
      <c r="A878" s="53" t="n">
        <v>20221231</v>
      </c>
      <c r="B878" s="53" t="inlineStr">
        <is>
          <t>USD</t>
        </is>
      </c>
      <c r="C878" s="54" t="n">
        <v>11711</v>
      </c>
      <c r="D878" s="53" t="inlineStr">
        <is>
          <t>MUM</t>
        </is>
      </c>
      <c r="E878" s="53" t="inlineStr">
        <is>
          <t>LAF</t>
        </is>
      </c>
      <c r="F878" s="53">
        <f>CONCATENATE(E878,"-",B878)</f>
        <v/>
      </c>
      <c r="G878" s="55" t="n">
        <v>867862.71</v>
      </c>
      <c r="H878" s="53" t="inlineStr">
        <is>
          <t>CUST-34578</t>
        </is>
      </c>
      <c r="I878" s="53" t="inlineStr">
        <is>
          <t>ICICI</t>
        </is>
      </c>
      <c r="J878" s="53" t="inlineStr">
        <is>
          <t>SCB-Private</t>
        </is>
      </c>
      <c r="K878" s="53" t="inlineStr">
        <is>
          <t>O</t>
        </is>
      </c>
      <c r="L878" s="55">
        <f>G878*VLOOKUP(RIGHT(F878,3),'Currency-RBI'!$A$2:$B$28,2,0)</f>
        <v/>
      </c>
    </row>
    <row r="879">
      <c r="A879" s="53" t="n">
        <v>20221231</v>
      </c>
      <c r="B879" s="53" t="inlineStr">
        <is>
          <t>INR</t>
        </is>
      </c>
      <c r="C879" s="54" t="n">
        <v>11712</v>
      </c>
      <c r="D879" s="53" t="inlineStr">
        <is>
          <t>MUM</t>
        </is>
      </c>
      <c r="E879" s="53" t="inlineStr">
        <is>
          <t>Call Money</t>
        </is>
      </c>
      <c r="F879" s="53">
        <f>CONCATENATE(E879,"-",B879)</f>
        <v/>
      </c>
      <c r="G879" s="55" t="n">
        <v>271341.18</v>
      </c>
      <c r="H879" s="53" t="inlineStr">
        <is>
          <t>CUST-52231</t>
        </is>
      </c>
      <c r="I879" s="53" t="inlineStr">
        <is>
          <t>NABARD</t>
        </is>
      </c>
      <c r="J879" s="53" t="inlineStr">
        <is>
          <t>Financial Institution</t>
        </is>
      </c>
      <c r="K879" s="53" t="inlineStr">
        <is>
          <t>O</t>
        </is>
      </c>
      <c r="L879" s="55">
        <f>G879*VLOOKUP(RIGHT(F879,3),'Currency-RBI'!$A$2:$B$28,2,0)</f>
        <v/>
      </c>
    </row>
    <row r="880">
      <c r="A880" s="53" t="n">
        <v>20221231</v>
      </c>
      <c r="B880" s="53" t="inlineStr">
        <is>
          <t>USD</t>
        </is>
      </c>
      <c r="C880" s="54" t="n">
        <v>11713</v>
      </c>
      <c r="D880" s="53" t="inlineStr">
        <is>
          <t>MUM</t>
        </is>
      </c>
      <c r="E880" s="53" t="inlineStr">
        <is>
          <t>LAF</t>
        </is>
      </c>
      <c r="F880" s="53">
        <f>CONCATENATE(E880,"-",B880)</f>
        <v/>
      </c>
      <c r="G880" s="55" t="n">
        <v>984758.9399999999</v>
      </c>
      <c r="H880" s="53" t="inlineStr">
        <is>
          <t>CUST-25072</t>
        </is>
      </c>
      <c r="I880" s="53" t="inlineStr">
        <is>
          <t>ICICI</t>
        </is>
      </c>
      <c r="J880" s="53" t="inlineStr">
        <is>
          <t>SCB-Private</t>
        </is>
      </c>
      <c r="K880" s="53" t="inlineStr">
        <is>
          <t>D</t>
        </is>
      </c>
      <c r="L880" s="55">
        <f>G880*VLOOKUP(RIGHT(F880,3),'Currency-RBI'!$A$2:$B$28,2,0)</f>
        <v/>
      </c>
    </row>
    <row r="881">
      <c r="A881" s="53" t="n">
        <v>20221231</v>
      </c>
      <c r="B881" s="53" t="inlineStr">
        <is>
          <t>INR</t>
        </is>
      </c>
      <c r="C881" s="54" t="n">
        <v>11715</v>
      </c>
      <c r="D881" s="53" t="inlineStr">
        <is>
          <t>MUM</t>
        </is>
      </c>
      <c r="E881" s="53" t="inlineStr">
        <is>
          <t>Call Money</t>
        </is>
      </c>
      <c r="F881" s="53">
        <f>CONCATENATE(E881,"-",B881)</f>
        <v/>
      </c>
      <c r="G881" s="55" t="n">
        <v>191083.86</v>
      </c>
      <c r="H881" s="53" t="inlineStr">
        <is>
          <t>CUST-77644</t>
        </is>
      </c>
      <c r="I881" s="53" t="inlineStr">
        <is>
          <t>SBBJ</t>
        </is>
      </c>
      <c r="J881" s="53" t="inlineStr">
        <is>
          <t>SBI-SUB</t>
        </is>
      </c>
      <c r="K881" s="53" t="inlineStr">
        <is>
          <t>D</t>
        </is>
      </c>
      <c r="L881" s="55">
        <f>G881*VLOOKUP(RIGHT(F881,3),'Currency-RBI'!$A$2:$B$28,2,0)</f>
        <v/>
      </c>
    </row>
    <row r="882">
      <c r="A882" s="53" t="n">
        <v>20221231</v>
      </c>
      <c r="B882" s="53" t="inlineStr">
        <is>
          <t>INR</t>
        </is>
      </c>
      <c r="C882" s="54" t="n">
        <v>11716</v>
      </c>
      <c r="D882" s="53" t="inlineStr">
        <is>
          <t>DEL</t>
        </is>
      </c>
      <c r="E882" s="53" t="inlineStr">
        <is>
          <t>Term Loan</t>
        </is>
      </c>
      <c r="F882" s="53">
        <f>CONCATENATE(E882,"-",B882)</f>
        <v/>
      </c>
      <c r="G882" s="55" t="n">
        <v>127085.31</v>
      </c>
      <c r="H882" s="53" t="inlineStr">
        <is>
          <t>CUST-68251</t>
        </is>
      </c>
      <c r="I882" s="53" t="inlineStr">
        <is>
          <t>Saraswat</t>
        </is>
      </c>
      <c r="J882" s="53" t="inlineStr">
        <is>
          <t>Cooperative Bank</t>
        </is>
      </c>
      <c r="K882" s="53" t="inlineStr">
        <is>
          <t>D</t>
        </is>
      </c>
      <c r="L882" s="55">
        <f>G882*VLOOKUP(RIGHT(F882,3),'Currency-RBI'!$A$2:$B$28,2,0)</f>
        <v/>
      </c>
    </row>
    <row r="883">
      <c r="A883" s="53" t="n">
        <v>20221231</v>
      </c>
      <c r="B883" s="53" t="inlineStr">
        <is>
          <t>INR</t>
        </is>
      </c>
      <c r="C883" s="54" t="n">
        <v>11718</v>
      </c>
      <c r="D883" s="53" t="inlineStr">
        <is>
          <t>MUM</t>
        </is>
      </c>
      <c r="E883" s="53" t="inlineStr">
        <is>
          <t>MSF</t>
        </is>
      </c>
      <c r="F883" s="53">
        <f>CONCATENATE(E883,"-",B883)</f>
        <v/>
      </c>
      <c r="G883" s="55" t="n">
        <v>211061.07</v>
      </c>
      <c r="H883" s="53" t="inlineStr">
        <is>
          <t>CUST-32056</t>
        </is>
      </c>
      <c r="I883" s="53" t="inlineStr">
        <is>
          <t>BOA</t>
        </is>
      </c>
      <c r="J883" s="53" t="inlineStr">
        <is>
          <t>Overseas Bank</t>
        </is>
      </c>
      <c r="K883" s="53" t="inlineStr">
        <is>
          <t>D</t>
        </is>
      </c>
      <c r="L883" s="55">
        <f>G883*VLOOKUP(RIGHT(F883,3),'Currency-RBI'!$A$2:$B$28,2,0)</f>
        <v/>
      </c>
    </row>
    <row r="884">
      <c r="A884" s="53" t="n">
        <v>20221231</v>
      </c>
      <c r="B884" s="53" t="inlineStr">
        <is>
          <t>INR</t>
        </is>
      </c>
      <c r="C884" s="54" t="n">
        <v>11719</v>
      </c>
      <c r="D884" s="53" t="inlineStr">
        <is>
          <t>MUM</t>
        </is>
      </c>
      <c r="E884" s="53" t="inlineStr">
        <is>
          <t>MSF</t>
        </is>
      </c>
      <c r="F884" s="53">
        <f>CONCATENATE(E884,"-",B884)</f>
        <v/>
      </c>
      <c r="G884" s="55" t="n">
        <v>309172.05</v>
      </c>
      <c r="H884" s="53" t="inlineStr">
        <is>
          <t>CUST-26295</t>
        </is>
      </c>
      <c r="I884" s="53" t="inlineStr">
        <is>
          <t>RBI</t>
        </is>
      </c>
      <c r="J884" s="53" t="inlineStr">
        <is>
          <t>RBI</t>
        </is>
      </c>
      <c r="K884" s="53" t="inlineStr">
        <is>
          <t>D</t>
        </is>
      </c>
      <c r="L884" s="55">
        <f>G884*VLOOKUP(RIGHT(F884,3),'Currency-RBI'!$A$2:$B$28,2,0)</f>
        <v/>
      </c>
    </row>
    <row r="885">
      <c r="A885" s="53" t="n">
        <v>20221231</v>
      </c>
      <c r="B885" s="53" t="inlineStr">
        <is>
          <t>EUR</t>
        </is>
      </c>
      <c r="C885" s="54" t="n">
        <v>11723</v>
      </c>
      <c r="D885" s="53" t="inlineStr">
        <is>
          <t>DEL</t>
        </is>
      </c>
      <c r="E885" s="53" t="inlineStr">
        <is>
          <t>MSF</t>
        </is>
      </c>
      <c r="F885" s="53">
        <f>CONCATENATE(E885,"-",B885)</f>
        <v/>
      </c>
      <c r="G885" s="55" t="n">
        <v>126852.66</v>
      </c>
      <c r="H885" s="53" t="inlineStr">
        <is>
          <t>CUST-38391</t>
        </is>
      </c>
      <c r="I885" s="53" t="inlineStr">
        <is>
          <t>SBBJ</t>
        </is>
      </c>
      <c r="J885" s="53" t="inlineStr">
        <is>
          <t>SBI-SUB</t>
        </is>
      </c>
      <c r="K885" s="53" t="inlineStr">
        <is>
          <t>O</t>
        </is>
      </c>
      <c r="L885" s="55">
        <f>G885*VLOOKUP(RIGHT(F885,3),'Currency-RBI'!$A$2:$B$28,2,0)</f>
        <v/>
      </c>
    </row>
    <row r="886">
      <c r="A886" s="53" t="n">
        <v>20221231</v>
      </c>
      <c r="B886" s="53" t="inlineStr">
        <is>
          <t>EUR</t>
        </is>
      </c>
      <c r="C886" s="54" t="n">
        <v>11724</v>
      </c>
      <c r="D886" s="53" t="inlineStr">
        <is>
          <t>MUM</t>
        </is>
      </c>
      <c r="E886" s="53" t="inlineStr">
        <is>
          <t>Term Loan</t>
        </is>
      </c>
      <c r="F886" s="53">
        <f>CONCATENATE(E886,"-",B886)</f>
        <v/>
      </c>
      <c r="G886" s="55" t="n">
        <v>86372.55</v>
      </c>
      <c r="H886" s="53" t="inlineStr">
        <is>
          <t>CUST-54895</t>
        </is>
      </c>
      <c r="I886" s="53" t="inlineStr">
        <is>
          <t>HDFC</t>
        </is>
      </c>
      <c r="J886" s="53" t="inlineStr">
        <is>
          <t>SCB-Private</t>
        </is>
      </c>
      <c r="K886" s="53" t="inlineStr">
        <is>
          <t>O</t>
        </is>
      </c>
      <c r="L886" s="55">
        <f>G886*VLOOKUP(RIGHT(F886,3),'Currency-RBI'!$A$2:$B$28,2,0)</f>
        <v/>
      </c>
    </row>
    <row r="887">
      <c r="A887" s="53" t="n">
        <v>20221231</v>
      </c>
      <c r="B887" s="53" t="inlineStr">
        <is>
          <t>INR</t>
        </is>
      </c>
      <c r="C887" s="54" t="n">
        <v>11726</v>
      </c>
      <c r="D887" s="53" t="inlineStr">
        <is>
          <t>MUM</t>
        </is>
      </c>
      <c r="E887" s="53" t="inlineStr">
        <is>
          <t>Term Loan</t>
        </is>
      </c>
      <c r="F887" s="53">
        <f>CONCATENATE(E887,"-",B887)</f>
        <v/>
      </c>
      <c r="G887" s="55" t="n">
        <v>513256.59</v>
      </c>
      <c r="H887" s="53" t="inlineStr">
        <is>
          <t>CUST-31996</t>
        </is>
      </c>
      <c r="I887" s="53" t="inlineStr">
        <is>
          <t>BOA</t>
        </is>
      </c>
      <c r="J887" s="53" t="inlineStr">
        <is>
          <t>Overseas Bank</t>
        </is>
      </c>
      <c r="K887" s="53" t="inlineStr">
        <is>
          <t>D</t>
        </is>
      </c>
      <c r="L887" s="55">
        <f>G887*VLOOKUP(RIGHT(F887,3),'Currency-RBI'!$A$2:$B$28,2,0)</f>
        <v/>
      </c>
    </row>
    <row r="888">
      <c r="A888" s="53" t="n">
        <v>20221231</v>
      </c>
      <c r="B888" s="53" t="inlineStr">
        <is>
          <t>USD</t>
        </is>
      </c>
      <c r="C888" s="54" t="n">
        <v>11730</v>
      </c>
      <c r="D888" s="53" t="inlineStr">
        <is>
          <t>MUM</t>
        </is>
      </c>
      <c r="E888" s="53" t="inlineStr">
        <is>
          <t>Call Money</t>
        </is>
      </c>
      <c r="F888" s="53">
        <f>CONCATENATE(E888,"-",B888)</f>
        <v/>
      </c>
      <c r="G888" s="55" t="n">
        <v>643006.98</v>
      </c>
      <c r="H888" s="53" t="inlineStr">
        <is>
          <t>CUST-29415</t>
        </is>
      </c>
      <c r="I888" s="53" t="inlineStr">
        <is>
          <t>Saraswat</t>
        </is>
      </c>
      <c r="J888" s="53" t="inlineStr">
        <is>
          <t>Cooperative Bank</t>
        </is>
      </c>
      <c r="K888" s="53" t="inlineStr">
        <is>
          <t>D</t>
        </is>
      </c>
      <c r="L888" s="55">
        <f>G888*VLOOKUP(RIGHT(F888,3),'Currency-RBI'!$A$2:$B$28,2,0)</f>
        <v/>
      </c>
    </row>
    <row r="889">
      <c r="A889" s="53" t="n">
        <v>20221231</v>
      </c>
      <c r="B889" s="53" t="inlineStr">
        <is>
          <t>GBP</t>
        </is>
      </c>
      <c r="C889" s="54" t="n">
        <v>11732</v>
      </c>
      <c r="D889" s="53" t="inlineStr">
        <is>
          <t>DEL</t>
        </is>
      </c>
      <c r="E889" s="53" t="inlineStr">
        <is>
          <t>Call Money</t>
        </is>
      </c>
      <c r="F889" s="53">
        <f>CONCATENATE(E889,"-",B889)</f>
        <v/>
      </c>
      <c r="G889" s="55" t="n">
        <v>125541.9</v>
      </c>
      <c r="H889" s="53" t="inlineStr">
        <is>
          <t>CUST-26830</t>
        </is>
      </c>
      <c r="I889" s="53" t="inlineStr">
        <is>
          <t>Saraswat</t>
        </is>
      </c>
      <c r="J889" s="53" t="inlineStr">
        <is>
          <t>Cooperative Bank</t>
        </is>
      </c>
      <c r="K889" s="53" t="inlineStr">
        <is>
          <t>D</t>
        </is>
      </c>
      <c r="L889" s="55">
        <f>G889*VLOOKUP(RIGHT(F889,3),'Currency-RBI'!$A$2:$B$28,2,0)</f>
        <v/>
      </c>
    </row>
    <row r="890">
      <c r="A890" s="53" t="n">
        <v>20221231</v>
      </c>
      <c r="B890" s="53" t="inlineStr">
        <is>
          <t>GBP</t>
        </is>
      </c>
      <c r="C890" s="54" t="n">
        <v>11733</v>
      </c>
      <c r="D890" s="53" t="inlineStr">
        <is>
          <t>DEL</t>
        </is>
      </c>
      <c r="E890" s="53" t="inlineStr">
        <is>
          <t>MSF</t>
        </is>
      </c>
      <c r="F890" s="53">
        <f>CONCATENATE(E890,"-",B890)</f>
        <v/>
      </c>
      <c r="G890" s="55" t="n">
        <v>971524.62</v>
      </c>
      <c r="H890" s="53" t="inlineStr">
        <is>
          <t>CUST-37071</t>
        </is>
      </c>
      <c r="I890" s="53" t="inlineStr">
        <is>
          <t>RBI</t>
        </is>
      </c>
      <c r="J890" s="53" t="inlineStr">
        <is>
          <t>RBI</t>
        </is>
      </c>
      <c r="K890" s="53" t="inlineStr">
        <is>
          <t>O</t>
        </is>
      </c>
      <c r="L890" s="55">
        <f>G890*VLOOKUP(RIGHT(F890,3),'Currency-RBI'!$A$2:$B$28,2,0)</f>
        <v/>
      </c>
    </row>
    <row r="891">
      <c r="A891" s="53" t="n">
        <v>20221231</v>
      </c>
      <c r="B891" s="53" t="inlineStr">
        <is>
          <t>EUR</t>
        </is>
      </c>
      <c r="C891" s="54" t="n">
        <v>11734</v>
      </c>
      <c r="D891" s="53" t="inlineStr">
        <is>
          <t>DEL</t>
        </is>
      </c>
      <c r="E891" s="53" t="inlineStr">
        <is>
          <t>LAF</t>
        </is>
      </c>
      <c r="F891" s="53">
        <f>CONCATENATE(E891,"-",B891)</f>
        <v/>
      </c>
      <c r="G891" s="55" t="n">
        <v>738702.36</v>
      </c>
      <c r="H891" s="53" t="inlineStr">
        <is>
          <t>CUST-31152</t>
        </is>
      </c>
      <c r="I891" s="53" t="inlineStr">
        <is>
          <t>BOA</t>
        </is>
      </c>
      <c r="J891" s="53" t="inlineStr">
        <is>
          <t>Overseas Bank</t>
        </is>
      </c>
      <c r="K891" s="53" t="inlineStr">
        <is>
          <t>D</t>
        </is>
      </c>
      <c r="L891" s="55">
        <f>G891*VLOOKUP(RIGHT(F891,3),'Currency-RBI'!$A$2:$B$28,2,0)</f>
        <v/>
      </c>
    </row>
    <row r="892">
      <c r="A892" s="53" t="n">
        <v>20221231</v>
      </c>
      <c r="B892" s="53" t="inlineStr">
        <is>
          <t>USD</t>
        </is>
      </c>
      <c r="C892" s="54" t="n">
        <v>11737</v>
      </c>
      <c r="D892" s="53" t="inlineStr">
        <is>
          <t>DEL</t>
        </is>
      </c>
      <c r="E892" s="53" t="inlineStr">
        <is>
          <t>MSF</t>
        </is>
      </c>
      <c r="F892" s="53">
        <f>CONCATENATE(E892,"-",B892)</f>
        <v/>
      </c>
      <c r="G892" s="55" t="n">
        <v>438347.25</v>
      </c>
      <c r="H892" s="53" t="inlineStr">
        <is>
          <t>CUST-16224</t>
        </is>
      </c>
      <c r="I892" s="53" t="inlineStr">
        <is>
          <t>Saraswat</t>
        </is>
      </c>
      <c r="J892" s="53" t="inlineStr">
        <is>
          <t>Cooperative Bank</t>
        </is>
      </c>
      <c r="K892" s="53" t="inlineStr">
        <is>
          <t>D</t>
        </is>
      </c>
      <c r="L892" s="55">
        <f>G892*VLOOKUP(RIGHT(F892,3),'Currency-RBI'!$A$2:$B$28,2,0)</f>
        <v/>
      </c>
    </row>
    <row r="893">
      <c r="A893" s="53" t="n">
        <v>20221231</v>
      </c>
      <c r="B893" s="53" t="inlineStr">
        <is>
          <t>INR</t>
        </is>
      </c>
      <c r="C893" s="54" t="n">
        <v>11738</v>
      </c>
      <c r="D893" s="53" t="inlineStr">
        <is>
          <t>DEL</t>
        </is>
      </c>
      <c r="E893" s="53" t="inlineStr">
        <is>
          <t>Term Loan</t>
        </is>
      </c>
      <c r="F893" s="53">
        <f>CONCATENATE(E893,"-",B893)</f>
        <v/>
      </c>
      <c r="G893" s="55" t="n">
        <v>411542.01</v>
      </c>
      <c r="H893" s="53" t="inlineStr">
        <is>
          <t>CUST-47668</t>
        </is>
      </c>
      <c r="I893" s="53" t="inlineStr">
        <is>
          <t>RBI</t>
        </is>
      </c>
      <c r="J893" s="53" t="inlineStr">
        <is>
          <t>RBI</t>
        </is>
      </c>
      <c r="K893" s="53" t="inlineStr">
        <is>
          <t>O</t>
        </is>
      </c>
      <c r="L893" s="55">
        <f>G893*VLOOKUP(RIGHT(F893,3),'Currency-RBI'!$A$2:$B$28,2,0)</f>
        <v/>
      </c>
    </row>
    <row r="894">
      <c r="A894" s="53" t="n">
        <v>20221231</v>
      </c>
      <c r="B894" s="53" t="inlineStr">
        <is>
          <t>GBP</t>
        </is>
      </c>
      <c r="C894" s="54" t="n">
        <v>11740</v>
      </c>
      <c r="D894" s="53" t="inlineStr">
        <is>
          <t>MUM</t>
        </is>
      </c>
      <c r="E894" s="53" t="inlineStr">
        <is>
          <t>MSF</t>
        </is>
      </c>
      <c r="F894" s="53">
        <f>CONCATENATE(E894,"-",B894)</f>
        <v/>
      </c>
      <c r="G894" s="55" t="n">
        <v>669310.29</v>
      </c>
      <c r="H894" s="53" t="inlineStr">
        <is>
          <t>CUST-63885</t>
        </is>
      </c>
      <c r="I894" s="53" t="inlineStr">
        <is>
          <t>ICICI</t>
        </is>
      </c>
      <c r="J894" s="53" t="inlineStr">
        <is>
          <t>SCB-Private</t>
        </is>
      </c>
      <c r="K894" s="53" t="inlineStr">
        <is>
          <t>O</t>
        </is>
      </c>
      <c r="L894" s="55">
        <f>G894*VLOOKUP(RIGHT(F894,3),'Currency-RBI'!$A$2:$B$28,2,0)</f>
        <v/>
      </c>
    </row>
    <row r="895">
      <c r="A895" s="53" t="n">
        <v>20221231</v>
      </c>
      <c r="B895" s="53" t="inlineStr">
        <is>
          <t>GBP</t>
        </is>
      </c>
      <c r="C895" s="54" t="n">
        <v>11742</v>
      </c>
      <c r="D895" s="53" t="inlineStr">
        <is>
          <t>DEL</t>
        </is>
      </c>
      <c r="E895" s="53" t="inlineStr">
        <is>
          <t>Term Loan</t>
        </is>
      </c>
      <c r="F895" s="53">
        <f>CONCATENATE(E895,"-",B895)</f>
        <v/>
      </c>
      <c r="G895" s="55" t="n">
        <v>301395.6</v>
      </c>
      <c r="H895" s="53" t="inlineStr">
        <is>
          <t>CUST-33324</t>
        </is>
      </c>
      <c r="I895" s="53" t="inlineStr">
        <is>
          <t>Saraswat</t>
        </is>
      </c>
      <c r="J895" s="53" t="inlineStr">
        <is>
          <t>Cooperative Bank</t>
        </is>
      </c>
      <c r="K895" s="53" t="inlineStr">
        <is>
          <t>D</t>
        </is>
      </c>
      <c r="L895" s="55">
        <f>G895*VLOOKUP(RIGHT(F895,3),'Currency-RBI'!$A$2:$B$28,2,0)</f>
        <v/>
      </c>
    </row>
    <row r="896">
      <c r="A896" s="53" t="n">
        <v>20221231</v>
      </c>
      <c r="B896" s="53" t="inlineStr">
        <is>
          <t>GBP</t>
        </is>
      </c>
      <c r="C896" s="54" t="n">
        <v>11743</v>
      </c>
      <c r="D896" s="53" t="inlineStr">
        <is>
          <t>DEL</t>
        </is>
      </c>
      <c r="E896" s="53" t="inlineStr">
        <is>
          <t>Term Loan</t>
        </is>
      </c>
      <c r="F896" s="53">
        <f>CONCATENATE(E896,"-",B896)</f>
        <v/>
      </c>
      <c r="G896" s="55" t="n">
        <v>620112.24</v>
      </c>
      <c r="H896" s="53" t="inlineStr">
        <is>
          <t>CUST-68766</t>
        </is>
      </c>
      <c r="I896" s="53" t="inlineStr">
        <is>
          <t>BOA</t>
        </is>
      </c>
      <c r="J896" s="53" t="inlineStr">
        <is>
          <t>Overseas Bank</t>
        </is>
      </c>
      <c r="K896" s="53" t="inlineStr">
        <is>
          <t>D</t>
        </is>
      </c>
      <c r="L896" s="55">
        <f>G896*VLOOKUP(RIGHT(F896,3),'Currency-RBI'!$A$2:$B$28,2,0)</f>
        <v/>
      </c>
    </row>
    <row r="897">
      <c r="A897" s="53" t="n">
        <v>20221231</v>
      </c>
      <c r="B897" s="53" t="inlineStr">
        <is>
          <t>INR</t>
        </is>
      </c>
      <c r="C897" s="54" t="n">
        <v>11744</v>
      </c>
      <c r="D897" s="53" t="inlineStr">
        <is>
          <t>MUM</t>
        </is>
      </c>
      <c r="E897" s="53" t="inlineStr">
        <is>
          <t>Term Loan</t>
        </is>
      </c>
      <c r="F897" s="53">
        <f>CONCATENATE(E897,"-",B897)</f>
        <v/>
      </c>
      <c r="G897" s="55" t="n">
        <v>776845.08</v>
      </c>
      <c r="H897" s="53" t="inlineStr">
        <is>
          <t>CUST-76816</t>
        </is>
      </c>
      <c r="I897" s="53" t="inlineStr">
        <is>
          <t>HDFC</t>
        </is>
      </c>
      <c r="J897" s="53" t="inlineStr">
        <is>
          <t>SCB-Private</t>
        </is>
      </c>
      <c r="K897" s="53" t="inlineStr">
        <is>
          <t>O</t>
        </is>
      </c>
      <c r="L897" s="55">
        <f>G897*VLOOKUP(RIGHT(F897,3),'Currency-RBI'!$A$2:$B$28,2,0)</f>
        <v/>
      </c>
    </row>
    <row r="898">
      <c r="A898" s="53" t="n">
        <v>20221231</v>
      </c>
      <c r="B898" s="53" t="inlineStr">
        <is>
          <t>INR</t>
        </is>
      </c>
      <c r="C898" s="54" t="n">
        <v>11746</v>
      </c>
      <c r="D898" s="53" t="inlineStr">
        <is>
          <t>DEL</t>
        </is>
      </c>
      <c r="E898" s="53" t="inlineStr">
        <is>
          <t>Term Loan</t>
        </is>
      </c>
      <c r="F898" s="53">
        <f>CONCATENATE(E898,"-",B898)</f>
        <v/>
      </c>
      <c r="G898" s="55" t="n">
        <v>389375.91</v>
      </c>
      <c r="H898" s="53" t="inlineStr">
        <is>
          <t>CUST-63995</t>
        </is>
      </c>
      <c r="I898" s="53" t="inlineStr">
        <is>
          <t>SBBJ</t>
        </is>
      </c>
      <c r="J898" s="53" t="inlineStr">
        <is>
          <t>SBI-SUB</t>
        </is>
      </c>
      <c r="K898" s="53" t="inlineStr">
        <is>
          <t>D</t>
        </is>
      </c>
      <c r="L898" s="55">
        <f>G898*VLOOKUP(RIGHT(F898,3),'Currency-RBI'!$A$2:$B$28,2,0)</f>
        <v/>
      </c>
    </row>
    <row r="899">
      <c r="A899" s="53" t="n">
        <v>20221231</v>
      </c>
      <c r="B899" s="53" t="inlineStr">
        <is>
          <t>USD</t>
        </is>
      </c>
      <c r="C899" s="54" t="n">
        <v>11747</v>
      </c>
      <c r="D899" s="53" t="inlineStr">
        <is>
          <t>DEL</t>
        </is>
      </c>
      <c r="E899" s="53" t="inlineStr">
        <is>
          <t>Call Money</t>
        </is>
      </c>
      <c r="F899" s="53">
        <f>CONCATENATE(E899,"-",B899)</f>
        <v/>
      </c>
      <c r="G899" s="55" t="n">
        <v>530059.86</v>
      </c>
      <c r="H899" s="53" t="inlineStr">
        <is>
          <t>CUST-48450</t>
        </is>
      </c>
      <c r="I899" s="53" t="inlineStr">
        <is>
          <t>SIDBI</t>
        </is>
      </c>
      <c r="J899" s="53" t="inlineStr">
        <is>
          <t>Financial Institution</t>
        </is>
      </c>
      <c r="K899" s="53" t="inlineStr">
        <is>
          <t>D</t>
        </is>
      </c>
      <c r="L899" s="55">
        <f>G899*VLOOKUP(RIGHT(F899,3),'Currency-RBI'!$A$2:$B$28,2,0)</f>
        <v/>
      </c>
    </row>
    <row r="900">
      <c r="A900" s="53" t="n">
        <v>20221231</v>
      </c>
      <c r="B900" s="53" t="inlineStr">
        <is>
          <t>INR</t>
        </is>
      </c>
      <c r="C900" s="54" t="n">
        <v>11748</v>
      </c>
      <c r="D900" s="53" t="inlineStr">
        <is>
          <t>DEL</t>
        </is>
      </c>
      <c r="E900" s="53" t="inlineStr">
        <is>
          <t>MSF</t>
        </is>
      </c>
      <c r="F900" s="53">
        <f>CONCATENATE(E900,"-",B900)</f>
        <v/>
      </c>
      <c r="G900" s="55" t="n">
        <v>286774.29</v>
      </c>
      <c r="H900" s="53" t="inlineStr">
        <is>
          <t>CUST-35861</t>
        </is>
      </c>
      <c r="I900" s="53" t="inlineStr">
        <is>
          <t>EXIM</t>
        </is>
      </c>
      <c r="J900" s="53" t="inlineStr">
        <is>
          <t>Financial Institution</t>
        </is>
      </c>
      <c r="K900" s="53" t="inlineStr">
        <is>
          <t>O</t>
        </is>
      </c>
      <c r="L900" s="55">
        <f>G900*VLOOKUP(RIGHT(F900,3),'Currency-RBI'!$A$2:$B$28,2,0)</f>
        <v/>
      </c>
    </row>
    <row r="901">
      <c r="A901" s="53" t="n">
        <v>20221231</v>
      </c>
      <c r="B901" s="53" t="inlineStr">
        <is>
          <t>USD</t>
        </is>
      </c>
      <c r="C901" s="54" t="n">
        <v>11749</v>
      </c>
      <c r="D901" s="53" t="inlineStr">
        <is>
          <t>DEL</t>
        </is>
      </c>
      <c r="E901" s="53" t="inlineStr">
        <is>
          <t>MSF</t>
        </is>
      </c>
      <c r="F901" s="53">
        <f>CONCATENATE(E901,"-",B901)</f>
        <v/>
      </c>
      <c r="G901" s="55" t="n">
        <v>392284.53</v>
      </c>
      <c r="H901" s="53" t="inlineStr">
        <is>
          <t>CUST-58060</t>
        </is>
      </c>
      <c r="I901" s="53" t="inlineStr">
        <is>
          <t>Saraswat</t>
        </is>
      </c>
      <c r="J901" s="53" t="inlineStr">
        <is>
          <t>Cooperative Bank</t>
        </is>
      </c>
      <c r="K901" s="53" t="inlineStr">
        <is>
          <t>O</t>
        </is>
      </c>
      <c r="L901" s="55">
        <f>G901*VLOOKUP(RIGHT(F901,3),'Currency-RBI'!$A$2:$B$28,2,0)</f>
        <v/>
      </c>
    </row>
    <row r="902">
      <c r="A902" s="53" t="n">
        <v>20221231</v>
      </c>
      <c r="B902" s="53" t="inlineStr">
        <is>
          <t>EUR</t>
        </is>
      </c>
      <c r="C902" s="54" t="n">
        <v>11750</v>
      </c>
      <c r="D902" s="53" t="inlineStr">
        <is>
          <t>DEL</t>
        </is>
      </c>
      <c r="E902" s="53" t="inlineStr">
        <is>
          <t>Call Money</t>
        </is>
      </c>
      <c r="F902" s="53">
        <f>CONCATENATE(E902,"-",B902)</f>
        <v/>
      </c>
      <c r="G902" s="55" t="n">
        <v>322768.71</v>
      </c>
      <c r="H902" s="53" t="inlineStr">
        <is>
          <t>CUST-28883</t>
        </is>
      </c>
      <c r="I902" s="53" t="inlineStr">
        <is>
          <t>SIDBI</t>
        </is>
      </c>
      <c r="J902" s="53" t="inlineStr">
        <is>
          <t>Financial Institution</t>
        </is>
      </c>
      <c r="K902" s="53" t="inlineStr">
        <is>
          <t>O</t>
        </is>
      </c>
      <c r="L902" s="55">
        <f>G902*VLOOKUP(RIGHT(F902,3),'Currency-RBI'!$A$2:$B$28,2,0)</f>
        <v/>
      </c>
    </row>
    <row r="903">
      <c r="A903" s="53" t="n">
        <v>20221231</v>
      </c>
      <c r="B903" s="53" t="inlineStr">
        <is>
          <t>GBP</t>
        </is>
      </c>
      <c r="C903" s="54" t="n">
        <v>11751</v>
      </c>
      <c r="D903" s="53" t="inlineStr">
        <is>
          <t>MUM</t>
        </is>
      </c>
      <c r="E903" s="53" t="inlineStr">
        <is>
          <t>Term Loan</t>
        </is>
      </c>
      <c r="F903" s="53">
        <f>CONCATENATE(E903,"-",B903)</f>
        <v/>
      </c>
      <c r="G903" s="55" t="n">
        <v>660661.65</v>
      </c>
      <c r="H903" s="53" t="inlineStr">
        <is>
          <t>CUST-49970</t>
        </is>
      </c>
      <c r="I903" s="53" t="inlineStr">
        <is>
          <t>ICICI</t>
        </is>
      </c>
      <c r="J903" s="53" t="inlineStr">
        <is>
          <t>SCB-Private</t>
        </is>
      </c>
      <c r="K903" s="53" t="inlineStr">
        <is>
          <t>D</t>
        </is>
      </c>
      <c r="L903" s="55">
        <f>G903*VLOOKUP(RIGHT(F903,3),'Currency-RBI'!$A$2:$B$28,2,0)</f>
        <v/>
      </c>
    </row>
    <row r="904">
      <c r="A904" s="53" t="n">
        <v>20221231</v>
      </c>
      <c r="B904" s="53" t="inlineStr">
        <is>
          <t>EUR</t>
        </is>
      </c>
      <c r="C904" s="54" t="n">
        <v>11752</v>
      </c>
      <c r="D904" s="53" t="inlineStr">
        <is>
          <t>MUM</t>
        </is>
      </c>
      <c r="E904" s="53" t="inlineStr">
        <is>
          <t>Call Money</t>
        </is>
      </c>
      <c r="F904" s="53">
        <f>CONCATENATE(E904,"-",B904)</f>
        <v/>
      </c>
      <c r="G904" s="55" t="n">
        <v>12876.93</v>
      </c>
      <c r="H904" s="53" t="inlineStr">
        <is>
          <t>CUST-14700</t>
        </is>
      </c>
      <c r="I904" s="53" t="inlineStr">
        <is>
          <t>BOA</t>
        </is>
      </c>
      <c r="J904" s="53" t="inlineStr">
        <is>
          <t>Overseas Bank</t>
        </is>
      </c>
      <c r="K904" s="53" t="inlineStr">
        <is>
          <t>D</t>
        </is>
      </c>
      <c r="L904" s="55">
        <f>G904*VLOOKUP(RIGHT(F904,3),'Currency-RBI'!$A$2:$B$28,2,0)</f>
        <v/>
      </c>
    </row>
    <row r="905">
      <c r="A905" s="53" t="n">
        <v>20221231</v>
      </c>
      <c r="B905" s="53" t="inlineStr">
        <is>
          <t>GBP</t>
        </is>
      </c>
      <c r="C905" s="54" t="n">
        <v>11755</v>
      </c>
      <c r="D905" s="53" t="inlineStr">
        <is>
          <t>MUM</t>
        </is>
      </c>
      <c r="E905" s="53" t="inlineStr">
        <is>
          <t>MSF</t>
        </is>
      </c>
      <c r="F905" s="53">
        <f>CONCATENATE(E905,"-",B905)</f>
        <v/>
      </c>
      <c r="G905" s="55" t="n">
        <v>950366.34</v>
      </c>
      <c r="H905" s="53" t="inlineStr">
        <is>
          <t>CUST-48527</t>
        </is>
      </c>
      <c r="I905" s="53" t="inlineStr">
        <is>
          <t>SBBJ</t>
        </is>
      </c>
      <c r="J905" s="53" t="inlineStr">
        <is>
          <t>SBI-SUB</t>
        </is>
      </c>
      <c r="K905" s="53" t="inlineStr">
        <is>
          <t>O</t>
        </is>
      </c>
      <c r="L905" s="55">
        <f>G905*VLOOKUP(RIGHT(F905,3),'Currency-RBI'!$A$2:$B$28,2,0)</f>
        <v/>
      </c>
    </row>
    <row r="906">
      <c r="A906" s="53" t="n">
        <v>20221231</v>
      </c>
      <c r="B906" s="53" t="inlineStr">
        <is>
          <t>USD</t>
        </is>
      </c>
      <c r="C906" s="54" t="n">
        <v>11757</v>
      </c>
      <c r="D906" s="53" t="inlineStr">
        <is>
          <t>DEL</t>
        </is>
      </c>
      <c r="E906" s="53" t="inlineStr">
        <is>
          <t>LAF</t>
        </is>
      </c>
      <c r="F906" s="53">
        <f>CONCATENATE(E906,"-",B906)</f>
        <v/>
      </c>
      <c r="G906" s="55" t="n">
        <v>309596.76</v>
      </c>
      <c r="H906" s="53" t="inlineStr">
        <is>
          <t>CUST-19199</t>
        </is>
      </c>
      <c r="I906" s="53" t="inlineStr">
        <is>
          <t>EXIM</t>
        </is>
      </c>
      <c r="J906" s="53" t="inlineStr">
        <is>
          <t>Financial Institution</t>
        </is>
      </c>
      <c r="K906" s="53" t="inlineStr">
        <is>
          <t>O</t>
        </is>
      </c>
      <c r="L906" s="55">
        <f>G906*VLOOKUP(RIGHT(F906,3),'Currency-RBI'!$A$2:$B$28,2,0)</f>
        <v/>
      </c>
    </row>
    <row r="907">
      <c r="A907" s="53" t="n">
        <v>20221231</v>
      </c>
      <c r="B907" s="53" t="inlineStr">
        <is>
          <t>GBP</t>
        </is>
      </c>
      <c r="C907" s="54" t="n">
        <v>11760</v>
      </c>
      <c r="D907" s="53" t="inlineStr">
        <is>
          <t>DEL</t>
        </is>
      </c>
      <c r="E907" s="53" t="inlineStr">
        <is>
          <t>MSF</t>
        </is>
      </c>
      <c r="F907" s="53">
        <f>CONCATENATE(E907,"-",B907)</f>
        <v/>
      </c>
      <c r="G907" s="55" t="n">
        <v>519442.11</v>
      </c>
      <c r="H907" s="53" t="inlineStr">
        <is>
          <t>CUST-48705</t>
        </is>
      </c>
      <c r="I907" s="53" t="inlineStr">
        <is>
          <t>BOA</t>
        </is>
      </c>
      <c r="J907" s="53" t="inlineStr">
        <is>
          <t>Overseas Bank</t>
        </is>
      </c>
      <c r="K907" s="53" t="inlineStr">
        <is>
          <t>D</t>
        </is>
      </c>
      <c r="L907" s="55">
        <f>G907*VLOOKUP(RIGHT(F907,3),'Currency-RBI'!$A$2:$B$28,2,0)</f>
        <v/>
      </c>
    </row>
    <row r="908">
      <c r="A908" s="53" t="n">
        <v>20221231</v>
      </c>
      <c r="B908" s="53" t="inlineStr">
        <is>
          <t>GBP</t>
        </is>
      </c>
      <c r="C908" s="54" t="n">
        <v>11761</v>
      </c>
      <c r="D908" s="53" t="inlineStr">
        <is>
          <t>MUM</t>
        </is>
      </c>
      <c r="E908" s="53" t="inlineStr">
        <is>
          <t>LAF</t>
        </is>
      </c>
      <c r="F908" s="53">
        <f>CONCATENATE(E908,"-",B908)</f>
        <v/>
      </c>
      <c r="G908" s="55" t="n">
        <v>790679.34</v>
      </c>
      <c r="H908" s="53" t="inlineStr">
        <is>
          <t>CUST-37782</t>
        </is>
      </c>
      <c r="I908" s="53" t="inlineStr">
        <is>
          <t>Saraswat</t>
        </is>
      </c>
      <c r="J908" s="53" t="inlineStr">
        <is>
          <t>Cooperative Bank</t>
        </is>
      </c>
      <c r="K908" s="53" t="inlineStr">
        <is>
          <t>O</t>
        </is>
      </c>
      <c r="L908" s="55">
        <f>G908*VLOOKUP(RIGHT(F908,3),'Currency-RBI'!$A$2:$B$28,2,0)</f>
        <v/>
      </c>
    </row>
    <row r="909">
      <c r="A909" s="53" t="n">
        <v>20221231</v>
      </c>
      <c r="B909" s="53" t="inlineStr">
        <is>
          <t>EUR</t>
        </is>
      </c>
      <c r="C909" s="54" t="n">
        <v>11762</v>
      </c>
      <c r="D909" s="53" t="inlineStr">
        <is>
          <t>MUM</t>
        </is>
      </c>
      <c r="E909" s="53" t="inlineStr">
        <is>
          <t>Call Money</t>
        </is>
      </c>
      <c r="F909" s="53">
        <f>CONCATENATE(E909,"-",B909)</f>
        <v/>
      </c>
      <c r="G909" s="55" t="n">
        <v>433595.25</v>
      </c>
      <c r="H909" s="53" t="inlineStr">
        <is>
          <t>CUST-27697</t>
        </is>
      </c>
      <c r="I909" s="53" t="inlineStr">
        <is>
          <t>Saraswat</t>
        </is>
      </c>
      <c r="J909" s="53" t="inlineStr">
        <is>
          <t>Cooperative Bank</t>
        </is>
      </c>
      <c r="K909" s="53" t="inlineStr">
        <is>
          <t>O</t>
        </is>
      </c>
      <c r="L909" s="55">
        <f>G909*VLOOKUP(RIGHT(F909,3),'Currency-RBI'!$A$2:$B$28,2,0)</f>
        <v/>
      </c>
    </row>
    <row r="910">
      <c r="A910" s="53" t="n">
        <v>20221231</v>
      </c>
      <c r="B910" s="53" t="inlineStr">
        <is>
          <t>EUR</t>
        </is>
      </c>
      <c r="C910" s="54" t="n">
        <v>11764</v>
      </c>
      <c r="D910" s="53" t="inlineStr">
        <is>
          <t>MUM</t>
        </is>
      </c>
      <c r="E910" s="53" t="inlineStr">
        <is>
          <t>Call Money</t>
        </is>
      </c>
      <c r="F910" s="53">
        <f>CONCATENATE(E910,"-",B910)</f>
        <v/>
      </c>
      <c r="G910" s="55" t="n">
        <v>874182.87</v>
      </c>
      <c r="H910" s="53" t="inlineStr">
        <is>
          <t>CUST-69195</t>
        </is>
      </c>
      <c r="I910" s="53" t="inlineStr">
        <is>
          <t>Saraswat</t>
        </is>
      </c>
      <c r="J910" s="53" t="inlineStr">
        <is>
          <t>Cooperative Bank</t>
        </is>
      </c>
      <c r="K910" s="53" t="inlineStr">
        <is>
          <t>D</t>
        </is>
      </c>
      <c r="L910" s="55">
        <f>G910*VLOOKUP(RIGHT(F910,3),'Currency-RBI'!$A$2:$B$28,2,0)</f>
        <v/>
      </c>
    </row>
    <row r="911">
      <c r="A911" s="53" t="n">
        <v>20221231</v>
      </c>
      <c r="B911" s="53" t="inlineStr">
        <is>
          <t>EUR</t>
        </is>
      </c>
      <c r="C911" s="54" t="n">
        <v>11769</v>
      </c>
      <c r="D911" s="53" t="inlineStr">
        <is>
          <t>MUM</t>
        </is>
      </c>
      <c r="E911" s="53" t="inlineStr">
        <is>
          <t>Call Money</t>
        </is>
      </c>
      <c r="F911" s="53">
        <f>CONCATENATE(E911,"-",B911)</f>
        <v/>
      </c>
      <c r="G911" s="55" t="n">
        <v>626253.21</v>
      </c>
      <c r="H911" s="53" t="inlineStr">
        <is>
          <t>CUST-79237</t>
        </is>
      </c>
      <c r="I911" s="53" t="inlineStr">
        <is>
          <t>BOA</t>
        </is>
      </c>
      <c r="J911" s="53" t="inlineStr">
        <is>
          <t>Overseas Bank</t>
        </is>
      </c>
      <c r="K911" s="53" t="inlineStr">
        <is>
          <t>D</t>
        </is>
      </c>
      <c r="L911" s="55">
        <f>G911*VLOOKUP(RIGHT(F911,3),'Currency-RBI'!$A$2:$B$28,2,0)</f>
        <v/>
      </c>
    </row>
    <row r="912">
      <c r="A912" s="53" t="n">
        <v>20221231</v>
      </c>
      <c r="B912" s="53" t="inlineStr">
        <is>
          <t>INR</t>
        </is>
      </c>
      <c r="C912" s="54" t="n">
        <v>11770</v>
      </c>
      <c r="D912" s="53" t="inlineStr">
        <is>
          <t>MUM</t>
        </is>
      </c>
      <c r="E912" s="53" t="inlineStr">
        <is>
          <t>LAF</t>
        </is>
      </c>
      <c r="F912" s="53">
        <f>CONCATENATE(E912,"-",B912)</f>
        <v/>
      </c>
      <c r="G912" s="55" t="n">
        <v>31777.02</v>
      </c>
      <c r="H912" s="53" t="inlineStr">
        <is>
          <t>CUST-27105</t>
        </is>
      </c>
      <c r="I912" s="53" t="inlineStr">
        <is>
          <t>ICICI</t>
        </is>
      </c>
      <c r="J912" s="53" t="inlineStr">
        <is>
          <t>SCB-Private</t>
        </is>
      </c>
      <c r="K912" s="53" t="inlineStr">
        <is>
          <t>D</t>
        </is>
      </c>
      <c r="L912" s="55">
        <f>G912*VLOOKUP(RIGHT(F912,3),'Currency-RBI'!$A$2:$B$28,2,0)</f>
        <v/>
      </c>
    </row>
    <row r="913">
      <c r="A913" s="53" t="n">
        <v>20221231</v>
      </c>
      <c r="B913" s="53" t="inlineStr">
        <is>
          <t>USD</t>
        </is>
      </c>
      <c r="C913" s="54" t="n">
        <v>11771</v>
      </c>
      <c r="D913" s="53" t="inlineStr">
        <is>
          <t>DEL</t>
        </is>
      </c>
      <c r="E913" s="53" t="inlineStr">
        <is>
          <t>Call Money</t>
        </is>
      </c>
      <c r="F913" s="53">
        <f>CONCATENATE(E913,"-",B913)</f>
        <v/>
      </c>
      <c r="G913" s="55" t="n">
        <v>953765.01</v>
      </c>
      <c r="H913" s="53" t="inlineStr">
        <is>
          <t>CUST-71235</t>
        </is>
      </c>
      <c r="I913" s="53" t="inlineStr">
        <is>
          <t>SBI</t>
        </is>
      </c>
      <c r="J913" s="53" t="inlineStr">
        <is>
          <t>SBI</t>
        </is>
      </c>
      <c r="K913" s="53" t="inlineStr">
        <is>
          <t>D</t>
        </is>
      </c>
      <c r="L913" s="55">
        <f>G913*VLOOKUP(RIGHT(F913,3),'Currency-RBI'!$A$2:$B$28,2,0)</f>
        <v/>
      </c>
    </row>
    <row r="914">
      <c r="A914" s="53" t="n">
        <v>20221231</v>
      </c>
      <c r="B914" s="53" t="inlineStr">
        <is>
          <t>INR</t>
        </is>
      </c>
      <c r="C914" s="54" t="n">
        <v>11772</v>
      </c>
      <c r="D914" s="53" t="inlineStr">
        <is>
          <t>DEL</t>
        </is>
      </c>
      <c r="E914" s="53" t="inlineStr">
        <is>
          <t>MSF</t>
        </is>
      </c>
      <c r="F914" s="53">
        <f>CONCATENATE(E914,"-",B914)</f>
        <v/>
      </c>
      <c r="G914" s="55" t="n">
        <v>44434.17</v>
      </c>
      <c r="H914" s="53" t="inlineStr">
        <is>
          <t>CUST-71371</t>
        </is>
      </c>
      <c r="I914" s="53" t="inlineStr">
        <is>
          <t>SIDBI</t>
        </is>
      </c>
      <c r="J914" s="53" t="inlineStr">
        <is>
          <t>Financial Institution</t>
        </is>
      </c>
      <c r="K914" s="53" t="inlineStr">
        <is>
          <t>D</t>
        </is>
      </c>
      <c r="L914" s="55">
        <f>G914*VLOOKUP(RIGHT(F914,3),'Currency-RBI'!$A$2:$B$28,2,0)</f>
        <v/>
      </c>
    </row>
    <row r="915">
      <c r="A915" s="53" t="n">
        <v>20221231</v>
      </c>
      <c r="B915" s="53" t="inlineStr">
        <is>
          <t>USD</t>
        </is>
      </c>
      <c r="C915" s="54" t="n">
        <v>11773</v>
      </c>
      <c r="D915" s="53" t="inlineStr">
        <is>
          <t>DEL</t>
        </is>
      </c>
      <c r="E915" s="53" t="inlineStr">
        <is>
          <t>Term Loan</t>
        </is>
      </c>
      <c r="F915" s="53">
        <f>CONCATENATE(E915,"-",B915)</f>
        <v/>
      </c>
      <c r="G915" s="55" t="n">
        <v>788613.21</v>
      </c>
      <c r="H915" s="53" t="inlineStr">
        <is>
          <t>CUST-21974</t>
        </is>
      </c>
      <c r="I915" s="53" t="inlineStr">
        <is>
          <t>EXIM</t>
        </is>
      </c>
      <c r="J915" s="53" t="inlineStr">
        <is>
          <t>Financial Institution</t>
        </is>
      </c>
      <c r="K915" s="53" t="inlineStr">
        <is>
          <t>O</t>
        </is>
      </c>
      <c r="L915" s="55">
        <f>G915*VLOOKUP(RIGHT(F915,3),'Currency-RBI'!$A$2:$B$28,2,0)</f>
        <v/>
      </c>
    </row>
    <row r="916">
      <c r="A916" s="53" t="n">
        <v>20221231</v>
      </c>
      <c r="B916" s="53" t="inlineStr">
        <is>
          <t>GBP</t>
        </is>
      </c>
      <c r="C916" s="54" t="n">
        <v>11774</v>
      </c>
      <c r="D916" s="53" t="inlineStr">
        <is>
          <t>MUM</t>
        </is>
      </c>
      <c r="E916" s="53" t="inlineStr">
        <is>
          <t>MSF</t>
        </is>
      </c>
      <c r="F916" s="53">
        <f>CONCATENATE(E916,"-",B916)</f>
        <v/>
      </c>
      <c r="G916" s="55" t="n">
        <v>492500.25</v>
      </c>
      <c r="H916" s="53" t="inlineStr">
        <is>
          <t>CUST-51016</t>
        </is>
      </c>
      <c r="I916" s="53" t="inlineStr">
        <is>
          <t>BOA</t>
        </is>
      </c>
      <c r="J916" s="53" t="inlineStr">
        <is>
          <t>Overseas Bank</t>
        </is>
      </c>
      <c r="K916" s="53" t="inlineStr">
        <is>
          <t>D</t>
        </is>
      </c>
      <c r="L916" s="55">
        <f>G916*VLOOKUP(RIGHT(F916,3),'Currency-RBI'!$A$2:$B$28,2,0)</f>
        <v/>
      </c>
    </row>
    <row r="917">
      <c r="A917" s="53" t="n">
        <v>20221231</v>
      </c>
      <c r="B917" s="53" t="inlineStr">
        <is>
          <t>GBP</t>
        </is>
      </c>
      <c r="C917" s="54" t="n">
        <v>11775</v>
      </c>
      <c r="D917" s="53" t="inlineStr">
        <is>
          <t>DEL</t>
        </is>
      </c>
      <c r="E917" s="53" t="inlineStr">
        <is>
          <t>MSF</t>
        </is>
      </c>
      <c r="F917" s="53">
        <f>CONCATENATE(E917,"-",B917)</f>
        <v/>
      </c>
      <c r="G917" s="55" t="n">
        <v>559212.39</v>
      </c>
      <c r="H917" s="53" t="inlineStr">
        <is>
          <t>CUST-21662</t>
        </is>
      </c>
      <c r="I917" s="53" t="inlineStr">
        <is>
          <t>SBBJ</t>
        </is>
      </c>
      <c r="J917" s="53" t="inlineStr">
        <is>
          <t>SBI-SUB</t>
        </is>
      </c>
      <c r="K917" s="53" t="inlineStr">
        <is>
          <t>O</t>
        </is>
      </c>
      <c r="L917" s="55">
        <f>G917*VLOOKUP(RIGHT(F917,3),'Currency-RBI'!$A$2:$B$28,2,0)</f>
        <v/>
      </c>
    </row>
    <row r="918">
      <c r="A918" s="53" t="n">
        <v>20221231</v>
      </c>
      <c r="B918" s="53" t="inlineStr">
        <is>
          <t>EUR</t>
        </is>
      </c>
      <c r="C918" s="54" t="n">
        <v>11776</v>
      </c>
      <c r="D918" s="53" t="inlineStr">
        <is>
          <t>DEL</t>
        </is>
      </c>
      <c r="E918" s="53" t="inlineStr">
        <is>
          <t>Term Loan</t>
        </is>
      </c>
      <c r="F918" s="53">
        <f>CONCATENATE(E918,"-",B918)</f>
        <v/>
      </c>
      <c r="G918" s="55" t="n">
        <v>678913.29</v>
      </c>
      <c r="H918" s="53" t="inlineStr">
        <is>
          <t>CUST-44223</t>
        </is>
      </c>
      <c r="I918" s="53" t="inlineStr">
        <is>
          <t>SBBJ</t>
        </is>
      </c>
      <c r="J918" s="53" t="inlineStr">
        <is>
          <t>SBI-SUB</t>
        </is>
      </c>
      <c r="K918" s="53" t="inlineStr">
        <is>
          <t>D</t>
        </is>
      </c>
      <c r="L918" s="55">
        <f>G918*VLOOKUP(RIGHT(F918,3),'Currency-RBI'!$A$2:$B$28,2,0)</f>
        <v/>
      </c>
    </row>
    <row r="919">
      <c r="A919" s="53" t="n">
        <v>20221231</v>
      </c>
      <c r="B919" s="53" t="inlineStr">
        <is>
          <t>USD</t>
        </is>
      </c>
      <c r="C919" s="54" t="n">
        <v>11781</v>
      </c>
      <c r="D919" s="53" t="inlineStr">
        <is>
          <t>DEL</t>
        </is>
      </c>
      <c r="E919" s="53" t="inlineStr">
        <is>
          <t>Call Money</t>
        </is>
      </c>
      <c r="F919" s="53">
        <f>CONCATENATE(E919,"-",B919)</f>
        <v/>
      </c>
      <c r="G919" s="55" t="n">
        <v>744711.66</v>
      </c>
      <c r="H919" s="53" t="inlineStr">
        <is>
          <t>CUST-30721</t>
        </is>
      </c>
      <c r="I919" s="53" t="inlineStr">
        <is>
          <t>BOA</t>
        </is>
      </c>
      <c r="J919" s="53" t="inlineStr">
        <is>
          <t>Overseas Bank</t>
        </is>
      </c>
      <c r="K919" s="53" t="inlineStr">
        <is>
          <t>D</t>
        </is>
      </c>
      <c r="L919" s="55">
        <f>G919*VLOOKUP(RIGHT(F919,3),'Currency-RBI'!$A$2:$B$28,2,0)</f>
        <v/>
      </c>
    </row>
    <row r="920">
      <c r="A920" s="53" t="n">
        <v>20221231</v>
      </c>
      <c r="B920" s="53" t="inlineStr">
        <is>
          <t>INR</t>
        </is>
      </c>
      <c r="C920" s="54" t="n">
        <v>11782</v>
      </c>
      <c r="D920" s="53" t="inlineStr">
        <is>
          <t>MUM</t>
        </is>
      </c>
      <c r="E920" s="53" t="inlineStr">
        <is>
          <t>LAF</t>
        </is>
      </c>
      <c r="F920" s="53">
        <f>CONCATENATE(E920,"-",B920)</f>
        <v/>
      </c>
      <c r="G920" s="55" t="n">
        <v>915795.54</v>
      </c>
      <c r="H920" s="53" t="inlineStr">
        <is>
          <t>CUST-17062</t>
        </is>
      </c>
      <c r="I920" s="53" t="inlineStr">
        <is>
          <t>RBI</t>
        </is>
      </c>
      <c r="J920" s="53" t="inlineStr">
        <is>
          <t>RBI</t>
        </is>
      </c>
      <c r="K920" s="53" t="inlineStr">
        <is>
          <t>D</t>
        </is>
      </c>
      <c r="L920" s="55">
        <f>G920*VLOOKUP(RIGHT(F920,3),'Currency-RBI'!$A$2:$B$28,2,0)</f>
        <v/>
      </c>
    </row>
    <row r="921">
      <c r="A921" s="53" t="n">
        <v>20221231</v>
      </c>
      <c r="B921" s="53" t="inlineStr">
        <is>
          <t>INR</t>
        </is>
      </c>
      <c r="C921" s="54" t="n">
        <v>11784</v>
      </c>
      <c r="D921" s="53" t="inlineStr">
        <is>
          <t>DEL</t>
        </is>
      </c>
      <c r="E921" s="53" t="inlineStr">
        <is>
          <t>Term Loan</t>
        </is>
      </c>
      <c r="F921" s="53">
        <f>CONCATENATE(E921,"-",B921)</f>
        <v/>
      </c>
      <c r="G921" s="55" t="n">
        <v>763767.1800000001</v>
      </c>
      <c r="H921" s="53" t="inlineStr">
        <is>
          <t>CUST-11686</t>
        </is>
      </c>
      <c r="I921" s="53" t="inlineStr">
        <is>
          <t>RBI</t>
        </is>
      </c>
      <c r="J921" s="53" t="inlineStr">
        <is>
          <t>RBI</t>
        </is>
      </c>
      <c r="K921" s="53" t="inlineStr">
        <is>
          <t>O</t>
        </is>
      </c>
      <c r="L921" s="55">
        <f>G921*VLOOKUP(RIGHT(F921,3),'Currency-RBI'!$A$2:$B$28,2,0)</f>
        <v/>
      </c>
    </row>
    <row r="922">
      <c r="A922" s="53" t="n">
        <v>20221231</v>
      </c>
      <c r="B922" s="53" t="inlineStr">
        <is>
          <t>GBP</t>
        </is>
      </c>
      <c r="C922" s="54" t="n">
        <v>11785</v>
      </c>
      <c r="D922" s="53" t="inlineStr">
        <is>
          <t>DEL</t>
        </is>
      </c>
      <c r="E922" s="53" t="inlineStr">
        <is>
          <t>Term Loan</t>
        </is>
      </c>
      <c r="F922" s="53">
        <f>CONCATENATE(E922,"-",B922)</f>
        <v/>
      </c>
      <c r="G922" s="55" t="n">
        <v>375479.28</v>
      </c>
      <c r="H922" s="53" t="inlineStr">
        <is>
          <t>CUST-66157</t>
        </is>
      </c>
      <c r="I922" s="53" t="inlineStr">
        <is>
          <t>SBBJ</t>
        </is>
      </c>
      <c r="J922" s="53" t="inlineStr">
        <is>
          <t>SBI-SUB</t>
        </is>
      </c>
      <c r="K922" s="53" t="inlineStr">
        <is>
          <t>O</t>
        </is>
      </c>
      <c r="L922" s="55">
        <f>G922*VLOOKUP(RIGHT(F922,3),'Currency-RBI'!$A$2:$B$28,2,0)</f>
        <v/>
      </c>
    </row>
    <row r="923">
      <c r="A923" s="53" t="n">
        <v>20221231</v>
      </c>
      <c r="B923" s="53" t="inlineStr">
        <is>
          <t>GBP</t>
        </is>
      </c>
      <c r="C923" s="54" t="n">
        <v>11786</v>
      </c>
      <c r="D923" s="53" t="inlineStr">
        <is>
          <t>DEL</t>
        </is>
      </c>
      <c r="E923" s="53" t="inlineStr">
        <is>
          <t>Call Money</t>
        </is>
      </c>
      <c r="F923" s="53">
        <f>CONCATENATE(E923,"-",B923)</f>
        <v/>
      </c>
      <c r="G923" s="55" t="n">
        <v>950771.25</v>
      </c>
      <c r="H923" s="53" t="inlineStr">
        <is>
          <t>CUST-40932</t>
        </is>
      </c>
      <c r="I923" s="53" t="inlineStr">
        <is>
          <t>SIDBI</t>
        </is>
      </c>
      <c r="J923" s="53" t="inlineStr">
        <is>
          <t>Financial Institution</t>
        </is>
      </c>
      <c r="K923" s="53" t="inlineStr">
        <is>
          <t>D</t>
        </is>
      </c>
      <c r="L923" s="55">
        <f>G923*VLOOKUP(RIGHT(F923,3),'Currency-RBI'!$A$2:$B$28,2,0)</f>
        <v/>
      </c>
    </row>
    <row r="924">
      <c r="A924" s="53" t="n">
        <v>20221231</v>
      </c>
      <c r="B924" s="53" t="inlineStr">
        <is>
          <t>EUR</t>
        </is>
      </c>
      <c r="C924" s="54" t="n">
        <v>11790</v>
      </c>
      <c r="D924" s="53" t="inlineStr">
        <is>
          <t>MUM</t>
        </is>
      </c>
      <c r="E924" s="53" t="inlineStr">
        <is>
          <t>LAF</t>
        </is>
      </c>
      <c r="F924" s="53">
        <f>CONCATENATE(E924,"-",B924)</f>
        <v/>
      </c>
      <c r="G924" s="55" t="n">
        <v>907837.92</v>
      </c>
      <c r="H924" s="53" t="inlineStr">
        <is>
          <t>CUST-74612</t>
        </is>
      </c>
      <c r="I924" s="53" t="inlineStr">
        <is>
          <t>ICICI</t>
        </is>
      </c>
      <c r="J924" s="53" t="inlineStr">
        <is>
          <t>SCB-Private</t>
        </is>
      </c>
      <c r="K924" s="53" t="inlineStr">
        <is>
          <t>O</t>
        </is>
      </c>
      <c r="L924" s="55">
        <f>G924*VLOOKUP(RIGHT(F924,3),'Currency-RBI'!$A$2:$B$28,2,0)</f>
        <v/>
      </c>
    </row>
    <row r="925">
      <c r="A925" s="53" t="n">
        <v>20221231</v>
      </c>
      <c r="B925" s="53" t="inlineStr">
        <is>
          <t>EUR</t>
        </is>
      </c>
      <c r="C925" s="54" t="n">
        <v>11792</v>
      </c>
      <c r="D925" s="53" t="inlineStr">
        <is>
          <t>MUM</t>
        </is>
      </c>
      <c r="E925" s="53" t="inlineStr">
        <is>
          <t>LAF</t>
        </is>
      </c>
      <c r="F925" s="53">
        <f>CONCATENATE(E925,"-",B925)</f>
        <v/>
      </c>
      <c r="G925" s="55" t="n">
        <v>119199.96</v>
      </c>
      <c r="H925" s="53" t="inlineStr">
        <is>
          <t>CUST-68249</t>
        </is>
      </c>
      <c r="I925" s="53" t="inlineStr">
        <is>
          <t>FIO</t>
        </is>
      </c>
      <c r="J925" s="53" t="inlineStr">
        <is>
          <t>Financial Institution</t>
        </is>
      </c>
      <c r="K925" s="53" t="inlineStr">
        <is>
          <t>O</t>
        </is>
      </c>
      <c r="L925" s="55">
        <f>G925*VLOOKUP(RIGHT(F925,3),'Currency-RBI'!$A$2:$B$28,2,0)</f>
        <v/>
      </c>
    </row>
    <row r="926">
      <c r="A926" s="53" t="n">
        <v>20221231</v>
      </c>
      <c r="B926" s="53" t="inlineStr">
        <is>
          <t>INR</t>
        </is>
      </c>
      <c r="C926" s="54" t="n">
        <v>11793</v>
      </c>
      <c r="D926" s="53" t="inlineStr">
        <is>
          <t>MUM</t>
        </is>
      </c>
      <c r="E926" s="53" t="inlineStr">
        <is>
          <t>Call Money</t>
        </is>
      </c>
      <c r="F926" s="53">
        <f>CONCATENATE(E926,"-",B926)</f>
        <v/>
      </c>
      <c r="G926" s="55" t="n">
        <v>621847.71</v>
      </c>
      <c r="H926" s="53" t="inlineStr">
        <is>
          <t>CUST-22413</t>
        </is>
      </c>
      <c r="I926" s="53" t="inlineStr">
        <is>
          <t>HDFC</t>
        </is>
      </c>
      <c r="J926" s="53" t="inlineStr">
        <is>
          <t>SCB-Private</t>
        </is>
      </c>
      <c r="K926" s="53" t="inlineStr">
        <is>
          <t>O</t>
        </is>
      </c>
      <c r="L926" s="55">
        <f>G926*VLOOKUP(RIGHT(F926,3),'Currency-RBI'!$A$2:$B$28,2,0)</f>
        <v/>
      </c>
    </row>
    <row r="927">
      <c r="A927" s="53" t="n">
        <v>20221231</v>
      </c>
      <c r="B927" s="53" t="inlineStr">
        <is>
          <t>GBP</t>
        </is>
      </c>
      <c r="C927" s="54" t="n">
        <v>11794</v>
      </c>
      <c r="D927" s="53" t="inlineStr">
        <is>
          <t>MUM</t>
        </is>
      </c>
      <c r="E927" s="53" t="inlineStr">
        <is>
          <t>Term Loan</t>
        </is>
      </c>
      <c r="F927" s="53">
        <f>CONCATENATE(E927,"-",B927)</f>
        <v/>
      </c>
      <c r="G927" s="55" t="n">
        <v>933550.2</v>
      </c>
      <c r="H927" s="53" t="inlineStr">
        <is>
          <t>CUST-40217</t>
        </is>
      </c>
      <c r="I927" s="53" t="inlineStr">
        <is>
          <t>BOA</t>
        </is>
      </c>
      <c r="J927" s="53" t="inlineStr">
        <is>
          <t>Overseas Bank</t>
        </is>
      </c>
      <c r="K927" s="53" t="inlineStr">
        <is>
          <t>D</t>
        </is>
      </c>
      <c r="L927" s="55">
        <f>G927*VLOOKUP(RIGHT(F927,3),'Currency-RBI'!$A$2:$B$28,2,0)</f>
        <v/>
      </c>
    </row>
    <row r="928">
      <c r="A928" s="53" t="n">
        <v>20221231</v>
      </c>
      <c r="B928" s="53" t="inlineStr">
        <is>
          <t>INR</t>
        </is>
      </c>
      <c r="C928" s="54" t="n">
        <v>11795</v>
      </c>
      <c r="D928" s="53" t="inlineStr">
        <is>
          <t>DEL</t>
        </is>
      </c>
      <c r="E928" s="53" t="inlineStr">
        <is>
          <t>LAF</t>
        </is>
      </c>
      <c r="F928" s="53">
        <f>CONCATENATE(E928,"-",B928)</f>
        <v/>
      </c>
      <c r="G928" s="55" t="n">
        <v>597357.09</v>
      </c>
      <c r="H928" s="53" t="inlineStr">
        <is>
          <t>CUST-38246</t>
        </is>
      </c>
      <c r="I928" s="53" t="inlineStr">
        <is>
          <t>Saraswat</t>
        </is>
      </c>
      <c r="J928" s="53" t="inlineStr">
        <is>
          <t>Cooperative Bank</t>
        </is>
      </c>
      <c r="K928" s="53" t="inlineStr">
        <is>
          <t>O</t>
        </is>
      </c>
      <c r="L928" s="55">
        <f>G928*VLOOKUP(RIGHT(F928,3),'Currency-RBI'!$A$2:$B$28,2,0)</f>
        <v/>
      </c>
    </row>
    <row r="929">
      <c r="A929" s="53" t="n">
        <v>20221231</v>
      </c>
      <c r="B929" s="53" t="inlineStr">
        <is>
          <t>EUR</t>
        </is>
      </c>
      <c r="C929" s="54" t="n">
        <v>11796</v>
      </c>
      <c r="D929" s="53" t="inlineStr">
        <is>
          <t>DEL</t>
        </is>
      </c>
      <c r="E929" s="53" t="inlineStr">
        <is>
          <t>MSF</t>
        </is>
      </c>
      <c r="F929" s="53">
        <f>CONCATENATE(E929,"-",B929)</f>
        <v/>
      </c>
      <c r="G929" s="55" t="n">
        <v>281855.97</v>
      </c>
      <c r="H929" s="53" t="inlineStr">
        <is>
          <t>CUST-64816</t>
        </is>
      </c>
      <c r="I929" s="53" t="inlineStr">
        <is>
          <t>Saraswat</t>
        </is>
      </c>
      <c r="J929" s="53" t="inlineStr">
        <is>
          <t>Cooperative Bank</t>
        </is>
      </c>
      <c r="K929" s="53" t="inlineStr">
        <is>
          <t>O</t>
        </is>
      </c>
      <c r="L929" s="55">
        <f>G929*VLOOKUP(RIGHT(F929,3),'Currency-RBI'!$A$2:$B$28,2,0)</f>
        <v/>
      </c>
    </row>
    <row r="930">
      <c r="A930" s="53" t="n">
        <v>20221231</v>
      </c>
      <c r="B930" s="53" t="inlineStr">
        <is>
          <t>GBP</t>
        </is>
      </c>
      <c r="C930" s="54" t="n">
        <v>11799</v>
      </c>
      <c r="D930" s="53" t="inlineStr">
        <is>
          <t>DEL</t>
        </is>
      </c>
      <c r="E930" s="53" t="inlineStr">
        <is>
          <t>Call Money</t>
        </is>
      </c>
      <c r="F930" s="53">
        <f>CONCATENATE(E930,"-",B930)</f>
        <v/>
      </c>
      <c r="G930" s="55" t="n">
        <v>849346.74</v>
      </c>
      <c r="H930" s="53" t="inlineStr">
        <is>
          <t>CUST-20265</t>
        </is>
      </c>
      <c r="I930" s="53" t="inlineStr">
        <is>
          <t>HDFC</t>
        </is>
      </c>
      <c r="J930" s="53" t="inlineStr">
        <is>
          <t>SCB-Private</t>
        </is>
      </c>
      <c r="K930" s="53" t="inlineStr">
        <is>
          <t>D</t>
        </is>
      </c>
      <c r="L930" s="55">
        <f>G930*VLOOKUP(RIGHT(F930,3),'Currency-RBI'!$A$2:$B$28,2,0)</f>
        <v/>
      </c>
    </row>
    <row r="931">
      <c r="A931" s="53" t="n">
        <v>20221231</v>
      </c>
      <c r="B931" s="53" t="inlineStr">
        <is>
          <t>USD</t>
        </is>
      </c>
      <c r="C931" s="54" t="n">
        <v>11806</v>
      </c>
      <c r="D931" s="53" t="inlineStr">
        <is>
          <t>MUM</t>
        </is>
      </c>
      <c r="E931" s="53" t="inlineStr">
        <is>
          <t>MSF</t>
        </is>
      </c>
      <c r="F931" s="53">
        <f>CONCATENATE(E931,"-",B931)</f>
        <v/>
      </c>
      <c r="G931" s="55" t="n">
        <v>93632.22</v>
      </c>
      <c r="H931" s="53" t="inlineStr">
        <is>
          <t>CUST-77734</t>
        </is>
      </c>
      <c r="I931" s="53" t="inlineStr">
        <is>
          <t>SBBJ</t>
        </is>
      </c>
      <c r="J931" s="53" t="inlineStr">
        <is>
          <t>SBI-SUB</t>
        </is>
      </c>
      <c r="K931" s="53" t="inlineStr">
        <is>
          <t>D</t>
        </is>
      </c>
      <c r="L931" s="55">
        <f>G931*VLOOKUP(RIGHT(F931,3),'Currency-RBI'!$A$2:$B$28,2,0)</f>
        <v/>
      </c>
    </row>
    <row r="932">
      <c r="A932" s="53" t="n">
        <v>20221231</v>
      </c>
      <c r="B932" s="53" t="inlineStr">
        <is>
          <t>USD</t>
        </is>
      </c>
      <c r="C932" s="54" t="n">
        <v>11808</v>
      </c>
      <c r="D932" s="53" t="inlineStr">
        <is>
          <t>DEL</t>
        </is>
      </c>
      <c r="E932" s="53" t="inlineStr">
        <is>
          <t>Call Money</t>
        </is>
      </c>
      <c r="F932" s="53">
        <f>CONCATENATE(E932,"-",B932)</f>
        <v/>
      </c>
      <c r="G932" s="55" t="n">
        <v>212602.5</v>
      </c>
      <c r="H932" s="53" t="inlineStr">
        <is>
          <t>CUST-78423</t>
        </is>
      </c>
      <c r="I932" s="53" t="inlineStr">
        <is>
          <t>BOA</t>
        </is>
      </c>
      <c r="J932" s="53" t="inlineStr">
        <is>
          <t>Overseas Bank</t>
        </is>
      </c>
      <c r="K932" s="53" t="inlineStr">
        <is>
          <t>O</t>
        </is>
      </c>
      <c r="L932" s="55">
        <f>G932*VLOOKUP(RIGHT(F932,3),'Currency-RBI'!$A$2:$B$28,2,0)</f>
        <v/>
      </c>
    </row>
    <row r="933">
      <c r="A933" s="53" t="n">
        <v>20221231</v>
      </c>
      <c r="B933" s="53" t="inlineStr">
        <is>
          <t>GBP</t>
        </is>
      </c>
      <c r="C933" s="54" t="n">
        <v>11810</v>
      </c>
      <c r="D933" s="53" t="inlineStr">
        <is>
          <t>MUM</t>
        </is>
      </c>
      <c r="E933" s="53" t="inlineStr">
        <is>
          <t>Term Loan</t>
        </is>
      </c>
      <c r="F933" s="53">
        <f>CONCATENATE(E933,"-",B933)</f>
        <v/>
      </c>
      <c r="G933" s="55" t="n">
        <v>462132.99</v>
      </c>
      <c r="H933" s="53" t="inlineStr">
        <is>
          <t>CUST-39775</t>
        </is>
      </c>
      <c r="I933" s="53" t="inlineStr">
        <is>
          <t>ICICI</t>
        </is>
      </c>
      <c r="J933" s="53" t="inlineStr">
        <is>
          <t>SCB-Private</t>
        </is>
      </c>
      <c r="K933" s="53" t="inlineStr">
        <is>
          <t>O</t>
        </is>
      </c>
      <c r="L933" s="55">
        <f>G933*VLOOKUP(RIGHT(F933,3),'Currency-RBI'!$A$2:$B$28,2,0)</f>
        <v/>
      </c>
    </row>
    <row r="934">
      <c r="A934" s="53" t="n">
        <v>20221231</v>
      </c>
      <c r="B934" s="53" t="inlineStr">
        <is>
          <t>EUR</t>
        </is>
      </c>
      <c r="C934" s="54" t="n">
        <v>11812</v>
      </c>
      <c r="D934" s="53" t="inlineStr">
        <is>
          <t>DEL</t>
        </is>
      </c>
      <c r="E934" s="53" t="inlineStr">
        <is>
          <t>Call Money</t>
        </is>
      </c>
      <c r="F934" s="53">
        <f>CONCATENATE(E934,"-",B934)</f>
        <v/>
      </c>
      <c r="G934" s="55" t="n">
        <v>233992.44</v>
      </c>
      <c r="H934" s="53" t="inlineStr">
        <is>
          <t>CUST-11416</t>
        </is>
      </c>
      <c r="I934" s="53" t="inlineStr">
        <is>
          <t>FIO</t>
        </is>
      </c>
      <c r="J934" s="53" t="inlineStr">
        <is>
          <t>Financial Institution</t>
        </is>
      </c>
      <c r="K934" s="53" t="inlineStr">
        <is>
          <t>D</t>
        </is>
      </c>
      <c r="L934" s="55">
        <f>G934*VLOOKUP(RIGHT(F934,3),'Currency-RBI'!$A$2:$B$28,2,0)</f>
        <v/>
      </c>
    </row>
    <row r="935">
      <c r="A935" s="53" t="n">
        <v>20221231</v>
      </c>
      <c r="B935" s="53" t="inlineStr">
        <is>
          <t>GBP</t>
        </is>
      </c>
      <c r="C935" s="54" t="n">
        <v>11813</v>
      </c>
      <c r="D935" s="53" t="inlineStr">
        <is>
          <t>MUM</t>
        </is>
      </c>
      <c r="E935" s="53" t="inlineStr">
        <is>
          <t>MSF</t>
        </is>
      </c>
      <c r="F935" s="53">
        <f>CONCATENATE(E935,"-",B935)</f>
        <v/>
      </c>
      <c r="G935" s="55" t="n">
        <v>879061.59</v>
      </c>
      <c r="H935" s="53" t="inlineStr">
        <is>
          <t>CUST-12192</t>
        </is>
      </c>
      <c r="I935" s="53" t="inlineStr">
        <is>
          <t>ICICI</t>
        </is>
      </c>
      <c r="J935" s="53" t="inlineStr">
        <is>
          <t>SCB-Private</t>
        </is>
      </c>
      <c r="K935" s="53" t="inlineStr">
        <is>
          <t>D</t>
        </is>
      </c>
      <c r="L935" s="55">
        <f>G935*VLOOKUP(RIGHT(F935,3),'Currency-RBI'!$A$2:$B$28,2,0)</f>
        <v/>
      </c>
    </row>
    <row r="936">
      <c r="A936" s="53" t="n">
        <v>20221231</v>
      </c>
      <c r="B936" s="53" t="inlineStr">
        <is>
          <t>INR</t>
        </is>
      </c>
      <c r="C936" s="54" t="n">
        <v>11814</v>
      </c>
      <c r="D936" s="53" t="inlineStr">
        <is>
          <t>MUM</t>
        </is>
      </c>
      <c r="E936" s="53" t="inlineStr">
        <is>
          <t>LAF</t>
        </is>
      </c>
      <c r="F936" s="53">
        <f>CONCATENATE(E936,"-",B936)</f>
        <v/>
      </c>
      <c r="G936" s="55" t="n">
        <v>821415.87</v>
      </c>
      <c r="H936" s="53" t="inlineStr">
        <is>
          <t>CUST-74802</t>
        </is>
      </c>
      <c r="I936" s="53" t="inlineStr">
        <is>
          <t>SIDBI</t>
        </is>
      </c>
      <c r="J936" s="53" t="inlineStr">
        <is>
          <t>Financial Institution</t>
        </is>
      </c>
      <c r="K936" s="53" t="inlineStr">
        <is>
          <t>O</t>
        </is>
      </c>
      <c r="L936" s="55">
        <f>G936*VLOOKUP(RIGHT(F936,3),'Currency-RBI'!$A$2:$B$28,2,0)</f>
        <v/>
      </c>
    </row>
    <row r="937">
      <c r="A937" s="53" t="n">
        <v>20221231</v>
      </c>
      <c r="B937" s="53" t="inlineStr">
        <is>
          <t>INR</t>
        </is>
      </c>
      <c r="C937" s="54" t="n">
        <v>11815</v>
      </c>
      <c r="D937" s="53" t="inlineStr">
        <is>
          <t>DEL</t>
        </is>
      </c>
      <c r="E937" s="53" t="inlineStr">
        <is>
          <t>MSF</t>
        </is>
      </c>
      <c r="F937" s="53">
        <f>CONCATENATE(E937,"-",B937)</f>
        <v/>
      </c>
      <c r="G937" s="55" t="n">
        <v>780893.1899999999</v>
      </c>
      <c r="H937" s="53" t="inlineStr">
        <is>
          <t>CUST-46797</t>
        </is>
      </c>
      <c r="I937" s="53" t="inlineStr">
        <is>
          <t>SBBJ</t>
        </is>
      </c>
      <c r="J937" s="53" t="inlineStr">
        <is>
          <t>SBI-SUB</t>
        </is>
      </c>
      <c r="K937" s="53" t="inlineStr">
        <is>
          <t>D</t>
        </is>
      </c>
      <c r="L937" s="55">
        <f>G937*VLOOKUP(RIGHT(F937,3),'Currency-RBI'!$A$2:$B$28,2,0)</f>
        <v/>
      </c>
    </row>
    <row r="938">
      <c r="A938" s="53" t="n">
        <v>20221231</v>
      </c>
      <c r="B938" s="53" t="inlineStr">
        <is>
          <t>EUR</t>
        </is>
      </c>
      <c r="C938" s="54" t="n">
        <v>11818</v>
      </c>
      <c r="D938" s="53" t="inlineStr">
        <is>
          <t>MUM</t>
        </is>
      </c>
      <c r="E938" s="53" t="inlineStr">
        <is>
          <t>LAF</t>
        </is>
      </c>
      <c r="F938" s="53">
        <f>CONCATENATE(E938,"-",B938)</f>
        <v/>
      </c>
      <c r="G938" s="55" t="n">
        <v>585277.11</v>
      </c>
      <c r="H938" s="53" t="inlineStr">
        <is>
          <t>CUST-36972</t>
        </is>
      </c>
      <c r="I938" s="53" t="inlineStr">
        <is>
          <t>SBBJ</t>
        </is>
      </c>
      <c r="J938" s="53" t="inlineStr">
        <is>
          <t>SBI-SUB</t>
        </is>
      </c>
      <c r="K938" s="53" t="inlineStr">
        <is>
          <t>D</t>
        </is>
      </c>
      <c r="L938" s="55">
        <f>G938*VLOOKUP(RIGHT(F938,3),'Currency-RBI'!$A$2:$B$28,2,0)</f>
        <v/>
      </c>
    </row>
    <row r="939">
      <c r="A939" s="53" t="n">
        <v>20221231</v>
      </c>
      <c r="B939" s="53" t="inlineStr">
        <is>
          <t>INR</t>
        </is>
      </c>
      <c r="C939" s="54" t="n">
        <v>11819</v>
      </c>
      <c r="D939" s="53" t="inlineStr">
        <is>
          <t>DEL</t>
        </is>
      </c>
      <c r="E939" s="53" t="inlineStr">
        <is>
          <t>LAF</t>
        </is>
      </c>
      <c r="F939" s="53">
        <f>CONCATENATE(E939,"-",B939)</f>
        <v/>
      </c>
      <c r="G939" s="55" t="n">
        <v>689963.67</v>
      </c>
      <c r="H939" s="53" t="inlineStr">
        <is>
          <t>CUST-75487</t>
        </is>
      </c>
      <c r="I939" s="53" t="inlineStr">
        <is>
          <t>ICICI</t>
        </is>
      </c>
      <c r="J939" s="53" t="inlineStr">
        <is>
          <t>SCB-Private</t>
        </is>
      </c>
      <c r="K939" s="53" t="inlineStr">
        <is>
          <t>O</t>
        </is>
      </c>
      <c r="L939" s="55">
        <f>G939*VLOOKUP(RIGHT(F939,3),'Currency-RBI'!$A$2:$B$28,2,0)</f>
        <v/>
      </c>
    </row>
    <row r="940">
      <c r="A940" s="53" t="n">
        <v>20221231</v>
      </c>
      <c r="B940" s="53" t="inlineStr">
        <is>
          <t>INR</t>
        </is>
      </c>
      <c r="C940" s="54" t="n">
        <v>11825</v>
      </c>
      <c r="D940" s="53" t="inlineStr">
        <is>
          <t>DEL</t>
        </is>
      </c>
      <c r="E940" s="53" t="inlineStr">
        <is>
          <t>Term Loan</t>
        </is>
      </c>
      <c r="F940" s="53">
        <f>CONCATENATE(E940,"-",B940)</f>
        <v/>
      </c>
      <c r="G940" s="55" t="n">
        <v>516934.44</v>
      </c>
      <c r="H940" s="53" t="inlineStr">
        <is>
          <t>CUST-50501</t>
        </is>
      </c>
      <c r="I940" s="53" t="inlineStr">
        <is>
          <t>HDFC</t>
        </is>
      </c>
      <c r="J940" s="53" t="inlineStr">
        <is>
          <t>SCB-Private</t>
        </is>
      </c>
      <c r="K940" s="53" t="inlineStr">
        <is>
          <t>O</t>
        </is>
      </c>
      <c r="L940" s="55">
        <f>G940*VLOOKUP(RIGHT(F940,3),'Currency-RBI'!$A$2:$B$28,2,0)</f>
        <v/>
      </c>
    </row>
    <row r="941">
      <c r="A941" s="53" t="n">
        <v>20221231</v>
      </c>
      <c r="B941" s="53" t="inlineStr">
        <is>
          <t>INR</t>
        </is>
      </c>
      <c r="C941" s="54" t="n">
        <v>11827</v>
      </c>
      <c r="D941" s="53" t="inlineStr">
        <is>
          <t>DEL</t>
        </is>
      </c>
      <c r="E941" s="53" t="inlineStr">
        <is>
          <t>Call Money</t>
        </is>
      </c>
      <c r="F941" s="53">
        <f>CONCATENATE(E941,"-",B941)</f>
        <v/>
      </c>
      <c r="G941" s="55" t="n">
        <v>626718.51</v>
      </c>
      <c r="H941" s="53" t="inlineStr">
        <is>
          <t>CUST-16366</t>
        </is>
      </c>
      <c r="I941" s="53" t="inlineStr">
        <is>
          <t>NABARD</t>
        </is>
      </c>
      <c r="J941" s="53" t="inlineStr">
        <is>
          <t>Financial Institution</t>
        </is>
      </c>
      <c r="K941" s="53" t="inlineStr">
        <is>
          <t>O</t>
        </is>
      </c>
      <c r="L941" s="55">
        <f>G941*VLOOKUP(RIGHT(F941,3),'Currency-RBI'!$A$2:$B$28,2,0)</f>
        <v/>
      </c>
    </row>
    <row r="942">
      <c r="A942" s="53" t="n">
        <v>20221231</v>
      </c>
      <c r="B942" s="53" t="inlineStr">
        <is>
          <t>INR</t>
        </is>
      </c>
      <c r="C942" s="54" t="n">
        <v>11831</v>
      </c>
      <c r="D942" s="53" t="inlineStr">
        <is>
          <t>MUM</t>
        </is>
      </c>
      <c r="E942" s="53" t="inlineStr">
        <is>
          <t>Term Loan</t>
        </is>
      </c>
      <c r="F942" s="53">
        <f>CONCATENATE(E942,"-",B942)</f>
        <v/>
      </c>
      <c r="G942" s="55" t="n">
        <v>542438.8199999999</v>
      </c>
      <c r="H942" s="53" t="inlineStr">
        <is>
          <t>CUST-55463</t>
        </is>
      </c>
      <c r="I942" s="53" t="inlineStr">
        <is>
          <t>HDFC</t>
        </is>
      </c>
      <c r="J942" s="53" t="inlineStr">
        <is>
          <t>SCB-Private</t>
        </is>
      </c>
      <c r="K942" s="53" t="inlineStr">
        <is>
          <t>O</t>
        </is>
      </c>
      <c r="L942" s="55">
        <f>G942*VLOOKUP(RIGHT(F942,3),'Currency-RBI'!$A$2:$B$28,2,0)</f>
        <v/>
      </c>
    </row>
    <row r="943">
      <c r="A943" s="53" t="n">
        <v>20221231</v>
      </c>
      <c r="B943" s="53" t="inlineStr">
        <is>
          <t>EUR</t>
        </is>
      </c>
      <c r="C943" s="54" t="n">
        <v>11832</v>
      </c>
      <c r="D943" s="53" t="inlineStr">
        <is>
          <t>MUM</t>
        </is>
      </c>
      <c r="E943" s="53" t="inlineStr">
        <is>
          <t>Call Money</t>
        </is>
      </c>
      <c r="F943" s="53">
        <f>CONCATENATE(E943,"-",B943)</f>
        <v/>
      </c>
      <c r="G943" s="55" t="n">
        <v>164631.06</v>
      </c>
      <c r="H943" s="53" t="inlineStr">
        <is>
          <t>CUST-48681</t>
        </is>
      </c>
      <c r="I943" s="53" t="inlineStr">
        <is>
          <t>SBI</t>
        </is>
      </c>
      <c r="J943" s="53" t="inlineStr">
        <is>
          <t>SBI</t>
        </is>
      </c>
      <c r="K943" s="53" t="inlineStr">
        <is>
          <t>D</t>
        </is>
      </c>
      <c r="L943" s="55">
        <f>G943*VLOOKUP(RIGHT(F943,3),'Currency-RBI'!$A$2:$B$28,2,0)</f>
        <v/>
      </c>
    </row>
    <row r="944">
      <c r="A944" s="53" t="n">
        <v>20221231</v>
      </c>
      <c r="B944" s="53" t="inlineStr">
        <is>
          <t>USD</t>
        </is>
      </c>
      <c r="C944" s="54" t="n">
        <v>11834</v>
      </c>
      <c r="D944" s="53" t="inlineStr">
        <is>
          <t>DEL</t>
        </is>
      </c>
      <c r="E944" s="53" t="inlineStr">
        <is>
          <t>MSF</t>
        </is>
      </c>
      <c r="F944" s="53">
        <f>CONCATENATE(E944,"-",B944)</f>
        <v/>
      </c>
      <c r="G944" s="55" t="n">
        <v>654172.2</v>
      </c>
      <c r="H944" s="53" t="inlineStr">
        <is>
          <t>CUST-21209</t>
        </is>
      </c>
      <c r="I944" s="53" t="inlineStr">
        <is>
          <t>RBI</t>
        </is>
      </c>
      <c r="J944" s="53" t="inlineStr">
        <is>
          <t>RBI</t>
        </is>
      </c>
      <c r="K944" s="53" t="inlineStr">
        <is>
          <t>D</t>
        </is>
      </c>
      <c r="L944" s="55">
        <f>G944*VLOOKUP(RIGHT(F944,3),'Currency-RBI'!$A$2:$B$28,2,0)</f>
        <v/>
      </c>
    </row>
    <row r="945">
      <c r="A945" s="53" t="n">
        <v>20221231</v>
      </c>
      <c r="B945" s="53" t="inlineStr">
        <is>
          <t>GBP</t>
        </is>
      </c>
      <c r="C945" s="54" t="n">
        <v>11835</v>
      </c>
      <c r="D945" s="53" t="inlineStr">
        <is>
          <t>DEL</t>
        </is>
      </c>
      <c r="E945" s="53" t="inlineStr">
        <is>
          <t>Term Loan</t>
        </is>
      </c>
      <c r="F945" s="53">
        <f>CONCATENATE(E945,"-",B945)</f>
        <v/>
      </c>
      <c r="G945" s="55" t="n">
        <v>279494.82</v>
      </c>
      <c r="H945" s="53" t="inlineStr">
        <is>
          <t>CUST-31600</t>
        </is>
      </c>
      <c r="I945" s="53" t="inlineStr">
        <is>
          <t>BOA</t>
        </is>
      </c>
      <c r="J945" s="53" t="inlineStr">
        <is>
          <t>Overseas Bank</t>
        </is>
      </c>
      <c r="K945" s="53" t="inlineStr">
        <is>
          <t>D</t>
        </is>
      </c>
      <c r="L945" s="55">
        <f>G945*VLOOKUP(RIGHT(F945,3),'Currency-RBI'!$A$2:$B$28,2,0)</f>
        <v/>
      </c>
    </row>
    <row r="946">
      <c r="A946" s="53" t="n">
        <v>20221231</v>
      </c>
      <c r="B946" s="53" t="inlineStr">
        <is>
          <t>GBP</t>
        </is>
      </c>
      <c r="C946" s="54" t="n">
        <v>11836</v>
      </c>
      <c r="D946" s="53" t="inlineStr">
        <is>
          <t>MUM</t>
        </is>
      </c>
      <c r="E946" s="53" t="inlineStr">
        <is>
          <t>MSF</t>
        </is>
      </c>
      <c r="F946" s="53">
        <f>CONCATENATE(E946,"-",B946)</f>
        <v/>
      </c>
      <c r="G946" s="55" t="n">
        <v>16477.56</v>
      </c>
      <c r="H946" s="53" t="inlineStr">
        <is>
          <t>CUST-34817</t>
        </is>
      </c>
      <c r="I946" s="53" t="inlineStr">
        <is>
          <t>HDFC</t>
        </is>
      </c>
      <c r="J946" s="53" t="inlineStr">
        <is>
          <t>SCB-Private</t>
        </is>
      </c>
      <c r="K946" s="53" t="inlineStr">
        <is>
          <t>O</t>
        </is>
      </c>
      <c r="L946" s="55">
        <f>G946*VLOOKUP(RIGHT(F946,3),'Currency-RBI'!$A$2:$B$28,2,0)</f>
        <v/>
      </c>
    </row>
    <row r="947">
      <c r="A947" s="53" t="n">
        <v>20221231</v>
      </c>
      <c r="B947" s="53" t="inlineStr">
        <is>
          <t>INR</t>
        </is>
      </c>
      <c r="C947" s="54" t="n">
        <v>11838</v>
      </c>
      <c r="D947" s="53" t="inlineStr">
        <is>
          <t>DEL</t>
        </is>
      </c>
      <c r="E947" s="53" t="inlineStr">
        <is>
          <t>LAF</t>
        </is>
      </c>
      <c r="F947" s="53">
        <f>CONCATENATE(E947,"-",B947)</f>
        <v/>
      </c>
      <c r="G947" s="55" t="n">
        <v>815958.99</v>
      </c>
      <c r="H947" s="53" t="inlineStr">
        <is>
          <t>CUST-46239</t>
        </is>
      </c>
      <c r="I947" s="53" t="inlineStr">
        <is>
          <t>FIO</t>
        </is>
      </c>
      <c r="J947" s="53" t="inlineStr">
        <is>
          <t>Financial Institution</t>
        </is>
      </c>
      <c r="K947" s="53" t="inlineStr">
        <is>
          <t>O</t>
        </is>
      </c>
      <c r="L947" s="55">
        <f>G947*VLOOKUP(RIGHT(F947,3),'Currency-RBI'!$A$2:$B$28,2,0)</f>
        <v/>
      </c>
    </row>
    <row r="948">
      <c r="A948" s="53" t="n">
        <v>20221231</v>
      </c>
      <c r="B948" s="53" t="inlineStr">
        <is>
          <t>USD</t>
        </is>
      </c>
      <c r="C948" s="54" t="n">
        <v>11840</v>
      </c>
      <c r="D948" s="53" t="inlineStr">
        <is>
          <t>MUM</t>
        </is>
      </c>
      <c r="E948" s="53" t="inlineStr">
        <is>
          <t>Call Money</t>
        </is>
      </c>
      <c r="F948" s="53">
        <f>CONCATENATE(E948,"-",B948)</f>
        <v/>
      </c>
      <c r="G948" s="55" t="n">
        <v>891510.84</v>
      </c>
      <c r="H948" s="53" t="inlineStr">
        <is>
          <t>CUST-17888</t>
        </is>
      </c>
      <c r="I948" s="53" t="inlineStr">
        <is>
          <t>RBI</t>
        </is>
      </c>
      <c r="J948" s="53" t="inlineStr">
        <is>
          <t>RBI</t>
        </is>
      </c>
      <c r="K948" s="53" t="inlineStr">
        <is>
          <t>D</t>
        </is>
      </c>
      <c r="L948" s="55">
        <f>G948*VLOOKUP(RIGHT(F948,3),'Currency-RBI'!$A$2:$B$28,2,0)</f>
        <v/>
      </c>
    </row>
    <row r="949">
      <c r="A949" s="53" t="n">
        <v>20221231</v>
      </c>
      <c r="B949" s="53" t="inlineStr">
        <is>
          <t>INR</t>
        </is>
      </c>
      <c r="C949" s="54" t="n">
        <v>11843</v>
      </c>
      <c r="D949" s="53" t="inlineStr">
        <is>
          <t>MUM</t>
        </is>
      </c>
      <c r="E949" s="53" t="inlineStr">
        <is>
          <t>LAF</t>
        </is>
      </c>
      <c r="F949" s="53">
        <f>CONCATENATE(E949,"-",B949)</f>
        <v/>
      </c>
      <c r="G949" s="55" t="n">
        <v>323321.13</v>
      </c>
      <c r="H949" s="53" t="inlineStr">
        <is>
          <t>CUST-56870</t>
        </is>
      </c>
      <c r="I949" s="53" t="inlineStr">
        <is>
          <t>Saraswat</t>
        </is>
      </c>
      <c r="J949" s="53" t="inlineStr">
        <is>
          <t>Cooperative Bank</t>
        </is>
      </c>
      <c r="K949" s="53" t="inlineStr">
        <is>
          <t>O</t>
        </is>
      </c>
      <c r="L949" s="55">
        <f>G949*VLOOKUP(RIGHT(F949,3),'Currency-RBI'!$A$2:$B$28,2,0)</f>
        <v/>
      </c>
    </row>
    <row r="950">
      <c r="A950" s="53" t="n">
        <v>20221231</v>
      </c>
      <c r="B950" s="53" t="inlineStr">
        <is>
          <t>INR</t>
        </is>
      </c>
      <c r="C950" s="54" t="n">
        <v>11844</v>
      </c>
      <c r="D950" s="53" t="inlineStr">
        <is>
          <t>DEL</t>
        </is>
      </c>
      <c r="E950" s="53" t="inlineStr">
        <is>
          <t>MSF</t>
        </is>
      </c>
      <c r="F950" s="53">
        <f>CONCATENATE(E950,"-",B950)</f>
        <v/>
      </c>
      <c r="G950" s="55" t="n">
        <v>930405.96</v>
      </c>
      <c r="H950" s="53" t="inlineStr">
        <is>
          <t>CUST-41526</t>
        </is>
      </c>
      <c r="I950" s="53" t="inlineStr">
        <is>
          <t>ICICI</t>
        </is>
      </c>
      <c r="J950" s="53" t="inlineStr">
        <is>
          <t>SCB-Private</t>
        </is>
      </c>
      <c r="K950" s="53" t="inlineStr">
        <is>
          <t>O</t>
        </is>
      </c>
      <c r="L950" s="55">
        <f>G950*VLOOKUP(RIGHT(F950,3),'Currency-RBI'!$A$2:$B$28,2,0)</f>
        <v/>
      </c>
    </row>
    <row r="951">
      <c r="A951" s="53" t="n">
        <v>20221231</v>
      </c>
      <c r="B951" s="53" t="inlineStr">
        <is>
          <t>USD</t>
        </is>
      </c>
      <c r="C951" s="54" t="n">
        <v>11846</v>
      </c>
      <c r="D951" s="53" t="inlineStr">
        <is>
          <t>MUM</t>
        </is>
      </c>
      <c r="E951" s="53" t="inlineStr">
        <is>
          <t>LAF</t>
        </is>
      </c>
      <c r="F951" s="53">
        <f>CONCATENATE(E951,"-",B951)</f>
        <v/>
      </c>
      <c r="G951" s="55" t="n">
        <v>203036.13</v>
      </c>
      <c r="H951" s="53" t="inlineStr">
        <is>
          <t>CUST-44658</t>
        </is>
      </c>
      <c r="I951" s="53" t="inlineStr">
        <is>
          <t>RBI</t>
        </is>
      </c>
      <c r="J951" s="53" t="inlineStr">
        <is>
          <t>RBI</t>
        </is>
      </c>
      <c r="K951" s="53" t="inlineStr">
        <is>
          <t>O</t>
        </is>
      </c>
      <c r="L951" s="55">
        <f>G951*VLOOKUP(RIGHT(F951,3),'Currency-RBI'!$A$2:$B$28,2,0)</f>
        <v/>
      </c>
    </row>
    <row r="952">
      <c r="A952" s="53" t="n">
        <v>20221231</v>
      </c>
      <c r="B952" s="53" t="inlineStr">
        <is>
          <t>GBP</t>
        </is>
      </c>
      <c r="C952" s="54" t="n">
        <v>11848</v>
      </c>
      <c r="D952" s="53" t="inlineStr">
        <is>
          <t>MUM</t>
        </is>
      </c>
      <c r="E952" s="53" t="inlineStr">
        <is>
          <t>Call Money</t>
        </is>
      </c>
      <c r="F952" s="53">
        <f>CONCATENATE(E952,"-",B952)</f>
        <v/>
      </c>
      <c r="G952" s="55" t="n">
        <v>111228.48</v>
      </c>
      <c r="H952" s="53" t="inlineStr">
        <is>
          <t>CUST-66235</t>
        </is>
      </c>
      <c r="I952" s="53" t="inlineStr">
        <is>
          <t>SBBJ</t>
        </is>
      </c>
      <c r="J952" s="53" t="inlineStr">
        <is>
          <t>SBI-SUB</t>
        </is>
      </c>
      <c r="K952" s="53" t="inlineStr">
        <is>
          <t>O</t>
        </is>
      </c>
      <c r="L952" s="55">
        <f>G952*VLOOKUP(RIGHT(F952,3),'Currency-RBI'!$A$2:$B$28,2,0)</f>
        <v/>
      </c>
    </row>
    <row r="953">
      <c r="A953" s="53" t="n">
        <v>20221231</v>
      </c>
      <c r="B953" s="53" t="inlineStr">
        <is>
          <t>GBP</t>
        </is>
      </c>
      <c r="C953" s="54" t="n">
        <v>11849</v>
      </c>
      <c r="D953" s="53" t="inlineStr">
        <is>
          <t>DEL</t>
        </is>
      </c>
      <c r="E953" s="53" t="inlineStr">
        <is>
          <t>Term Loan</t>
        </is>
      </c>
      <c r="F953" s="53">
        <f>CONCATENATE(E953,"-",B953)</f>
        <v/>
      </c>
      <c r="G953" s="55" t="n">
        <v>312251.94</v>
      </c>
      <c r="H953" s="53" t="inlineStr">
        <is>
          <t>CUST-23620</t>
        </is>
      </c>
      <c r="I953" s="53" t="inlineStr">
        <is>
          <t>SIDBI</t>
        </is>
      </c>
      <c r="J953" s="53" t="inlineStr">
        <is>
          <t>Financial Institution</t>
        </is>
      </c>
      <c r="K953" s="53" t="inlineStr">
        <is>
          <t>D</t>
        </is>
      </c>
      <c r="L953" s="55">
        <f>G953*VLOOKUP(RIGHT(F953,3),'Currency-RBI'!$A$2:$B$28,2,0)</f>
        <v/>
      </c>
    </row>
    <row r="954">
      <c r="A954" s="53" t="n">
        <v>20221231</v>
      </c>
      <c r="B954" s="53" t="inlineStr">
        <is>
          <t>USD</t>
        </is>
      </c>
      <c r="C954" s="54" t="n">
        <v>11852</v>
      </c>
      <c r="D954" s="53" t="inlineStr">
        <is>
          <t>MUM</t>
        </is>
      </c>
      <c r="E954" s="53" t="inlineStr">
        <is>
          <t>Term Loan</t>
        </is>
      </c>
      <c r="F954" s="53">
        <f>CONCATENATE(E954,"-",B954)</f>
        <v/>
      </c>
      <c r="G954" s="55" t="n">
        <v>910945.53</v>
      </c>
      <c r="H954" s="53" t="inlineStr">
        <is>
          <t>CUST-37543</t>
        </is>
      </c>
      <c r="I954" s="53" t="inlineStr">
        <is>
          <t>SBBJ</t>
        </is>
      </c>
      <c r="J954" s="53" t="inlineStr">
        <is>
          <t>SBI-SUB</t>
        </is>
      </c>
      <c r="K954" s="53" t="inlineStr">
        <is>
          <t>O</t>
        </is>
      </c>
      <c r="L954" s="55">
        <f>G954*VLOOKUP(RIGHT(F954,3),'Currency-RBI'!$A$2:$B$28,2,0)</f>
        <v/>
      </c>
    </row>
    <row r="955">
      <c r="A955" s="53" t="n">
        <v>20221231</v>
      </c>
      <c r="B955" s="53" t="inlineStr">
        <is>
          <t>EUR</t>
        </is>
      </c>
      <c r="C955" s="54" t="n">
        <v>11854</v>
      </c>
      <c r="D955" s="53" t="inlineStr">
        <is>
          <t>DEL</t>
        </is>
      </c>
      <c r="E955" s="53" t="inlineStr">
        <is>
          <t>LAF</t>
        </is>
      </c>
      <c r="F955" s="53">
        <f>CONCATENATE(E955,"-",B955)</f>
        <v/>
      </c>
      <c r="G955" s="55" t="n">
        <v>147467.43</v>
      </c>
      <c r="H955" s="53" t="inlineStr">
        <is>
          <t>CUST-35514</t>
        </is>
      </c>
      <c r="I955" s="53" t="inlineStr">
        <is>
          <t>RBI</t>
        </is>
      </c>
      <c r="J955" s="53" t="inlineStr">
        <is>
          <t>RBI</t>
        </is>
      </c>
      <c r="K955" s="53" t="inlineStr">
        <is>
          <t>D</t>
        </is>
      </c>
      <c r="L955" s="55">
        <f>G955*VLOOKUP(RIGHT(F955,3),'Currency-RBI'!$A$2:$B$28,2,0)</f>
        <v/>
      </c>
    </row>
    <row r="956">
      <c r="A956" s="53" t="n">
        <v>20221231</v>
      </c>
      <c r="B956" s="53" t="inlineStr">
        <is>
          <t>INR</t>
        </is>
      </c>
      <c r="C956" s="54" t="n">
        <v>11857</v>
      </c>
      <c r="D956" s="53" t="inlineStr">
        <is>
          <t>DEL</t>
        </is>
      </c>
      <c r="E956" s="53" t="inlineStr">
        <is>
          <t>LAF</t>
        </is>
      </c>
      <c r="F956" s="53">
        <f>CONCATENATE(E956,"-",B956)</f>
        <v/>
      </c>
      <c r="G956" s="55" t="n">
        <v>160231.5</v>
      </c>
      <c r="H956" s="53" t="inlineStr">
        <is>
          <t>CUST-59444</t>
        </is>
      </c>
      <c r="I956" s="53" t="inlineStr">
        <is>
          <t>SBBJ</t>
        </is>
      </c>
      <c r="J956" s="53" t="inlineStr">
        <is>
          <t>SBI-SUB</t>
        </is>
      </c>
      <c r="K956" s="53" t="inlineStr">
        <is>
          <t>D</t>
        </is>
      </c>
      <c r="L956" s="55">
        <f>G956*VLOOKUP(RIGHT(F956,3),'Currency-RBI'!$A$2:$B$28,2,0)</f>
        <v/>
      </c>
    </row>
    <row r="957">
      <c r="A957" s="53" t="n">
        <v>20221231</v>
      </c>
      <c r="B957" s="53" t="inlineStr">
        <is>
          <t>USD</t>
        </is>
      </c>
      <c r="C957" s="54" t="n">
        <v>11858</v>
      </c>
      <c r="D957" s="53" t="inlineStr">
        <is>
          <t>DEL</t>
        </is>
      </c>
      <c r="E957" s="53" t="inlineStr">
        <is>
          <t>Term Loan</t>
        </is>
      </c>
      <c r="F957" s="53">
        <f>CONCATENATE(E957,"-",B957)</f>
        <v/>
      </c>
      <c r="G957" s="55" t="n">
        <v>729830.97</v>
      </c>
      <c r="H957" s="53" t="inlineStr">
        <is>
          <t>CUST-75881</t>
        </is>
      </c>
      <c r="I957" s="53" t="inlineStr">
        <is>
          <t>SBBJ</t>
        </is>
      </c>
      <c r="J957" s="53" t="inlineStr">
        <is>
          <t>SBI-SUB</t>
        </is>
      </c>
      <c r="K957" s="53" t="inlineStr">
        <is>
          <t>D</t>
        </is>
      </c>
      <c r="L957" s="55">
        <f>G957*VLOOKUP(RIGHT(F957,3),'Currency-RBI'!$A$2:$B$28,2,0)</f>
        <v/>
      </c>
    </row>
    <row r="958">
      <c r="A958" s="53" t="n">
        <v>20221231</v>
      </c>
      <c r="B958" s="53" t="inlineStr">
        <is>
          <t>EUR</t>
        </is>
      </c>
      <c r="C958" s="54" t="n">
        <v>11860</v>
      </c>
      <c r="D958" s="53" t="inlineStr">
        <is>
          <t>DEL</t>
        </is>
      </c>
      <c r="E958" s="53" t="inlineStr">
        <is>
          <t>Term Loan</t>
        </is>
      </c>
      <c r="F958" s="53">
        <f>CONCATENATE(E958,"-",B958)</f>
        <v/>
      </c>
      <c r="G958" s="55" t="n">
        <v>583609.95</v>
      </c>
      <c r="H958" s="53" t="inlineStr">
        <is>
          <t>CUST-45926</t>
        </is>
      </c>
      <c r="I958" s="53" t="inlineStr">
        <is>
          <t>SIDBI</t>
        </is>
      </c>
      <c r="J958" s="53" t="inlineStr">
        <is>
          <t>Financial Institution</t>
        </is>
      </c>
      <c r="K958" s="53" t="inlineStr">
        <is>
          <t>D</t>
        </is>
      </c>
      <c r="L958" s="55">
        <f>G958*VLOOKUP(RIGHT(F958,3),'Currency-RBI'!$A$2:$B$28,2,0)</f>
        <v/>
      </c>
    </row>
    <row r="959">
      <c r="A959" s="53" t="n">
        <v>20221231</v>
      </c>
      <c r="B959" s="53" t="inlineStr">
        <is>
          <t>GBP</t>
        </is>
      </c>
      <c r="C959" s="54" t="n">
        <v>11861</v>
      </c>
      <c r="D959" s="53" t="inlineStr">
        <is>
          <t>MUM</t>
        </is>
      </c>
      <c r="E959" s="53" t="inlineStr">
        <is>
          <t>Call Money</t>
        </is>
      </c>
      <c r="F959" s="53">
        <f>CONCATENATE(E959,"-",B959)</f>
        <v/>
      </c>
      <c r="G959" s="55" t="n">
        <v>736959.96</v>
      </c>
      <c r="H959" s="53" t="inlineStr">
        <is>
          <t>CUST-76964</t>
        </is>
      </c>
      <c r="I959" s="53" t="inlineStr">
        <is>
          <t>EXIM</t>
        </is>
      </c>
      <c r="J959" s="53" t="inlineStr">
        <is>
          <t>Financial Institution</t>
        </is>
      </c>
      <c r="K959" s="53" t="inlineStr">
        <is>
          <t>D</t>
        </is>
      </c>
      <c r="L959" s="55">
        <f>G959*VLOOKUP(RIGHT(F959,3),'Currency-RBI'!$A$2:$B$28,2,0)</f>
        <v/>
      </c>
    </row>
    <row r="960">
      <c r="A960" s="53" t="n">
        <v>20221231</v>
      </c>
      <c r="B960" s="53" t="inlineStr">
        <is>
          <t>INR</t>
        </is>
      </c>
      <c r="C960" s="54" t="n">
        <v>11863</v>
      </c>
      <c r="D960" s="53" t="inlineStr">
        <is>
          <t>DEL</t>
        </is>
      </c>
      <c r="E960" s="53" t="inlineStr">
        <is>
          <t>LAF</t>
        </is>
      </c>
      <c r="F960" s="53">
        <f>CONCATENATE(E960,"-",B960)</f>
        <v/>
      </c>
      <c r="G960" s="55" t="n">
        <v>73316.42999999999</v>
      </c>
      <c r="H960" s="53" t="inlineStr">
        <is>
          <t>CUST-23339</t>
        </is>
      </c>
      <c r="I960" s="53" t="inlineStr">
        <is>
          <t>HDFC</t>
        </is>
      </c>
      <c r="J960" s="53" t="inlineStr">
        <is>
          <t>SCB-Private</t>
        </is>
      </c>
      <c r="K960" s="53" t="inlineStr">
        <is>
          <t>D</t>
        </is>
      </c>
      <c r="L960" s="55">
        <f>G960*VLOOKUP(RIGHT(F960,3),'Currency-RBI'!$A$2:$B$28,2,0)</f>
        <v/>
      </c>
    </row>
    <row r="961">
      <c r="A961" s="53" t="n">
        <v>20221231</v>
      </c>
      <c r="B961" s="53" t="inlineStr">
        <is>
          <t>EUR</t>
        </is>
      </c>
      <c r="C961" s="54" t="n">
        <v>11864</v>
      </c>
      <c r="D961" s="53" t="inlineStr">
        <is>
          <t>MUM</t>
        </is>
      </c>
      <c r="E961" s="53" t="inlineStr">
        <is>
          <t>MSF</t>
        </is>
      </c>
      <c r="F961" s="53">
        <f>CONCATENATE(E961,"-",B961)</f>
        <v/>
      </c>
      <c r="G961" s="55" t="n">
        <v>397265.22</v>
      </c>
      <c r="H961" s="53" t="inlineStr">
        <is>
          <t>CUST-40082</t>
        </is>
      </c>
      <c r="I961" s="53" t="inlineStr">
        <is>
          <t>BOA</t>
        </is>
      </c>
      <c r="J961" s="53" t="inlineStr">
        <is>
          <t>Overseas Bank</t>
        </is>
      </c>
      <c r="K961" s="53" t="inlineStr">
        <is>
          <t>D</t>
        </is>
      </c>
      <c r="L961" s="55">
        <f>G961*VLOOKUP(RIGHT(F961,3),'Currency-RBI'!$A$2:$B$28,2,0)</f>
        <v/>
      </c>
    </row>
    <row r="962">
      <c r="A962" s="53" t="n">
        <v>20221231</v>
      </c>
      <c r="B962" s="53" t="inlineStr">
        <is>
          <t>INR</t>
        </is>
      </c>
      <c r="C962" s="54" t="n">
        <v>11869</v>
      </c>
      <c r="D962" s="53" t="inlineStr">
        <is>
          <t>DEL</t>
        </is>
      </c>
      <c r="E962" s="53" t="inlineStr">
        <is>
          <t>Call Money</t>
        </is>
      </c>
      <c r="F962" s="53">
        <f>CONCATENATE(E962,"-",B962)</f>
        <v/>
      </c>
      <c r="G962" s="55" t="n">
        <v>949433.76</v>
      </c>
      <c r="H962" s="53" t="inlineStr">
        <is>
          <t>CUST-19714</t>
        </is>
      </c>
      <c r="I962" s="53" t="inlineStr">
        <is>
          <t>ICICI</t>
        </is>
      </c>
      <c r="J962" s="53" t="inlineStr">
        <is>
          <t>SCB-Private</t>
        </is>
      </c>
      <c r="K962" s="53" t="inlineStr">
        <is>
          <t>D</t>
        </is>
      </c>
      <c r="L962" s="55">
        <f>G962*VLOOKUP(RIGHT(F962,3),'Currency-RBI'!$A$2:$B$28,2,0)</f>
        <v/>
      </c>
    </row>
    <row r="963">
      <c r="A963" s="53" t="n">
        <v>20221231</v>
      </c>
      <c r="B963" s="53" t="inlineStr">
        <is>
          <t>GBP</t>
        </is>
      </c>
      <c r="C963" s="54" t="n">
        <v>11871</v>
      </c>
      <c r="D963" s="53" t="inlineStr">
        <is>
          <t>MUM</t>
        </is>
      </c>
      <c r="E963" s="53" t="inlineStr">
        <is>
          <t>Call Money</t>
        </is>
      </c>
      <c r="F963" s="53">
        <f>CONCATENATE(E963,"-",B963)</f>
        <v/>
      </c>
      <c r="G963" s="55" t="n">
        <v>574661.34</v>
      </c>
      <c r="H963" s="53" t="inlineStr">
        <is>
          <t>CUST-69416</t>
        </is>
      </c>
      <c r="I963" s="53" t="inlineStr">
        <is>
          <t>ICICI</t>
        </is>
      </c>
      <c r="J963" s="53" t="inlineStr">
        <is>
          <t>SCB-Private</t>
        </is>
      </c>
      <c r="K963" s="53" t="inlineStr">
        <is>
          <t>O</t>
        </is>
      </c>
      <c r="L963" s="55">
        <f>G963*VLOOKUP(RIGHT(F963,3),'Currency-RBI'!$A$2:$B$28,2,0)</f>
        <v/>
      </c>
    </row>
    <row r="964">
      <c r="A964" s="53" t="n">
        <v>20221231</v>
      </c>
      <c r="B964" s="53" t="inlineStr">
        <is>
          <t>GBP</t>
        </is>
      </c>
      <c r="C964" s="54" t="n">
        <v>11874</v>
      </c>
      <c r="D964" s="53" t="inlineStr">
        <is>
          <t>DEL</t>
        </is>
      </c>
      <c r="E964" s="53" t="inlineStr">
        <is>
          <t>MSF</t>
        </is>
      </c>
      <c r="F964" s="53">
        <f>CONCATENATE(E964,"-",B964)</f>
        <v/>
      </c>
      <c r="G964" s="55" t="n">
        <v>145333.98</v>
      </c>
      <c r="H964" s="53" t="inlineStr">
        <is>
          <t>CUST-20074</t>
        </is>
      </c>
      <c r="I964" s="53" t="inlineStr">
        <is>
          <t>EXIM</t>
        </is>
      </c>
      <c r="J964" s="53" t="inlineStr">
        <is>
          <t>Financial Institution</t>
        </is>
      </c>
      <c r="K964" s="53" t="inlineStr">
        <is>
          <t>O</t>
        </is>
      </c>
      <c r="L964" s="55">
        <f>G964*VLOOKUP(RIGHT(F964,3),'Currency-RBI'!$A$2:$B$28,2,0)</f>
        <v/>
      </c>
    </row>
    <row r="965">
      <c r="A965" s="53" t="n">
        <v>20221231</v>
      </c>
      <c r="B965" s="53" t="inlineStr">
        <is>
          <t>EUR</t>
        </is>
      </c>
      <c r="C965" s="54" t="n">
        <v>11876</v>
      </c>
      <c r="D965" s="53" t="inlineStr">
        <is>
          <t>DEL</t>
        </is>
      </c>
      <c r="E965" s="53" t="inlineStr">
        <is>
          <t>LAF</t>
        </is>
      </c>
      <c r="F965" s="53">
        <f>CONCATENATE(E965,"-",B965)</f>
        <v/>
      </c>
      <c r="G965" s="55" t="n">
        <v>113012.46</v>
      </c>
      <c r="H965" s="53" t="inlineStr">
        <is>
          <t>CUST-47050</t>
        </is>
      </c>
      <c r="I965" s="53" t="inlineStr">
        <is>
          <t>RBI</t>
        </is>
      </c>
      <c r="J965" s="53" t="inlineStr">
        <is>
          <t>RBI</t>
        </is>
      </c>
      <c r="K965" s="53" t="inlineStr">
        <is>
          <t>O</t>
        </is>
      </c>
      <c r="L965" s="55">
        <f>G965*VLOOKUP(RIGHT(F965,3),'Currency-RBI'!$A$2:$B$28,2,0)</f>
        <v/>
      </c>
    </row>
    <row r="966">
      <c r="A966" s="53" t="n">
        <v>20221231</v>
      </c>
      <c r="B966" s="53" t="inlineStr">
        <is>
          <t>INR</t>
        </is>
      </c>
      <c r="C966" s="54" t="n">
        <v>11877</v>
      </c>
      <c r="D966" s="53" t="inlineStr">
        <is>
          <t>MUM</t>
        </is>
      </c>
      <c r="E966" s="53" t="inlineStr">
        <is>
          <t>LAF</t>
        </is>
      </c>
      <c r="F966" s="53">
        <f>CONCATENATE(E966,"-",B966)</f>
        <v/>
      </c>
      <c r="G966" s="55" t="n">
        <v>643415.85</v>
      </c>
      <c r="H966" s="53" t="inlineStr">
        <is>
          <t>CUST-53045</t>
        </is>
      </c>
      <c r="I966" s="53" t="inlineStr">
        <is>
          <t>EXIM</t>
        </is>
      </c>
      <c r="J966" s="53" t="inlineStr">
        <is>
          <t>Financial Institution</t>
        </is>
      </c>
      <c r="K966" s="53" t="inlineStr">
        <is>
          <t>D</t>
        </is>
      </c>
      <c r="L966" s="55">
        <f>G966*VLOOKUP(RIGHT(F966,3),'Currency-RBI'!$A$2:$B$28,2,0)</f>
        <v/>
      </c>
    </row>
    <row r="967">
      <c r="A967" s="53" t="n">
        <v>20221231</v>
      </c>
      <c r="B967" s="53" t="inlineStr">
        <is>
          <t>GBP</t>
        </is>
      </c>
      <c r="C967" s="54" t="n">
        <v>11880</v>
      </c>
      <c r="D967" s="53" t="inlineStr">
        <is>
          <t>MUM</t>
        </is>
      </c>
      <c r="E967" s="53" t="inlineStr">
        <is>
          <t>MSF</t>
        </is>
      </c>
      <c r="F967" s="53">
        <f>CONCATENATE(E967,"-",B967)</f>
        <v/>
      </c>
      <c r="G967" s="55" t="n">
        <v>20231.64</v>
      </c>
      <c r="H967" s="53" t="inlineStr">
        <is>
          <t>CUST-28777</t>
        </is>
      </c>
      <c r="I967" s="53" t="inlineStr">
        <is>
          <t>ICICI</t>
        </is>
      </c>
      <c r="J967" s="53" t="inlineStr">
        <is>
          <t>SCB-Private</t>
        </is>
      </c>
      <c r="K967" s="53" t="inlineStr">
        <is>
          <t>O</t>
        </is>
      </c>
      <c r="L967" s="55">
        <f>G967*VLOOKUP(RIGHT(F967,3),'Currency-RBI'!$A$2:$B$28,2,0)</f>
        <v/>
      </c>
    </row>
    <row r="968">
      <c r="A968" s="53" t="n">
        <v>20221231</v>
      </c>
      <c r="B968" s="53" t="inlineStr">
        <is>
          <t>USD</t>
        </is>
      </c>
      <c r="C968" s="54" t="n">
        <v>11883</v>
      </c>
      <c r="D968" s="53" t="inlineStr">
        <is>
          <t>DEL</t>
        </is>
      </c>
      <c r="E968" s="53" t="inlineStr">
        <is>
          <t>Call Money</t>
        </is>
      </c>
      <c r="F968" s="53">
        <f>CONCATENATE(E968,"-",B968)</f>
        <v/>
      </c>
      <c r="G968" s="55" t="n">
        <v>663539.58</v>
      </c>
      <c r="H968" s="53" t="inlineStr">
        <is>
          <t>CUST-70034</t>
        </is>
      </c>
      <c r="I968" s="53" t="inlineStr">
        <is>
          <t>BOA</t>
        </is>
      </c>
      <c r="J968" s="53" t="inlineStr">
        <is>
          <t>Overseas Bank</t>
        </is>
      </c>
      <c r="K968" s="53" t="inlineStr">
        <is>
          <t>D</t>
        </is>
      </c>
      <c r="L968" s="55">
        <f>G968*VLOOKUP(RIGHT(F968,3),'Currency-RBI'!$A$2:$B$28,2,0)</f>
        <v/>
      </c>
    </row>
    <row r="969">
      <c r="A969" s="53" t="n">
        <v>20221231</v>
      </c>
      <c r="B969" s="53" t="inlineStr">
        <is>
          <t>EUR</t>
        </is>
      </c>
      <c r="C969" s="54" t="n">
        <v>11885</v>
      </c>
      <c r="D969" s="53" t="inlineStr">
        <is>
          <t>MUM</t>
        </is>
      </c>
      <c r="E969" s="53" t="inlineStr">
        <is>
          <t>LAF</t>
        </is>
      </c>
      <c r="F969" s="53">
        <f>CONCATENATE(E969,"-",B969)</f>
        <v/>
      </c>
      <c r="G969" s="55" t="n">
        <v>406570.23</v>
      </c>
      <c r="H969" s="53" t="inlineStr">
        <is>
          <t>CUST-32895</t>
        </is>
      </c>
      <c r="I969" s="53" t="inlineStr">
        <is>
          <t>FIO</t>
        </is>
      </c>
      <c r="J969" s="53" t="inlineStr">
        <is>
          <t>Financial Institution</t>
        </is>
      </c>
      <c r="K969" s="53" t="inlineStr">
        <is>
          <t>D</t>
        </is>
      </c>
      <c r="L969" s="55">
        <f>G969*VLOOKUP(RIGHT(F969,3),'Currency-RBI'!$A$2:$B$28,2,0)</f>
        <v/>
      </c>
    </row>
    <row r="970">
      <c r="A970" s="53" t="n">
        <v>20221231</v>
      </c>
      <c r="B970" s="53" t="inlineStr">
        <is>
          <t>INR</t>
        </is>
      </c>
      <c r="C970" s="54" t="n">
        <v>11886</v>
      </c>
      <c r="D970" s="53" t="inlineStr">
        <is>
          <t>MUM</t>
        </is>
      </c>
      <c r="E970" s="53" t="inlineStr">
        <is>
          <t>LAF</t>
        </is>
      </c>
      <c r="F970" s="53">
        <f>CONCATENATE(E970,"-",B970)</f>
        <v/>
      </c>
      <c r="G970" s="55" t="n">
        <v>801729.72</v>
      </c>
      <c r="H970" s="53" t="inlineStr">
        <is>
          <t>CUST-69766</t>
        </is>
      </c>
      <c r="I970" s="53" t="inlineStr">
        <is>
          <t>SBBJ</t>
        </is>
      </c>
      <c r="J970" s="53" t="inlineStr">
        <is>
          <t>SBI-SUB</t>
        </is>
      </c>
      <c r="K970" s="53" t="inlineStr">
        <is>
          <t>O</t>
        </is>
      </c>
      <c r="L970" s="55">
        <f>G970*VLOOKUP(RIGHT(F970,3),'Currency-RBI'!$A$2:$B$28,2,0)</f>
        <v/>
      </c>
    </row>
    <row r="971">
      <c r="A971" s="53" t="n">
        <v>20221231</v>
      </c>
      <c r="B971" s="53" t="inlineStr">
        <is>
          <t>USD</t>
        </is>
      </c>
      <c r="C971" s="54" t="n">
        <v>11887</v>
      </c>
      <c r="D971" s="53" t="inlineStr">
        <is>
          <t>DEL</t>
        </is>
      </c>
      <c r="E971" s="53" t="inlineStr">
        <is>
          <t>Term Loan</t>
        </is>
      </c>
      <c r="F971" s="53">
        <f>CONCATENATE(E971,"-",B971)</f>
        <v/>
      </c>
      <c r="G971" s="55" t="n">
        <v>61547.31</v>
      </c>
      <c r="H971" s="53" t="inlineStr">
        <is>
          <t>CUST-29438</t>
        </is>
      </c>
      <c r="I971" s="53" t="inlineStr">
        <is>
          <t>NABARD</t>
        </is>
      </c>
      <c r="J971" s="53" t="inlineStr">
        <is>
          <t>Financial Institution</t>
        </is>
      </c>
      <c r="K971" s="53" t="inlineStr">
        <is>
          <t>O</t>
        </is>
      </c>
      <c r="L971" s="55">
        <f>G971*VLOOKUP(RIGHT(F971,3),'Currency-RBI'!$A$2:$B$28,2,0)</f>
        <v/>
      </c>
    </row>
    <row r="972">
      <c r="A972" s="53" t="n">
        <v>20221231</v>
      </c>
      <c r="B972" s="53" t="inlineStr">
        <is>
          <t>GBP</t>
        </is>
      </c>
      <c r="C972" s="54" t="n">
        <v>11889</v>
      </c>
      <c r="D972" s="53" t="inlineStr">
        <is>
          <t>DEL</t>
        </is>
      </c>
      <c r="E972" s="53" t="inlineStr">
        <is>
          <t>LAF</t>
        </is>
      </c>
      <c r="F972" s="53">
        <f>CONCATENATE(E972,"-",B972)</f>
        <v/>
      </c>
      <c r="G972" s="55" t="n">
        <v>939809.97</v>
      </c>
      <c r="H972" s="53" t="inlineStr">
        <is>
          <t>CUST-42480</t>
        </is>
      </c>
      <c r="I972" s="53" t="inlineStr">
        <is>
          <t>HDFC</t>
        </is>
      </c>
      <c r="J972" s="53" t="inlineStr">
        <is>
          <t>SCB-Private</t>
        </is>
      </c>
      <c r="K972" s="53" t="inlineStr">
        <is>
          <t>O</t>
        </is>
      </c>
      <c r="L972" s="55">
        <f>G972*VLOOKUP(RIGHT(F972,3),'Currency-RBI'!$A$2:$B$28,2,0)</f>
        <v/>
      </c>
    </row>
    <row r="973">
      <c r="A973" s="53" t="n">
        <v>20221231</v>
      </c>
      <c r="B973" s="53" t="inlineStr">
        <is>
          <t>GBP</t>
        </is>
      </c>
      <c r="C973" s="54" t="n">
        <v>11891</v>
      </c>
      <c r="D973" s="53" t="inlineStr">
        <is>
          <t>DEL</t>
        </is>
      </c>
      <c r="E973" s="53" t="inlineStr">
        <is>
          <t>Call Money</t>
        </is>
      </c>
      <c r="F973" s="53">
        <f>CONCATENATE(E973,"-",B973)</f>
        <v/>
      </c>
      <c r="G973" s="55" t="n">
        <v>746458.02</v>
      </c>
      <c r="H973" s="53" t="inlineStr">
        <is>
          <t>CUST-52632</t>
        </is>
      </c>
      <c r="I973" s="53" t="inlineStr">
        <is>
          <t>SBI</t>
        </is>
      </c>
      <c r="J973" s="53" t="inlineStr">
        <is>
          <t>SBI</t>
        </is>
      </c>
      <c r="K973" s="53" t="inlineStr">
        <is>
          <t>O</t>
        </is>
      </c>
      <c r="L973" s="55">
        <f>G973*VLOOKUP(RIGHT(F973,3),'Currency-RBI'!$A$2:$B$28,2,0)</f>
        <v/>
      </c>
    </row>
    <row r="974">
      <c r="A974" s="53" t="n">
        <v>20221231</v>
      </c>
      <c r="B974" s="53" t="inlineStr">
        <is>
          <t>EUR</t>
        </is>
      </c>
      <c r="C974" s="54" t="n">
        <v>11892</v>
      </c>
      <c r="D974" s="53" t="inlineStr">
        <is>
          <t>DEL</t>
        </is>
      </c>
      <c r="E974" s="53" t="inlineStr">
        <is>
          <t>Term Loan</t>
        </is>
      </c>
      <c r="F974" s="53">
        <f>CONCATENATE(E974,"-",B974)</f>
        <v/>
      </c>
      <c r="G974" s="55" t="n">
        <v>593647.5599999999</v>
      </c>
      <c r="H974" s="53" t="inlineStr">
        <is>
          <t>CUST-39963</t>
        </is>
      </c>
      <c r="I974" s="53" t="inlineStr">
        <is>
          <t>Saraswat</t>
        </is>
      </c>
      <c r="J974" s="53" t="inlineStr">
        <is>
          <t>Cooperative Bank</t>
        </is>
      </c>
      <c r="K974" s="53" t="inlineStr">
        <is>
          <t>O</t>
        </is>
      </c>
      <c r="L974" s="55">
        <f>G974*VLOOKUP(RIGHT(F974,3),'Currency-RBI'!$A$2:$B$28,2,0)</f>
        <v/>
      </c>
    </row>
    <row r="975">
      <c r="A975" s="53" t="n">
        <v>20221231</v>
      </c>
      <c r="B975" s="53" t="inlineStr">
        <is>
          <t>USD</t>
        </is>
      </c>
      <c r="C975" s="54" t="n">
        <v>11893</v>
      </c>
      <c r="D975" s="53" t="inlineStr">
        <is>
          <t>DEL</t>
        </is>
      </c>
      <c r="E975" s="53" t="inlineStr">
        <is>
          <t>LAF</t>
        </is>
      </c>
      <c r="F975" s="53">
        <f>CONCATENATE(E975,"-",B975)</f>
        <v/>
      </c>
      <c r="G975" s="55" t="n">
        <v>45180.63</v>
      </c>
      <c r="H975" s="53" t="inlineStr">
        <is>
          <t>CUST-49040</t>
        </is>
      </c>
      <c r="I975" s="53" t="inlineStr">
        <is>
          <t>SBBJ</t>
        </is>
      </c>
      <c r="J975" s="53" t="inlineStr">
        <is>
          <t>SBI-SUB</t>
        </is>
      </c>
      <c r="K975" s="53" t="inlineStr">
        <is>
          <t>O</t>
        </is>
      </c>
      <c r="L975" s="55">
        <f>G975*VLOOKUP(RIGHT(F975,3),'Currency-RBI'!$A$2:$B$28,2,0)</f>
        <v/>
      </c>
    </row>
    <row r="976">
      <c r="A976" s="53" t="n">
        <v>20221231</v>
      </c>
      <c r="B976" s="53" t="inlineStr">
        <is>
          <t>GBP</t>
        </is>
      </c>
      <c r="C976" s="54" t="n">
        <v>11895</v>
      </c>
      <c r="D976" s="53" t="inlineStr">
        <is>
          <t>DEL</t>
        </is>
      </c>
      <c r="E976" s="53" t="inlineStr">
        <is>
          <t>Term Loan</t>
        </is>
      </c>
      <c r="F976" s="53">
        <f>CONCATENATE(E976,"-",B976)</f>
        <v/>
      </c>
      <c r="G976" s="55" t="n">
        <v>629704.35</v>
      </c>
      <c r="H976" s="53" t="inlineStr">
        <is>
          <t>CUST-27583</t>
        </is>
      </c>
      <c r="I976" s="53" t="inlineStr">
        <is>
          <t>HDFC</t>
        </is>
      </c>
      <c r="J976" s="53" t="inlineStr">
        <is>
          <t>SCB-Private</t>
        </is>
      </c>
      <c r="K976" s="53" t="inlineStr">
        <is>
          <t>O</t>
        </is>
      </c>
      <c r="L976" s="55">
        <f>G976*VLOOKUP(RIGHT(F976,3),'Currency-RBI'!$A$2:$B$28,2,0)</f>
        <v/>
      </c>
    </row>
    <row r="977">
      <c r="A977" s="53" t="n">
        <v>20221231</v>
      </c>
      <c r="B977" s="53" t="inlineStr">
        <is>
          <t>INR</t>
        </is>
      </c>
      <c r="C977" s="54" t="n">
        <v>11903</v>
      </c>
      <c r="D977" s="53" t="inlineStr">
        <is>
          <t>MUM</t>
        </is>
      </c>
      <c r="E977" s="53" t="inlineStr">
        <is>
          <t>LAF</t>
        </is>
      </c>
      <c r="F977" s="53">
        <f>CONCATENATE(E977,"-",B977)</f>
        <v/>
      </c>
      <c r="G977" s="55" t="n">
        <v>594763.29</v>
      </c>
      <c r="H977" s="53" t="inlineStr">
        <is>
          <t>CUST-10658</t>
        </is>
      </c>
      <c r="I977" s="53" t="inlineStr">
        <is>
          <t>FIO</t>
        </is>
      </c>
      <c r="J977" s="53" t="inlineStr">
        <is>
          <t>Financial Institution</t>
        </is>
      </c>
      <c r="K977" s="53" t="inlineStr">
        <is>
          <t>O</t>
        </is>
      </c>
      <c r="L977" s="55">
        <f>G977*VLOOKUP(RIGHT(F977,3),'Currency-RBI'!$A$2:$B$28,2,0)</f>
        <v/>
      </c>
    </row>
    <row r="978">
      <c r="A978" s="53" t="n">
        <v>20221231</v>
      </c>
      <c r="B978" s="53" t="inlineStr">
        <is>
          <t>GBP</t>
        </is>
      </c>
      <c r="C978" s="54" t="n">
        <v>11904</v>
      </c>
      <c r="D978" s="53" t="inlineStr">
        <is>
          <t>DEL</t>
        </is>
      </c>
      <c r="E978" s="53" t="inlineStr">
        <is>
          <t>Call Money</t>
        </is>
      </c>
      <c r="F978" s="53">
        <f>CONCATENATE(E978,"-",B978)</f>
        <v/>
      </c>
      <c r="G978" s="55" t="n">
        <v>827503.38</v>
      </c>
      <c r="H978" s="53" t="inlineStr">
        <is>
          <t>CUST-64800</t>
        </is>
      </c>
      <c r="I978" s="53" t="inlineStr">
        <is>
          <t>ICICI</t>
        </is>
      </c>
      <c r="J978" s="53" t="inlineStr">
        <is>
          <t>SCB-Private</t>
        </is>
      </c>
      <c r="K978" s="53" t="inlineStr">
        <is>
          <t>D</t>
        </is>
      </c>
      <c r="L978" s="55">
        <f>G978*VLOOKUP(RIGHT(F978,3),'Currency-RBI'!$A$2:$B$28,2,0)</f>
        <v/>
      </c>
    </row>
    <row r="979">
      <c r="A979" s="53" t="n">
        <v>20221231</v>
      </c>
      <c r="B979" s="53" t="inlineStr">
        <is>
          <t>USD</t>
        </is>
      </c>
      <c r="C979" s="54" t="n">
        <v>11905</v>
      </c>
      <c r="D979" s="53" t="inlineStr">
        <is>
          <t>MUM</t>
        </is>
      </c>
      <c r="E979" s="53" t="inlineStr">
        <is>
          <t>LAF</t>
        </is>
      </c>
      <c r="F979" s="53">
        <f>CONCATENATE(E979,"-",B979)</f>
        <v/>
      </c>
      <c r="G979" s="55" t="n">
        <v>658578.6899999999</v>
      </c>
      <c r="H979" s="53" t="inlineStr">
        <is>
          <t>CUST-45364</t>
        </is>
      </c>
      <c r="I979" s="53" t="inlineStr">
        <is>
          <t>FIO</t>
        </is>
      </c>
      <c r="J979" s="53" t="inlineStr">
        <is>
          <t>Financial Institution</t>
        </is>
      </c>
      <c r="K979" s="53" t="inlineStr">
        <is>
          <t>D</t>
        </is>
      </c>
      <c r="L979" s="55">
        <f>G979*VLOOKUP(RIGHT(F979,3),'Currency-RBI'!$A$2:$B$28,2,0)</f>
        <v/>
      </c>
    </row>
    <row r="980">
      <c r="A980" s="53" t="n">
        <v>20221231</v>
      </c>
      <c r="B980" s="53" t="inlineStr">
        <is>
          <t>USD</t>
        </is>
      </c>
      <c r="C980" s="54" t="n">
        <v>11909</v>
      </c>
      <c r="D980" s="53" t="inlineStr">
        <is>
          <t>MUM</t>
        </is>
      </c>
      <c r="E980" s="53" t="inlineStr">
        <is>
          <t>MSF</t>
        </is>
      </c>
      <c r="F980" s="53">
        <f>CONCATENATE(E980,"-",B980)</f>
        <v/>
      </c>
      <c r="G980" s="55" t="n">
        <v>253208.34</v>
      </c>
      <c r="H980" s="53" t="inlineStr">
        <is>
          <t>CUST-57695</t>
        </is>
      </c>
      <c r="I980" s="53" t="inlineStr">
        <is>
          <t>ICICI</t>
        </is>
      </c>
      <c r="J980" s="53" t="inlineStr">
        <is>
          <t>SCB-Private</t>
        </is>
      </c>
      <c r="K980" s="53" t="inlineStr">
        <is>
          <t>D</t>
        </is>
      </c>
      <c r="L980" s="55">
        <f>G980*VLOOKUP(RIGHT(F980,3),'Currency-RBI'!$A$2:$B$28,2,0)</f>
        <v/>
      </c>
    </row>
    <row r="981">
      <c r="A981" s="53" t="n">
        <v>20221231</v>
      </c>
      <c r="B981" s="53" t="inlineStr">
        <is>
          <t>USD</t>
        </is>
      </c>
      <c r="C981" s="54" t="n">
        <v>11911</v>
      </c>
      <c r="D981" s="53" t="inlineStr">
        <is>
          <t>DEL</t>
        </is>
      </c>
      <c r="E981" s="53" t="inlineStr">
        <is>
          <t>MSF</t>
        </is>
      </c>
      <c r="F981" s="53">
        <f>CONCATENATE(E981,"-",B981)</f>
        <v/>
      </c>
      <c r="G981" s="55" t="n">
        <v>647759.97</v>
      </c>
      <c r="H981" s="53" t="inlineStr">
        <is>
          <t>CUST-35572</t>
        </is>
      </c>
      <c r="I981" s="53" t="inlineStr">
        <is>
          <t>FIO</t>
        </is>
      </c>
      <c r="J981" s="53" t="inlineStr">
        <is>
          <t>Financial Institution</t>
        </is>
      </c>
      <c r="K981" s="53" t="inlineStr">
        <is>
          <t>D</t>
        </is>
      </c>
      <c r="L981" s="55">
        <f>G981*VLOOKUP(RIGHT(F981,3),'Currency-RBI'!$A$2:$B$28,2,0)</f>
        <v/>
      </c>
    </row>
    <row r="982">
      <c r="A982" s="53" t="n">
        <v>20221231</v>
      </c>
      <c r="B982" s="53" t="inlineStr">
        <is>
          <t>INR</t>
        </is>
      </c>
      <c r="C982" s="54" t="n">
        <v>11912</v>
      </c>
      <c r="D982" s="53" t="inlineStr">
        <is>
          <t>DEL</t>
        </is>
      </c>
      <c r="E982" s="53" t="inlineStr">
        <is>
          <t>Term Loan</t>
        </is>
      </c>
      <c r="F982" s="53">
        <f>CONCATENATE(E982,"-",B982)</f>
        <v/>
      </c>
      <c r="G982" s="55" t="n">
        <v>437541.39</v>
      </c>
      <c r="H982" s="53" t="inlineStr">
        <is>
          <t>CUST-19725</t>
        </is>
      </c>
      <c r="I982" s="53" t="inlineStr">
        <is>
          <t>EXIM</t>
        </is>
      </c>
      <c r="J982" s="53" t="inlineStr">
        <is>
          <t>Financial Institution</t>
        </is>
      </c>
      <c r="K982" s="53" t="inlineStr">
        <is>
          <t>D</t>
        </is>
      </c>
      <c r="L982" s="55">
        <f>G982*VLOOKUP(RIGHT(F982,3),'Currency-RBI'!$A$2:$B$28,2,0)</f>
        <v/>
      </c>
    </row>
    <row r="983">
      <c r="A983" s="53" t="n">
        <v>20221231</v>
      </c>
      <c r="B983" s="53" t="inlineStr">
        <is>
          <t>GBP</t>
        </is>
      </c>
      <c r="C983" s="54" t="n">
        <v>11913</v>
      </c>
      <c r="D983" s="53" t="inlineStr">
        <is>
          <t>MUM</t>
        </is>
      </c>
      <c r="E983" s="53" t="inlineStr">
        <is>
          <t>LAF</t>
        </is>
      </c>
      <c r="F983" s="53">
        <f>CONCATENATE(E983,"-",B983)</f>
        <v/>
      </c>
      <c r="G983" s="55" t="n">
        <v>948193.29</v>
      </c>
      <c r="H983" s="53" t="inlineStr">
        <is>
          <t>CUST-13056</t>
        </is>
      </c>
      <c r="I983" s="53" t="inlineStr">
        <is>
          <t>RBI</t>
        </is>
      </c>
      <c r="J983" s="53" t="inlineStr">
        <is>
          <t>RBI</t>
        </is>
      </c>
      <c r="K983" s="53" t="inlineStr">
        <is>
          <t>D</t>
        </is>
      </c>
      <c r="L983" s="55">
        <f>G983*VLOOKUP(RIGHT(F983,3),'Currency-RBI'!$A$2:$B$28,2,0)</f>
        <v/>
      </c>
    </row>
    <row r="984">
      <c r="A984" s="53" t="n">
        <v>20221231</v>
      </c>
      <c r="B984" s="53" t="inlineStr">
        <is>
          <t>GBP</t>
        </is>
      </c>
      <c r="C984" s="54" t="n">
        <v>11914</v>
      </c>
      <c r="D984" s="53" t="inlineStr">
        <is>
          <t>MUM</t>
        </is>
      </c>
      <c r="E984" s="53" t="inlineStr">
        <is>
          <t>LAF</t>
        </is>
      </c>
      <c r="F984" s="53">
        <f>CONCATENATE(E984,"-",B984)</f>
        <v/>
      </c>
      <c r="G984" s="55" t="n">
        <v>113672.79</v>
      </c>
      <c r="H984" s="53" t="inlineStr">
        <is>
          <t>CUST-23108</t>
        </is>
      </c>
      <c r="I984" s="53" t="inlineStr">
        <is>
          <t>BOA</t>
        </is>
      </c>
      <c r="J984" s="53" t="inlineStr">
        <is>
          <t>Overseas Bank</t>
        </is>
      </c>
      <c r="K984" s="53" t="inlineStr">
        <is>
          <t>O</t>
        </is>
      </c>
      <c r="L984" s="55">
        <f>G984*VLOOKUP(RIGHT(F984,3),'Currency-RBI'!$A$2:$B$28,2,0)</f>
        <v/>
      </c>
    </row>
    <row r="985">
      <c r="A985" s="53" t="n">
        <v>20221231</v>
      </c>
      <c r="B985" s="53" t="inlineStr">
        <is>
          <t>GBP</t>
        </is>
      </c>
      <c r="C985" s="54" t="n">
        <v>11916</v>
      </c>
      <c r="D985" s="53" t="inlineStr">
        <is>
          <t>MUM</t>
        </is>
      </c>
      <c r="E985" s="53" t="inlineStr">
        <is>
          <t>Call Money</t>
        </is>
      </c>
      <c r="F985" s="53">
        <f>CONCATENATE(E985,"-",B985)</f>
        <v/>
      </c>
      <c r="G985" s="55" t="n">
        <v>29797.02</v>
      </c>
      <c r="H985" s="53" t="inlineStr">
        <is>
          <t>CUST-19949</t>
        </is>
      </c>
      <c r="I985" s="53" t="inlineStr">
        <is>
          <t>ICICI</t>
        </is>
      </c>
      <c r="J985" s="53" t="inlineStr">
        <is>
          <t>SCB-Private</t>
        </is>
      </c>
      <c r="K985" s="53" t="inlineStr">
        <is>
          <t>D</t>
        </is>
      </c>
      <c r="L985" s="55">
        <f>G985*VLOOKUP(RIGHT(F985,3),'Currency-RBI'!$A$2:$B$28,2,0)</f>
        <v/>
      </c>
    </row>
    <row r="986">
      <c r="A986" s="53" t="n">
        <v>20221231</v>
      </c>
      <c r="B986" s="53" t="inlineStr">
        <is>
          <t>INR</t>
        </is>
      </c>
      <c r="C986" s="54" t="n">
        <v>11918</v>
      </c>
      <c r="D986" s="53" t="inlineStr">
        <is>
          <t>MUM</t>
        </is>
      </c>
      <c r="E986" s="53" t="inlineStr">
        <is>
          <t>Call Money</t>
        </is>
      </c>
      <c r="F986" s="53">
        <f>CONCATENATE(E986,"-",B986)</f>
        <v/>
      </c>
      <c r="G986" s="55" t="n">
        <v>111383.91</v>
      </c>
      <c r="H986" s="53" t="inlineStr">
        <is>
          <t>CUST-64667</t>
        </is>
      </c>
      <c r="I986" s="53" t="inlineStr">
        <is>
          <t>NABARD</t>
        </is>
      </c>
      <c r="J986" s="53" t="inlineStr">
        <is>
          <t>Financial Institution</t>
        </is>
      </c>
      <c r="K986" s="53" t="inlineStr">
        <is>
          <t>D</t>
        </is>
      </c>
      <c r="L986" s="55">
        <f>G986*VLOOKUP(RIGHT(F986,3),'Currency-RBI'!$A$2:$B$28,2,0)</f>
        <v/>
      </c>
    </row>
    <row r="987">
      <c r="A987" s="53" t="n">
        <v>20221231</v>
      </c>
      <c r="B987" s="53" t="inlineStr">
        <is>
          <t>INR</t>
        </is>
      </c>
      <c r="C987" s="54" t="n">
        <v>11920</v>
      </c>
      <c r="D987" s="53" t="inlineStr">
        <is>
          <t>DEL</t>
        </is>
      </c>
      <c r="E987" s="53" t="inlineStr">
        <is>
          <t>LAF</t>
        </is>
      </c>
      <c r="F987" s="53">
        <f>CONCATENATE(E987,"-",B987)</f>
        <v/>
      </c>
      <c r="G987" s="55" t="n">
        <v>108602.01</v>
      </c>
      <c r="H987" s="53" t="inlineStr">
        <is>
          <t>CUST-13408</t>
        </is>
      </c>
      <c r="I987" s="53" t="inlineStr">
        <is>
          <t>SIDBI</t>
        </is>
      </c>
      <c r="J987" s="53" t="inlineStr">
        <is>
          <t>Financial Institution</t>
        </is>
      </c>
      <c r="K987" s="53" t="inlineStr">
        <is>
          <t>D</t>
        </is>
      </c>
      <c r="L987" s="55">
        <f>G987*VLOOKUP(RIGHT(F987,3),'Currency-RBI'!$A$2:$B$28,2,0)</f>
        <v/>
      </c>
    </row>
    <row r="988">
      <c r="A988" s="53" t="n">
        <v>20221231</v>
      </c>
      <c r="B988" s="53" t="inlineStr">
        <is>
          <t>USD</t>
        </is>
      </c>
      <c r="C988" s="54" t="n">
        <v>11921</v>
      </c>
      <c r="D988" s="53" t="inlineStr">
        <is>
          <t>MUM</t>
        </is>
      </c>
      <c r="E988" s="53" t="inlineStr">
        <is>
          <t>Term Loan</t>
        </is>
      </c>
      <c r="F988" s="53">
        <f>CONCATENATE(E988,"-",B988)</f>
        <v/>
      </c>
      <c r="G988" s="55" t="n">
        <v>284660.64</v>
      </c>
      <c r="H988" s="53" t="inlineStr">
        <is>
          <t>CUST-57077</t>
        </is>
      </c>
      <c r="I988" s="53" t="inlineStr">
        <is>
          <t>BOA</t>
        </is>
      </c>
      <c r="J988" s="53" t="inlineStr">
        <is>
          <t>Overseas Bank</t>
        </is>
      </c>
      <c r="K988" s="53" t="inlineStr">
        <is>
          <t>D</t>
        </is>
      </c>
      <c r="L988" s="55">
        <f>G988*VLOOKUP(RIGHT(F988,3),'Currency-RBI'!$A$2:$B$28,2,0)</f>
        <v/>
      </c>
    </row>
    <row r="989">
      <c r="A989" s="53" t="n">
        <v>20221231</v>
      </c>
      <c r="B989" s="53" t="inlineStr">
        <is>
          <t>EUR</t>
        </is>
      </c>
      <c r="C989" s="54" t="n">
        <v>11922</v>
      </c>
      <c r="D989" s="53" t="inlineStr">
        <is>
          <t>MUM</t>
        </is>
      </c>
      <c r="E989" s="53" t="inlineStr">
        <is>
          <t>Call Money</t>
        </is>
      </c>
      <c r="F989" s="53">
        <f>CONCATENATE(E989,"-",B989)</f>
        <v/>
      </c>
      <c r="G989" s="55" t="n">
        <v>512653.68</v>
      </c>
      <c r="H989" s="53" t="inlineStr">
        <is>
          <t>CUST-66030</t>
        </is>
      </c>
      <c r="I989" s="53" t="inlineStr">
        <is>
          <t>FIO</t>
        </is>
      </c>
      <c r="J989" s="53" t="inlineStr">
        <is>
          <t>Financial Institution</t>
        </is>
      </c>
      <c r="K989" s="53" t="inlineStr">
        <is>
          <t>O</t>
        </is>
      </c>
      <c r="L989" s="55">
        <f>G989*VLOOKUP(RIGHT(F989,3),'Currency-RBI'!$A$2:$B$28,2,0)</f>
        <v/>
      </c>
    </row>
    <row r="990">
      <c r="A990" s="53" t="n">
        <v>20221231</v>
      </c>
      <c r="B990" s="53" t="inlineStr">
        <is>
          <t>EUR</t>
        </is>
      </c>
      <c r="C990" s="54" t="n">
        <v>11924</v>
      </c>
      <c r="D990" s="53" t="inlineStr">
        <is>
          <t>DEL</t>
        </is>
      </c>
      <c r="E990" s="53" t="inlineStr">
        <is>
          <t>MSF</t>
        </is>
      </c>
      <c r="F990" s="53">
        <f>CONCATENATE(E990,"-",B990)</f>
        <v/>
      </c>
      <c r="G990" s="55" t="n">
        <v>478750.14</v>
      </c>
      <c r="H990" s="53" t="inlineStr">
        <is>
          <t>CUST-19731</t>
        </is>
      </c>
      <c r="I990" s="53" t="inlineStr">
        <is>
          <t>ICICI</t>
        </is>
      </c>
      <c r="J990" s="53" t="inlineStr">
        <is>
          <t>SCB-Private</t>
        </is>
      </c>
      <c r="K990" s="53" t="inlineStr">
        <is>
          <t>D</t>
        </is>
      </c>
      <c r="L990" s="55">
        <f>G990*VLOOKUP(RIGHT(F990,3),'Currency-RBI'!$A$2:$B$28,2,0)</f>
        <v/>
      </c>
    </row>
    <row r="991">
      <c r="A991" s="53" t="n">
        <v>20221231</v>
      </c>
      <c r="B991" s="53" t="inlineStr">
        <is>
          <t>GBP</t>
        </is>
      </c>
      <c r="C991" s="54" t="n">
        <v>11925</v>
      </c>
      <c r="D991" s="53" t="inlineStr">
        <is>
          <t>DEL</t>
        </is>
      </c>
      <c r="E991" s="53" t="inlineStr">
        <is>
          <t>Term Loan</t>
        </is>
      </c>
      <c r="F991" s="53">
        <f>CONCATENATE(E991,"-",B991)</f>
        <v/>
      </c>
      <c r="G991" s="55" t="n">
        <v>318767.13</v>
      </c>
      <c r="H991" s="53" t="inlineStr">
        <is>
          <t>CUST-41235</t>
        </is>
      </c>
      <c r="I991" s="53" t="inlineStr">
        <is>
          <t>SBBJ</t>
        </is>
      </c>
      <c r="J991" s="53" t="inlineStr">
        <is>
          <t>SBI-SUB</t>
        </is>
      </c>
      <c r="K991" s="53" t="inlineStr">
        <is>
          <t>D</t>
        </is>
      </c>
      <c r="L991" s="55">
        <f>G991*VLOOKUP(RIGHT(F991,3),'Currency-RBI'!$A$2:$B$28,2,0)</f>
        <v/>
      </c>
    </row>
    <row r="992">
      <c r="A992" s="53" t="n">
        <v>20221231</v>
      </c>
      <c r="B992" s="53" t="inlineStr">
        <is>
          <t>INR</t>
        </is>
      </c>
      <c r="C992" s="54" t="n">
        <v>11926</v>
      </c>
      <c r="D992" s="53" t="inlineStr">
        <is>
          <t>DEL</t>
        </is>
      </c>
      <c r="E992" s="53" t="inlineStr">
        <is>
          <t>LAF</t>
        </is>
      </c>
      <c r="F992" s="53">
        <f>CONCATENATE(E992,"-",B992)</f>
        <v/>
      </c>
      <c r="G992" s="55" t="n">
        <v>495283.14</v>
      </c>
      <c r="H992" s="53" t="inlineStr">
        <is>
          <t>CUST-63158</t>
        </is>
      </c>
      <c r="I992" s="53" t="inlineStr">
        <is>
          <t>SBBJ</t>
        </is>
      </c>
      <c r="J992" s="53" t="inlineStr">
        <is>
          <t>SBI-SUB</t>
        </is>
      </c>
      <c r="K992" s="53" t="inlineStr">
        <is>
          <t>O</t>
        </is>
      </c>
      <c r="L992" s="55">
        <f>G992*VLOOKUP(RIGHT(F992,3),'Currency-RBI'!$A$2:$B$28,2,0)</f>
        <v/>
      </c>
    </row>
    <row r="993">
      <c r="A993" s="53" t="n">
        <v>20221231</v>
      </c>
      <c r="B993" s="53" t="inlineStr">
        <is>
          <t>INR</t>
        </is>
      </c>
      <c r="C993" s="54" t="n">
        <v>11928</v>
      </c>
      <c r="D993" s="53" t="inlineStr">
        <is>
          <t>DEL</t>
        </is>
      </c>
      <c r="E993" s="53" t="inlineStr">
        <is>
          <t>LAF</t>
        </is>
      </c>
      <c r="F993" s="53">
        <f>CONCATENATE(E993,"-",B993)</f>
        <v/>
      </c>
      <c r="G993" s="55" t="n">
        <v>457860.15</v>
      </c>
      <c r="H993" s="53" t="inlineStr">
        <is>
          <t>CUST-57584</t>
        </is>
      </c>
      <c r="I993" s="53" t="inlineStr">
        <is>
          <t>RBI</t>
        </is>
      </c>
      <c r="J993" s="53" t="inlineStr">
        <is>
          <t>RBI</t>
        </is>
      </c>
      <c r="K993" s="53" t="inlineStr">
        <is>
          <t>O</t>
        </is>
      </c>
      <c r="L993" s="55">
        <f>G993*VLOOKUP(RIGHT(F993,3),'Currency-RBI'!$A$2:$B$28,2,0)</f>
        <v/>
      </c>
    </row>
    <row r="994">
      <c r="A994" s="53" t="n">
        <v>20221231</v>
      </c>
      <c r="B994" s="53" t="inlineStr">
        <is>
          <t>EUR</t>
        </is>
      </c>
      <c r="C994" s="54" t="n">
        <v>11930</v>
      </c>
      <c r="D994" s="53" t="inlineStr">
        <is>
          <t>MUM</t>
        </is>
      </c>
      <c r="E994" s="53" t="inlineStr">
        <is>
          <t>Term Loan</t>
        </is>
      </c>
      <c r="F994" s="53">
        <f>CONCATENATE(E994,"-",B994)</f>
        <v/>
      </c>
      <c r="G994" s="55" t="n">
        <v>930727.71</v>
      </c>
      <c r="H994" s="53" t="inlineStr">
        <is>
          <t>CUST-41870</t>
        </is>
      </c>
      <c r="I994" s="53" t="inlineStr">
        <is>
          <t>SIDBI</t>
        </is>
      </c>
      <c r="J994" s="53" t="inlineStr">
        <is>
          <t>Financial Institution</t>
        </is>
      </c>
      <c r="K994" s="53" t="inlineStr">
        <is>
          <t>D</t>
        </is>
      </c>
      <c r="L994" s="55">
        <f>G994*VLOOKUP(RIGHT(F994,3),'Currency-RBI'!$A$2:$B$28,2,0)</f>
        <v/>
      </c>
    </row>
    <row r="995">
      <c r="A995" s="53" t="n">
        <v>20221231</v>
      </c>
      <c r="B995" s="53" t="inlineStr">
        <is>
          <t>EUR</t>
        </is>
      </c>
      <c r="C995" s="54" t="n">
        <v>11932</v>
      </c>
      <c r="D995" s="53" t="inlineStr">
        <is>
          <t>MUM</t>
        </is>
      </c>
      <c r="E995" s="53" t="inlineStr">
        <is>
          <t>Call Money</t>
        </is>
      </c>
      <c r="F995" s="53">
        <f>CONCATENATE(E995,"-",B995)</f>
        <v/>
      </c>
      <c r="G995" s="55" t="n">
        <v>400951.98</v>
      </c>
      <c r="H995" s="53" t="inlineStr">
        <is>
          <t>CUST-49437</t>
        </is>
      </c>
      <c r="I995" s="53" t="inlineStr">
        <is>
          <t>EXIM</t>
        </is>
      </c>
      <c r="J995" s="53" t="inlineStr">
        <is>
          <t>Financial Institution</t>
        </is>
      </c>
      <c r="K995" s="53" t="inlineStr">
        <is>
          <t>O</t>
        </is>
      </c>
      <c r="L995" s="55">
        <f>G995*VLOOKUP(RIGHT(F995,3),'Currency-RBI'!$A$2:$B$28,2,0)</f>
        <v/>
      </c>
    </row>
    <row r="996">
      <c r="A996" s="53" t="n">
        <v>20221231</v>
      </c>
      <c r="B996" s="53" t="inlineStr">
        <is>
          <t>GBP</t>
        </is>
      </c>
      <c r="C996" s="54" t="n">
        <v>11934</v>
      </c>
      <c r="D996" s="53" t="inlineStr">
        <is>
          <t>MUM</t>
        </is>
      </c>
      <c r="E996" s="53" t="inlineStr">
        <is>
          <t>Call Money</t>
        </is>
      </c>
      <c r="F996" s="53">
        <f>CONCATENATE(E996,"-",B996)</f>
        <v/>
      </c>
      <c r="G996" s="55" t="n">
        <v>722138.67</v>
      </c>
      <c r="H996" s="53" t="inlineStr">
        <is>
          <t>CUST-20629</t>
        </is>
      </c>
      <c r="I996" s="53" t="inlineStr">
        <is>
          <t>SBI</t>
        </is>
      </c>
      <c r="J996" s="53" t="inlineStr">
        <is>
          <t>SBI</t>
        </is>
      </c>
      <c r="K996" s="53" t="inlineStr">
        <is>
          <t>O</t>
        </is>
      </c>
      <c r="L996" s="55">
        <f>G996*VLOOKUP(RIGHT(F996,3),'Currency-RBI'!$A$2:$B$28,2,0)</f>
        <v/>
      </c>
    </row>
    <row r="997">
      <c r="A997" s="53" t="n">
        <v>20221231</v>
      </c>
      <c r="B997" s="53" t="inlineStr">
        <is>
          <t>GBP</t>
        </is>
      </c>
      <c r="C997" s="54" t="n">
        <v>11937</v>
      </c>
      <c r="D997" s="53" t="inlineStr">
        <is>
          <t>MUM</t>
        </is>
      </c>
      <c r="E997" s="53" t="inlineStr">
        <is>
          <t>Term Loan</t>
        </is>
      </c>
      <c r="F997" s="53">
        <f>CONCATENATE(E997,"-",B997)</f>
        <v/>
      </c>
      <c r="G997" s="55" t="n">
        <v>965418.3</v>
      </c>
      <c r="H997" s="53" t="inlineStr">
        <is>
          <t>CUST-34939</t>
        </is>
      </c>
      <c r="I997" s="53" t="inlineStr">
        <is>
          <t>NABARD</t>
        </is>
      </c>
      <c r="J997" s="53" t="inlineStr">
        <is>
          <t>Financial Institution</t>
        </is>
      </c>
      <c r="K997" s="53" t="inlineStr">
        <is>
          <t>D</t>
        </is>
      </c>
      <c r="L997" s="55">
        <f>G997*VLOOKUP(RIGHT(F997,3),'Currency-RBI'!$A$2:$B$28,2,0)</f>
        <v/>
      </c>
    </row>
    <row r="998">
      <c r="A998" s="53" t="n">
        <v>20221231</v>
      </c>
      <c r="B998" s="53" t="inlineStr">
        <is>
          <t>EUR</t>
        </is>
      </c>
      <c r="C998" s="54" t="n">
        <v>11938</v>
      </c>
      <c r="D998" s="53" t="inlineStr">
        <is>
          <t>MUM</t>
        </is>
      </c>
      <c r="E998" s="53" t="inlineStr">
        <is>
          <t>LAF</t>
        </is>
      </c>
      <c r="F998" s="53">
        <f>CONCATENATE(E998,"-",B998)</f>
        <v/>
      </c>
      <c r="G998" s="55" t="n">
        <v>315696.15</v>
      </c>
      <c r="H998" s="53" t="inlineStr">
        <is>
          <t>CUST-64588</t>
        </is>
      </c>
      <c r="I998" s="53" t="inlineStr">
        <is>
          <t>ICICI</t>
        </is>
      </c>
      <c r="J998" s="53" t="inlineStr">
        <is>
          <t>SCB-Private</t>
        </is>
      </c>
      <c r="K998" s="53" t="inlineStr">
        <is>
          <t>D</t>
        </is>
      </c>
      <c r="L998" s="55">
        <f>G998*VLOOKUP(RIGHT(F998,3),'Currency-RBI'!$A$2:$B$28,2,0)</f>
        <v/>
      </c>
    </row>
    <row r="999">
      <c r="A999" s="53" t="n">
        <v>20221231</v>
      </c>
      <c r="B999" s="53" t="inlineStr">
        <is>
          <t>EUR</t>
        </is>
      </c>
      <c r="C999" s="54" t="n">
        <v>11939</v>
      </c>
      <c r="D999" s="53" t="inlineStr">
        <is>
          <t>DEL</t>
        </is>
      </c>
      <c r="E999" s="53" t="inlineStr">
        <is>
          <t>LAF</t>
        </is>
      </c>
      <c r="F999" s="53">
        <f>CONCATENATE(E999,"-",B999)</f>
        <v/>
      </c>
      <c r="G999" s="55" t="n">
        <v>632782.26</v>
      </c>
      <c r="H999" s="53" t="inlineStr">
        <is>
          <t>CUST-71061</t>
        </is>
      </c>
      <c r="I999" s="53" t="inlineStr">
        <is>
          <t>Saraswat</t>
        </is>
      </c>
      <c r="J999" s="53" t="inlineStr">
        <is>
          <t>Cooperative Bank</t>
        </is>
      </c>
      <c r="K999" s="53" t="inlineStr">
        <is>
          <t>O</t>
        </is>
      </c>
      <c r="L999" s="55">
        <f>G999*VLOOKUP(RIGHT(F999,3),'Currency-RBI'!$A$2:$B$28,2,0)</f>
        <v/>
      </c>
    </row>
    <row r="1000">
      <c r="A1000" s="53" t="n">
        <v>20221231</v>
      </c>
      <c r="B1000" s="53" t="inlineStr">
        <is>
          <t>INR</t>
        </is>
      </c>
      <c r="C1000" s="54" t="n">
        <v>11941</v>
      </c>
      <c r="D1000" s="53" t="inlineStr">
        <is>
          <t>DEL</t>
        </is>
      </c>
      <c r="E1000" s="53" t="inlineStr">
        <is>
          <t>LAF</t>
        </is>
      </c>
      <c r="F1000" s="53">
        <f>CONCATENATE(E1000,"-",B1000)</f>
        <v/>
      </c>
      <c r="G1000" s="55" t="n">
        <v>983111.58</v>
      </c>
      <c r="H1000" s="53" t="inlineStr">
        <is>
          <t>CUST-27863</t>
        </is>
      </c>
      <c r="I1000" s="53" t="inlineStr">
        <is>
          <t>RBI</t>
        </is>
      </c>
      <c r="J1000" s="53" t="inlineStr">
        <is>
          <t>RBI</t>
        </is>
      </c>
      <c r="K1000" s="53" t="inlineStr">
        <is>
          <t>D</t>
        </is>
      </c>
      <c r="L1000" s="55">
        <f>G1000*VLOOKUP(RIGHT(F1000,3),'Currency-RBI'!$A$2:$B$28,2,0)</f>
        <v/>
      </c>
    </row>
    <row r="1001">
      <c r="A1001" s="53" t="n">
        <v>20221231</v>
      </c>
      <c r="B1001" s="53" t="inlineStr">
        <is>
          <t>INR</t>
        </is>
      </c>
      <c r="C1001" s="54" t="n">
        <v>11942</v>
      </c>
      <c r="D1001" s="53" t="inlineStr">
        <is>
          <t>MUM</t>
        </is>
      </c>
      <c r="E1001" s="53" t="inlineStr">
        <is>
          <t>LAF</t>
        </is>
      </c>
      <c r="F1001" s="53">
        <f>CONCATENATE(E1001,"-",B1001)</f>
        <v/>
      </c>
      <c r="G1001" s="55" t="n">
        <v>84521.25</v>
      </c>
      <c r="H1001" s="53" t="inlineStr">
        <is>
          <t>CUST-32452</t>
        </is>
      </c>
      <c r="I1001" s="53" t="inlineStr">
        <is>
          <t>SIDBI</t>
        </is>
      </c>
      <c r="J1001" s="53" t="inlineStr">
        <is>
          <t>Financial Institution</t>
        </is>
      </c>
      <c r="K1001" s="53" t="inlineStr">
        <is>
          <t>O</t>
        </is>
      </c>
      <c r="L1001" s="55">
        <f>G1001*VLOOKUP(RIGHT(F1001,3),'Currency-RBI'!$A$2:$B$28,2,0)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A1" s="56" t="inlineStr">
        <is>
          <t>Currency Code</t>
        </is>
      </c>
      <c r="B1" s="56" t="inlineStr">
        <is>
          <t>Rate</t>
        </is>
      </c>
    </row>
    <row r="2">
      <c r="A2" s="57" t="inlineStr">
        <is>
          <t>USD</t>
        </is>
      </c>
      <c r="B2" s="58" t="n">
        <v>82.72499999999999</v>
      </c>
    </row>
    <row r="3">
      <c r="A3" s="57" t="inlineStr">
        <is>
          <t>GBP</t>
        </is>
      </c>
      <c r="B3" s="58" t="n">
        <v>99.5275</v>
      </c>
    </row>
    <row r="4">
      <c r="A4" s="57" t="inlineStr">
        <is>
          <t>EUR</t>
        </is>
      </c>
      <c r="B4" s="58" t="n">
        <v>88.13500000000001</v>
      </c>
    </row>
    <row r="5">
      <c r="A5" s="57" t="inlineStr">
        <is>
          <t>JPY</t>
        </is>
      </c>
      <c r="B5" s="58" t="n">
        <v>0.6262</v>
      </c>
    </row>
    <row r="6">
      <c r="A6" s="57" t="inlineStr">
        <is>
          <t>CHF</t>
        </is>
      </c>
      <c r="B6" s="58" t="n">
        <v>89.5975</v>
      </c>
    </row>
    <row r="7">
      <c r="A7" s="57" t="inlineStr">
        <is>
          <t>AUD</t>
        </is>
      </c>
      <c r="B7" s="58" t="n">
        <v>56.17</v>
      </c>
    </row>
    <row r="8">
      <c r="A8" s="57" t="inlineStr">
        <is>
          <t>CAD</t>
        </is>
      </c>
      <c r="B8" s="58" t="n">
        <v>61.0525</v>
      </c>
    </row>
    <row r="9">
      <c r="A9" s="57" t="inlineStr">
        <is>
          <t>SGD</t>
        </is>
      </c>
      <c r="B9" s="58" t="n">
        <v>61.655</v>
      </c>
    </row>
    <row r="10">
      <c r="A10" s="57" t="inlineStr">
        <is>
          <t>SEK</t>
        </is>
      </c>
      <c r="B10" s="58" t="n">
        <v>7.9175</v>
      </c>
    </row>
    <row r="11">
      <c r="A11" s="57" t="inlineStr">
        <is>
          <t>DKK</t>
        </is>
      </c>
      <c r="B11" s="58" t="n">
        <v>11.8525</v>
      </c>
    </row>
    <row r="12">
      <c r="A12" s="57" t="inlineStr">
        <is>
          <t>NOK</t>
        </is>
      </c>
      <c r="B12" s="58" t="n">
        <v>8.3825</v>
      </c>
    </row>
    <row r="13">
      <c r="A13" s="57" t="inlineStr">
        <is>
          <t>HKD</t>
        </is>
      </c>
      <c r="B13" s="58" t="n">
        <v>10.605</v>
      </c>
    </row>
    <row r="14">
      <c r="A14" s="57" t="inlineStr">
        <is>
          <t>MYR</t>
        </is>
      </c>
      <c r="B14" s="58" t="n">
        <v>18.78</v>
      </c>
    </row>
    <row r="15">
      <c r="A15" s="57" t="inlineStr">
        <is>
          <t>NZD</t>
        </is>
      </c>
      <c r="B15" s="58" t="n">
        <v>52.395</v>
      </c>
    </row>
    <row r="16">
      <c r="A16" s="57" t="inlineStr">
        <is>
          <t>THB</t>
        </is>
      </c>
      <c r="B16" s="58" t="n">
        <v>2.3875</v>
      </c>
    </row>
    <row r="17">
      <c r="A17" s="57" t="inlineStr">
        <is>
          <t>BHD</t>
        </is>
      </c>
      <c r="B17" s="58" t="n">
        <v>219.4025</v>
      </c>
    </row>
    <row r="18">
      <c r="A18" s="57" t="inlineStr">
        <is>
          <t>AED</t>
        </is>
      </c>
      <c r="B18" s="58" t="n">
        <v>22.525</v>
      </c>
    </row>
    <row r="19">
      <c r="A19" s="57" t="inlineStr">
        <is>
          <t>KES</t>
        </is>
      </c>
      <c r="B19" s="58" t="n">
        <v>0.6703749999999999</v>
      </c>
    </row>
    <row r="20">
      <c r="A20" s="57" t="inlineStr">
        <is>
          <t>IDR</t>
        </is>
      </c>
      <c r="B20" s="58" t="n">
        <v>0.005325</v>
      </c>
    </row>
    <row r="21">
      <c r="A21" s="57" t="inlineStr">
        <is>
          <t>QAR</t>
        </is>
      </c>
      <c r="B21" s="58" t="n">
        <v>22.6475</v>
      </c>
    </row>
    <row r="22">
      <c r="A22" s="57" t="inlineStr">
        <is>
          <t>OMR</t>
        </is>
      </c>
      <c r="B22" s="58" t="n">
        <v>214.875</v>
      </c>
    </row>
    <row r="23">
      <c r="A23" s="57" t="inlineStr">
        <is>
          <t>EGP</t>
        </is>
      </c>
      <c r="B23" s="58" t="n">
        <v>3.3425</v>
      </c>
    </row>
    <row r="24">
      <c r="A24" s="57" t="inlineStr">
        <is>
          <t>SAR</t>
        </is>
      </c>
      <c r="B24" s="58" t="n">
        <v>21.995</v>
      </c>
    </row>
    <row r="25">
      <c r="A25" s="57" t="inlineStr">
        <is>
          <t>KWD</t>
        </is>
      </c>
      <c r="B25" s="58" t="n">
        <v>270.2825</v>
      </c>
    </row>
    <row r="26">
      <c r="A26" s="57" t="inlineStr">
        <is>
          <t>ZAR</t>
        </is>
      </c>
      <c r="B26" s="58" t="n">
        <v>4.8725</v>
      </c>
    </row>
    <row r="27">
      <c r="A27" s="57" t="inlineStr">
        <is>
          <t>CNH</t>
        </is>
      </c>
      <c r="B27" s="58" t="n">
        <v>0.119125</v>
      </c>
    </row>
    <row r="28">
      <c r="A28" s="57" t="inlineStr">
        <is>
          <t>INR</t>
        </is>
      </c>
      <c r="B28" s="58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60"/>
  <sheetViews>
    <sheetView workbookViewId="0">
      <selection activeCell="A1" sqref="A1"/>
    </sheetView>
  </sheetViews>
  <sheetFormatPr baseColWidth="8" defaultRowHeight="15"/>
  <sheetData>
    <row r="1">
      <c r="A1" s="51" t="inlineStr">
        <is>
          <t>GL Sequence</t>
        </is>
      </c>
      <c r="B1" s="51" t="inlineStr">
        <is>
          <t>GL Code</t>
        </is>
      </c>
      <c r="C1" s="51" t="inlineStr">
        <is>
          <t>GL Description</t>
        </is>
      </c>
      <c r="D1" s="59" t="inlineStr">
        <is>
          <t>Balance Amount</t>
        </is>
      </c>
      <c r="E1" s="59" t="inlineStr">
        <is>
          <t>Balance Amount LCY</t>
        </is>
      </c>
      <c r="F1" s="51" t="inlineStr">
        <is>
          <t>Currency</t>
        </is>
      </c>
      <c r="G1" s="51" t="inlineStr">
        <is>
          <t>MIS Segment 1</t>
        </is>
      </c>
      <c r="H1" s="51" t="inlineStr">
        <is>
          <t>MIS Segment 2</t>
        </is>
      </c>
    </row>
    <row r="2">
      <c r="A2" s="60" t="inlineStr">
        <is>
          <t>11000011-PC12345-2</t>
        </is>
      </c>
      <c r="B2" s="60" t="inlineStr">
        <is>
          <t>11000011-PC12345</t>
        </is>
      </c>
      <c r="C2" s="60" t="inlineStr">
        <is>
          <t>Paid up capital</t>
        </is>
      </c>
      <c r="D2" s="61" t="n">
        <v>116509.14</v>
      </c>
      <c r="E2" s="61">
        <f>D2*VLOOKUP(TRIM(F2),'Currency-RBI'!$A$2:$B$28,2,0)</f>
        <v/>
      </c>
      <c r="F2" s="62" t="inlineStr">
        <is>
          <t>INR</t>
        </is>
      </c>
      <c r="G2" s="63" t="n">
        <v>11000011</v>
      </c>
      <c r="H2" s="62" t="inlineStr">
        <is>
          <t>PC12345</t>
        </is>
      </c>
    </row>
    <row r="3">
      <c r="A3" s="60" t="inlineStr">
        <is>
          <t>11000011-PC12345-3</t>
        </is>
      </c>
      <c r="B3" s="60" t="inlineStr">
        <is>
          <t>11000011-PC12345</t>
        </is>
      </c>
      <c r="C3" s="60" t="inlineStr">
        <is>
          <t>Paid up capital</t>
        </is>
      </c>
      <c r="D3" s="61" t="n">
        <v>616185.9</v>
      </c>
      <c r="E3" s="61">
        <f>D3*VLOOKUP(TRIM(F3),'Currency-RBI'!$A$2:$B$28,2,0)</f>
        <v/>
      </c>
      <c r="F3" s="62" t="inlineStr">
        <is>
          <t>INR</t>
        </is>
      </c>
      <c r="G3" s="63" t="n">
        <v>11000011</v>
      </c>
      <c r="H3" s="62" t="inlineStr">
        <is>
          <t>PC12345</t>
        </is>
      </c>
    </row>
    <row r="4">
      <c r="A4" s="60" t="inlineStr">
        <is>
          <t>11000012-RF12345-4</t>
        </is>
      </c>
      <c r="B4" s="60" t="inlineStr">
        <is>
          <t>11000012-RF12345</t>
        </is>
      </c>
      <c r="C4" s="60" t="inlineStr">
        <is>
          <t>Reserve Fund</t>
        </is>
      </c>
      <c r="D4" s="61" t="n">
        <v>500950.89</v>
      </c>
      <c r="E4" s="61">
        <f>D4*VLOOKUP(TRIM(F4),'Currency-RBI'!$A$2:$B$28,2,0)</f>
        <v/>
      </c>
      <c r="F4" s="62" t="inlineStr">
        <is>
          <t>INR</t>
        </is>
      </c>
      <c r="G4" s="63" t="n">
        <v>11000012</v>
      </c>
      <c r="H4" s="62" t="inlineStr">
        <is>
          <t>RF12345</t>
        </is>
      </c>
    </row>
    <row r="5">
      <c r="A5" s="60" t="inlineStr">
        <is>
          <t>11000012-RF12345-5</t>
        </is>
      </c>
      <c r="B5" s="60" t="inlineStr">
        <is>
          <t>11000012-RF12345</t>
        </is>
      </c>
      <c r="C5" s="60" t="inlineStr">
        <is>
          <t>Reserve Fund</t>
        </is>
      </c>
      <c r="D5" s="61" t="n">
        <v>802273.23</v>
      </c>
      <c r="E5" s="61">
        <f>D5*VLOOKUP(TRIM(F5),'Currency-RBI'!$A$2:$B$28,2,0)</f>
        <v/>
      </c>
      <c r="F5" s="62" t="inlineStr">
        <is>
          <t>INR</t>
        </is>
      </c>
      <c r="G5" s="63" t="n">
        <v>11000012</v>
      </c>
      <c r="H5" s="62" t="inlineStr">
        <is>
          <t>RF12345</t>
        </is>
      </c>
    </row>
    <row r="6">
      <c r="A6" s="60" t="inlineStr">
        <is>
          <t>11000012-RF12345-6</t>
        </is>
      </c>
      <c r="B6" s="60" t="inlineStr">
        <is>
          <t>11000012-RF12345</t>
        </is>
      </c>
      <c r="C6" s="60" t="inlineStr">
        <is>
          <t>Reserve Fund</t>
        </is>
      </c>
      <c r="D6" s="61" t="n">
        <v>930284.1899999999</v>
      </c>
      <c r="E6" s="61">
        <f>D6*VLOOKUP(TRIM(F6),'Currency-RBI'!$A$2:$B$28,2,0)</f>
        <v/>
      </c>
      <c r="F6" s="62" t="inlineStr">
        <is>
          <t>INR</t>
        </is>
      </c>
      <c r="G6" s="63" t="n">
        <v>11000012</v>
      </c>
      <c r="H6" s="62" t="inlineStr">
        <is>
          <t>RF12345</t>
        </is>
      </c>
    </row>
    <row r="7">
      <c r="A7" s="60" t="inlineStr">
        <is>
          <t>11000013-OF12334-7</t>
        </is>
      </c>
      <c r="B7" s="60" t="inlineStr">
        <is>
          <t>11000013-OF12334</t>
        </is>
      </c>
      <c r="C7" s="60" t="inlineStr">
        <is>
          <t>Other reserves</t>
        </is>
      </c>
      <c r="D7" s="61" t="n">
        <v>750839.76</v>
      </c>
      <c r="E7" s="61">
        <f>D7*VLOOKUP(TRIM(F7),'Currency-RBI'!$A$2:$B$28,2,0)</f>
        <v/>
      </c>
      <c r="F7" s="62" t="inlineStr">
        <is>
          <t>INR</t>
        </is>
      </c>
      <c r="G7" s="63" t="n">
        <v>11000013</v>
      </c>
      <c r="H7" s="62" t="inlineStr">
        <is>
          <t>OF12334</t>
        </is>
      </c>
    </row>
    <row r="8">
      <c r="A8" s="60" t="inlineStr">
        <is>
          <t>11000013-OF12334-8</t>
        </is>
      </c>
      <c r="B8" s="60" t="inlineStr">
        <is>
          <t>11000013-OF12334</t>
        </is>
      </c>
      <c r="C8" s="60" t="inlineStr">
        <is>
          <t>Other reserves</t>
        </is>
      </c>
      <c r="D8" s="61" t="n">
        <v>462921.03</v>
      </c>
      <c r="E8" s="61">
        <f>D8*VLOOKUP(TRIM(F8),'Currency-RBI'!$A$2:$B$28,2,0)</f>
        <v/>
      </c>
      <c r="F8" s="62" t="inlineStr">
        <is>
          <t>INR</t>
        </is>
      </c>
      <c r="G8" s="63" t="n">
        <v>11000013</v>
      </c>
      <c r="H8" s="62" t="inlineStr">
        <is>
          <t>OF12334</t>
        </is>
      </c>
    </row>
    <row r="9">
      <c r="A9" s="60" t="inlineStr">
        <is>
          <t>11000013-OF12334-9</t>
        </is>
      </c>
      <c r="B9" s="60" t="inlineStr">
        <is>
          <t>11000013-OF12334</t>
        </is>
      </c>
      <c r="C9" s="60" t="inlineStr">
        <is>
          <t>Other reserves</t>
        </is>
      </c>
      <c r="D9" s="61" t="n">
        <v>262397.52</v>
      </c>
      <c r="E9" s="61">
        <f>D9*VLOOKUP(TRIM(F9),'Currency-RBI'!$A$2:$B$28,2,0)</f>
        <v/>
      </c>
      <c r="F9" s="62" t="inlineStr">
        <is>
          <t>INR</t>
        </is>
      </c>
      <c r="G9" s="63" t="n">
        <v>11000013</v>
      </c>
      <c r="H9" s="62" t="inlineStr">
        <is>
          <t>OF12334</t>
        </is>
      </c>
    </row>
    <row r="10">
      <c r="A10" s="60" t="inlineStr">
        <is>
          <t>11000013-OF12334-10</t>
        </is>
      </c>
      <c r="B10" s="60" t="inlineStr">
        <is>
          <t>11000013-OF12334</t>
        </is>
      </c>
      <c r="C10" s="60" t="inlineStr">
        <is>
          <t>Other reserves</t>
        </is>
      </c>
      <c r="D10" s="61" t="n">
        <v>396166.32</v>
      </c>
      <c r="E10" s="61">
        <f>D10*VLOOKUP(TRIM(F10),'Currency-RBI'!$A$2:$B$28,2,0)</f>
        <v/>
      </c>
      <c r="F10" s="62" t="inlineStr">
        <is>
          <t>INR</t>
        </is>
      </c>
      <c r="G10" s="63" t="n">
        <v>11000013</v>
      </c>
      <c r="H10" s="62" t="inlineStr">
        <is>
          <t>OF12334</t>
        </is>
      </c>
    </row>
    <row r="11">
      <c r="A11" s="60" t="inlineStr">
        <is>
          <t>11000014-SP12345-11</t>
        </is>
      </c>
      <c r="B11" s="60" t="inlineStr">
        <is>
          <t>11000014-SP12345</t>
        </is>
      </c>
      <c r="C11" s="60" t="inlineStr">
        <is>
          <t>Share Premium</t>
        </is>
      </c>
      <c r="D11" s="61" t="n">
        <v>135791.37</v>
      </c>
      <c r="E11" s="61">
        <f>D11*VLOOKUP(TRIM(F11),'Currency-RBI'!$A$2:$B$28,2,0)</f>
        <v/>
      </c>
      <c r="F11" s="62" t="inlineStr">
        <is>
          <t>INR</t>
        </is>
      </c>
      <c r="G11" s="63" t="n">
        <v>11000014</v>
      </c>
      <c r="H11" s="62" t="inlineStr">
        <is>
          <t>SP12345</t>
        </is>
      </c>
    </row>
    <row r="12">
      <c r="A12" s="60" t="inlineStr">
        <is>
          <t>11000014-SP12345-12</t>
        </is>
      </c>
      <c r="B12" s="60" t="inlineStr">
        <is>
          <t>11000014-SP12345</t>
        </is>
      </c>
      <c r="C12" s="60" t="inlineStr">
        <is>
          <t>Share Premium</t>
        </is>
      </c>
      <c r="D12" s="61" t="n">
        <v>243380.61</v>
      </c>
      <c r="E12" s="61">
        <f>D12*VLOOKUP(TRIM(F12),'Currency-RBI'!$A$2:$B$28,2,0)</f>
        <v/>
      </c>
      <c r="F12" s="62" t="inlineStr">
        <is>
          <t>INR</t>
        </is>
      </c>
      <c r="G12" s="63" t="n">
        <v>11000014</v>
      </c>
      <c r="H12" s="62" t="inlineStr">
        <is>
          <t>SP12345</t>
        </is>
      </c>
    </row>
    <row r="13">
      <c r="A13" s="60" t="inlineStr">
        <is>
          <t>21003221-GT23446-13</t>
        </is>
      </c>
      <c r="B13" s="60" t="inlineStr">
        <is>
          <t>21003221-GT23446</t>
        </is>
      </c>
      <c r="C13" s="60" t="inlineStr">
        <is>
          <t>Bills Payable - Drawn by Indian Office</t>
        </is>
      </c>
      <c r="D13" s="61" t="n">
        <v>874547.1899999999</v>
      </c>
      <c r="E13" s="61">
        <f>D13*VLOOKUP(TRIM(F13),'Currency-RBI'!$A$2:$B$28,2,0)</f>
        <v/>
      </c>
      <c r="F13" s="62" t="inlineStr">
        <is>
          <t>INR</t>
        </is>
      </c>
      <c r="G13" s="63" t="n">
        <v>21003221</v>
      </c>
      <c r="H13" s="62" t="inlineStr">
        <is>
          <t>GT23446</t>
        </is>
      </c>
    </row>
    <row r="14">
      <c r="A14" s="60" t="inlineStr">
        <is>
          <t>21003221-GT23446-14</t>
        </is>
      </c>
      <c r="B14" s="60" t="inlineStr">
        <is>
          <t>21003221-GT23446</t>
        </is>
      </c>
      <c r="C14" s="60" t="inlineStr">
        <is>
          <t>Bills Payable - Drawn by Indian Office</t>
        </is>
      </c>
      <c r="D14" s="61" t="n">
        <v>600442.92</v>
      </c>
      <c r="E14" s="61">
        <f>D14*VLOOKUP(TRIM(F14),'Currency-RBI'!$A$2:$B$28,2,0)</f>
        <v/>
      </c>
      <c r="F14" s="62" t="inlineStr">
        <is>
          <t>INR</t>
        </is>
      </c>
      <c r="G14" s="63" t="n">
        <v>21003221</v>
      </c>
      <c r="H14" s="62" t="inlineStr">
        <is>
          <t>GT23446</t>
        </is>
      </c>
    </row>
    <row r="15">
      <c r="A15" s="60" t="inlineStr">
        <is>
          <t>21003221-GT23446-15</t>
        </is>
      </c>
      <c r="B15" s="60" t="inlineStr">
        <is>
          <t>21003221-GT23446</t>
        </is>
      </c>
      <c r="C15" s="60" t="inlineStr">
        <is>
          <t>Bills Payable - Drawn by Indian Office</t>
        </is>
      </c>
      <c r="D15" s="61" t="n">
        <v>224838.9</v>
      </c>
      <c r="E15" s="61">
        <f>D15*VLOOKUP(TRIM(F15),'Currency-RBI'!$A$2:$B$28,2,0)</f>
        <v/>
      </c>
      <c r="F15" s="62" t="inlineStr">
        <is>
          <t>INR</t>
        </is>
      </c>
      <c r="G15" s="63" t="n">
        <v>21003221</v>
      </c>
      <c r="H15" s="62" t="inlineStr">
        <is>
          <t>GT23446</t>
        </is>
      </c>
    </row>
    <row r="16">
      <c r="A16" s="60" t="inlineStr">
        <is>
          <t>21003221-GT23446-16</t>
        </is>
      </c>
      <c r="B16" s="60" t="inlineStr">
        <is>
          <t>21003221-GT23446</t>
        </is>
      </c>
      <c r="C16" s="60" t="inlineStr">
        <is>
          <t>Bills Payable - Drawn by Indian Office</t>
        </is>
      </c>
      <c r="D16" s="61" t="n">
        <v>778903.29</v>
      </c>
      <c r="E16" s="61">
        <f>D16*VLOOKUP(TRIM(F16),'Currency-RBI'!$A$2:$B$28,2,0)</f>
        <v/>
      </c>
      <c r="F16" s="62" t="inlineStr">
        <is>
          <t>INR</t>
        </is>
      </c>
      <c r="G16" s="63" t="n">
        <v>21003221</v>
      </c>
      <c r="H16" s="62" t="inlineStr">
        <is>
          <t>GT23446</t>
        </is>
      </c>
    </row>
    <row r="17">
      <c r="A17" s="60" t="inlineStr">
        <is>
          <t>21003221-GT23446-17</t>
        </is>
      </c>
      <c r="B17" s="60" t="inlineStr">
        <is>
          <t>21003221-GT23446</t>
        </is>
      </c>
      <c r="C17" s="60" t="inlineStr">
        <is>
          <t>Bills Payable - Drawn by Indian Office</t>
        </is>
      </c>
      <c r="D17" s="61" t="n">
        <v>192907.44</v>
      </c>
      <c r="E17" s="61">
        <f>D17*VLOOKUP(TRIM(F17),'Currency-RBI'!$A$2:$B$28,2,0)</f>
        <v/>
      </c>
      <c r="F17" s="62" t="inlineStr">
        <is>
          <t>INR</t>
        </is>
      </c>
      <c r="G17" s="63" t="n">
        <v>21003221</v>
      </c>
      <c r="H17" s="62" t="inlineStr">
        <is>
          <t>GT23446</t>
        </is>
      </c>
    </row>
    <row r="18">
      <c r="A18" s="60" t="inlineStr">
        <is>
          <t>21003221-GT23446-18</t>
        </is>
      </c>
      <c r="B18" s="60" t="inlineStr">
        <is>
          <t>21003221-GT23446</t>
        </is>
      </c>
      <c r="C18" s="60" t="inlineStr">
        <is>
          <t>Bills Payable - Drawn by Indian Office</t>
        </is>
      </c>
      <c r="D18" s="61" t="n">
        <v>702915.84</v>
      </c>
      <c r="E18" s="61">
        <f>D18*VLOOKUP(TRIM(F18),'Currency-RBI'!$A$2:$B$28,2,0)</f>
        <v/>
      </c>
      <c r="F18" s="62" t="inlineStr">
        <is>
          <t>INR</t>
        </is>
      </c>
      <c r="G18" s="63" t="n">
        <v>21003221</v>
      </c>
      <c r="H18" s="62" t="inlineStr">
        <is>
          <t>GT23446</t>
        </is>
      </c>
    </row>
    <row r="19">
      <c r="A19" s="60" t="inlineStr">
        <is>
          <t>21003221-GT23446-19</t>
        </is>
      </c>
      <c r="B19" s="60" t="inlineStr">
        <is>
          <t>21003221-GT23446</t>
        </is>
      </c>
      <c r="C19" s="60" t="inlineStr">
        <is>
          <t>Bills Payable - Drawn by Indian Office</t>
        </is>
      </c>
      <c r="D19" s="61" t="n">
        <v>227535.66</v>
      </c>
      <c r="E19" s="61">
        <f>D19*VLOOKUP(TRIM(F19),'Currency-RBI'!$A$2:$B$28,2,0)</f>
        <v/>
      </c>
      <c r="F19" s="62" t="inlineStr">
        <is>
          <t>INR</t>
        </is>
      </c>
      <c r="G19" s="63" t="n">
        <v>21003221</v>
      </c>
      <c r="H19" s="62" t="inlineStr">
        <is>
          <t>GT23446</t>
        </is>
      </c>
    </row>
    <row r="20">
      <c r="A20" s="60" t="inlineStr">
        <is>
          <t>21003221-GT23446-20</t>
        </is>
      </c>
      <c r="B20" s="60" t="inlineStr">
        <is>
          <t>21003221-GT23446</t>
        </is>
      </c>
      <c r="C20" s="60" t="inlineStr">
        <is>
          <t>Bills Payable - Drawn by Indian Office</t>
        </is>
      </c>
      <c r="D20" s="61" t="n">
        <v>480348</v>
      </c>
      <c r="E20" s="61">
        <f>D20*VLOOKUP(TRIM(F20),'Currency-RBI'!$A$2:$B$28,2,0)</f>
        <v/>
      </c>
      <c r="F20" s="62" t="inlineStr">
        <is>
          <t>INR</t>
        </is>
      </c>
      <c r="G20" s="63" t="n">
        <v>21003221</v>
      </c>
      <c r="H20" s="62" t="inlineStr">
        <is>
          <t>GT23446</t>
        </is>
      </c>
    </row>
    <row r="21">
      <c r="A21" s="60" t="inlineStr">
        <is>
          <t>21003221-GT23446-21</t>
        </is>
      </c>
      <c r="B21" s="60" t="inlineStr">
        <is>
          <t>21003221-GT23446</t>
        </is>
      </c>
      <c r="C21" s="60" t="inlineStr">
        <is>
          <t>Bills Payable - Drawn by Indian Office</t>
        </is>
      </c>
      <c r="D21" s="61" t="n">
        <v>124556.85</v>
      </c>
      <c r="E21" s="61">
        <f>D21*VLOOKUP(TRIM(F21),'Currency-RBI'!$A$2:$B$28,2,0)</f>
        <v/>
      </c>
      <c r="F21" s="62" t="inlineStr">
        <is>
          <t>INR</t>
        </is>
      </c>
      <c r="G21" s="63" t="n">
        <v>21003221</v>
      </c>
      <c r="H21" s="62" t="inlineStr">
        <is>
          <t>GT23446</t>
        </is>
      </c>
    </row>
    <row r="22">
      <c r="A22" s="60" t="inlineStr">
        <is>
          <t>21003221-GT23446-22</t>
        </is>
      </c>
      <c r="B22" s="60" t="inlineStr">
        <is>
          <t>21003221-GT23446</t>
        </is>
      </c>
      <c r="C22" s="60" t="inlineStr">
        <is>
          <t>Bills Payable - Drawn by Indian Office</t>
        </is>
      </c>
      <c r="D22" s="61" t="n">
        <v>484083.27</v>
      </c>
      <c r="E22" s="61">
        <f>D22*VLOOKUP(TRIM(F22),'Currency-RBI'!$A$2:$B$28,2,0)</f>
        <v/>
      </c>
      <c r="F22" s="62" t="inlineStr">
        <is>
          <t>INR</t>
        </is>
      </c>
      <c r="G22" s="63" t="n">
        <v>21003221</v>
      </c>
      <c r="H22" s="62" t="inlineStr">
        <is>
          <t>GT23446</t>
        </is>
      </c>
    </row>
    <row r="23">
      <c r="A23" s="60" t="inlineStr">
        <is>
          <t>21003221-GT23447-23</t>
        </is>
      </c>
      <c r="B23" s="60" t="inlineStr">
        <is>
          <t>21003221-GT23447</t>
        </is>
      </c>
      <c r="C23" s="60" t="inlineStr">
        <is>
          <t>Bills Payable - Drawn by Foreign Office</t>
        </is>
      </c>
      <c r="D23" s="61" t="n">
        <v>575891.91</v>
      </c>
      <c r="E23" s="61">
        <f>D23*VLOOKUP(TRIM(F23),'Currency-RBI'!$A$2:$B$28,2,0)</f>
        <v/>
      </c>
      <c r="F23" s="62" t="inlineStr">
        <is>
          <t>USD</t>
        </is>
      </c>
      <c r="G23" s="63" t="n">
        <v>21003221</v>
      </c>
      <c r="H23" s="62" t="inlineStr">
        <is>
          <t>GT23447</t>
        </is>
      </c>
    </row>
    <row r="24">
      <c r="A24" s="60" t="inlineStr">
        <is>
          <t>21003221-GT23447-24</t>
        </is>
      </c>
      <c r="B24" s="60" t="inlineStr">
        <is>
          <t>21003221-GT23447</t>
        </is>
      </c>
      <c r="C24" s="60" t="inlineStr">
        <is>
          <t>Bills Payable - Drawn by Foreign Office</t>
        </is>
      </c>
      <c r="D24" s="61" t="n">
        <v>233035.11</v>
      </c>
      <c r="E24" s="61">
        <f>D24*VLOOKUP(TRIM(F24),'Currency-RBI'!$A$2:$B$28,2,0)</f>
        <v/>
      </c>
      <c r="F24" s="62" t="inlineStr">
        <is>
          <t>GBP</t>
        </is>
      </c>
      <c r="G24" s="63" t="n">
        <v>21003221</v>
      </c>
      <c r="H24" s="62" t="inlineStr">
        <is>
          <t>GT23447</t>
        </is>
      </c>
    </row>
    <row r="25">
      <c r="A25" s="60" t="inlineStr">
        <is>
          <t>21003221-GT23447-25</t>
        </is>
      </c>
      <c r="B25" s="60" t="inlineStr">
        <is>
          <t>21003221-GT23447</t>
        </is>
      </c>
      <c r="C25" s="60" t="inlineStr">
        <is>
          <t>Bills Payable - Drawn by Foreign Office</t>
        </is>
      </c>
      <c r="D25" s="61" t="n">
        <v>456404.85</v>
      </c>
      <c r="E25" s="61">
        <f>D25*VLOOKUP(TRIM(F25),'Currency-RBI'!$A$2:$B$28,2,0)</f>
        <v/>
      </c>
      <c r="F25" s="62" t="inlineStr">
        <is>
          <t>USD</t>
        </is>
      </c>
      <c r="G25" s="63" t="n">
        <v>21003221</v>
      </c>
      <c r="H25" s="62" t="inlineStr">
        <is>
          <t>GT23447</t>
        </is>
      </c>
    </row>
    <row r="26">
      <c r="A26" s="60" t="inlineStr">
        <is>
          <t>21003221-GT23447-26</t>
        </is>
      </c>
      <c r="B26" s="60" t="inlineStr">
        <is>
          <t>21003221-GT23447</t>
        </is>
      </c>
      <c r="C26" s="60" t="inlineStr">
        <is>
          <t>Bills Payable - Drawn by Foreign Office</t>
        </is>
      </c>
      <c r="D26" s="61" t="n">
        <v>608587.65</v>
      </c>
      <c r="E26" s="61">
        <f>D26*VLOOKUP(TRIM(F26),'Currency-RBI'!$A$2:$B$28,2,0)</f>
        <v/>
      </c>
      <c r="F26" s="62" t="inlineStr">
        <is>
          <t>USD</t>
        </is>
      </c>
      <c r="G26" s="63" t="n">
        <v>21003221</v>
      </c>
      <c r="H26" s="62" t="inlineStr">
        <is>
          <t>GT23447</t>
        </is>
      </c>
    </row>
    <row r="27">
      <c r="A27" s="60" t="inlineStr">
        <is>
          <t>21003221-GT23447-27</t>
        </is>
      </c>
      <c r="B27" s="60" t="inlineStr">
        <is>
          <t>21003221-GT23447</t>
        </is>
      </c>
      <c r="C27" s="60" t="inlineStr">
        <is>
          <t>Bills Payable - Drawn by Foreign Office</t>
        </is>
      </c>
      <c r="D27" s="61" t="n">
        <v>839898.1799999999</v>
      </c>
      <c r="E27" s="61">
        <f>D27*VLOOKUP(TRIM(F27),'Currency-RBI'!$A$2:$B$28,2,0)</f>
        <v/>
      </c>
      <c r="F27" s="62" t="inlineStr">
        <is>
          <t>EUR</t>
        </is>
      </c>
      <c r="G27" s="63" t="n">
        <v>21003221</v>
      </c>
      <c r="H27" s="62" t="inlineStr">
        <is>
          <t>GT23447</t>
        </is>
      </c>
    </row>
    <row r="28">
      <c r="A28" s="60" t="inlineStr">
        <is>
          <t>21003221-GT23447-28</t>
        </is>
      </c>
      <c r="B28" s="60" t="inlineStr">
        <is>
          <t>21003221-GT23447</t>
        </is>
      </c>
      <c r="C28" s="60" t="inlineStr">
        <is>
          <t>Bills Payable - Drawn by Foreign Office</t>
        </is>
      </c>
      <c r="D28" s="61" t="n">
        <v>462657.69</v>
      </c>
      <c r="E28" s="61">
        <f>D28*VLOOKUP(TRIM(F28),'Currency-RBI'!$A$2:$B$28,2,0)</f>
        <v/>
      </c>
      <c r="F28" s="62" t="inlineStr">
        <is>
          <t>USD</t>
        </is>
      </c>
      <c r="G28" s="63" t="n">
        <v>21003221</v>
      </c>
      <c r="H28" s="62" t="inlineStr">
        <is>
          <t>GT23447</t>
        </is>
      </c>
    </row>
    <row r="29">
      <c r="A29" s="60" t="inlineStr">
        <is>
          <t>21003221-GT23447-29</t>
        </is>
      </c>
      <c r="B29" s="60" t="inlineStr">
        <is>
          <t>21003221-GT23447</t>
        </is>
      </c>
      <c r="C29" s="60" t="inlineStr">
        <is>
          <t>Bills Payable - Drawn by Foreign Office</t>
        </is>
      </c>
      <c r="D29" s="61" t="n">
        <v>608090.67</v>
      </c>
      <c r="E29" s="61">
        <f>D29*VLOOKUP(TRIM(F29),'Currency-RBI'!$A$2:$B$28,2,0)</f>
        <v/>
      </c>
      <c r="F29" s="62" t="inlineStr">
        <is>
          <t>USD</t>
        </is>
      </c>
      <c r="G29" s="63" t="n">
        <v>21003221</v>
      </c>
      <c r="H29" s="62" t="inlineStr">
        <is>
          <t>GT23447</t>
        </is>
      </c>
    </row>
    <row r="30">
      <c r="A30" s="60" t="inlineStr">
        <is>
          <t>21003221-GT23447-30</t>
        </is>
      </c>
      <c r="B30" s="60" t="inlineStr">
        <is>
          <t>21003221-GT23447</t>
        </is>
      </c>
      <c r="C30" s="60" t="inlineStr">
        <is>
          <t>Bills Payable - Drawn by Foreign Office</t>
        </is>
      </c>
      <c r="D30" s="61" t="n">
        <v>167414.94</v>
      </c>
      <c r="E30" s="61">
        <f>D30*VLOOKUP(TRIM(F30),'Currency-RBI'!$A$2:$B$28,2,0)</f>
        <v/>
      </c>
      <c r="F30" s="62" t="inlineStr">
        <is>
          <t>EUR</t>
        </is>
      </c>
      <c r="G30" s="63" t="n">
        <v>21003221</v>
      </c>
      <c r="H30" s="62" t="inlineStr">
        <is>
          <t>GT23447</t>
        </is>
      </c>
    </row>
    <row r="31">
      <c r="A31" s="60" t="inlineStr">
        <is>
          <t>21003221-GT23447-31</t>
        </is>
      </c>
      <c r="B31" s="60" t="inlineStr">
        <is>
          <t>21003221-GT23447</t>
        </is>
      </c>
      <c r="C31" s="60" t="inlineStr">
        <is>
          <t>Bills Payable - Drawn by Foreign Office</t>
        </is>
      </c>
      <c r="D31" s="61" t="n">
        <v>676967.9399999999</v>
      </c>
      <c r="E31" s="61">
        <f>D31*VLOOKUP(TRIM(F31),'Currency-RBI'!$A$2:$B$28,2,0)</f>
        <v/>
      </c>
      <c r="F31" s="62" t="inlineStr">
        <is>
          <t>GBP</t>
        </is>
      </c>
      <c r="G31" s="63" t="n">
        <v>21003221</v>
      </c>
      <c r="H31" s="62" t="inlineStr">
        <is>
          <t>GT23447</t>
        </is>
      </c>
    </row>
    <row r="32">
      <c r="A32" s="60" t="inlineStr">
        <is>
          <t>21003222-GT23447-32</t>
        </is>
      </c>
      <c r="B32" s="60" t="inlineStr">
        <is>
          <t>21003222-GT23447</t>
        </is>
      </c>
      <c r="C32" s="60" t="inlineStr">
        <is>
          <t>Bills payable outside India</t>
        </is>
      </c>
      <c r="D32" s="61" t="n">
        <v>227037.69</v>
      </c>
      <c r="E32" s="61">
        <f>D32*VLOOKUP(TRIM(F32),'Currency-RBI'!$A$2:$B$28,2,0)</f>
        <v/>
      </c>
      <c r="F32" s="62" t="inlineStr">
        <is>
          <t>USD</t>
        </is>
      </c>
      <c r="G32" s="63" t="n">
        <v>21003222</v>
      </c>
      <c r="H32" s="62" t="inlineStr">
        <is>
          <t>GT23447</t>
        </is>
      </c>
    </row>
    <row r="33">
      <c r="A33" s="60" t="inlineStr">
        <is>
          <t>21003222-GT23447-33</t>
        </is>
      </c>
      <c r="B33" s="60" t="inlineStr">
        <is>
          <t>21003222-GT23447</t>
        </is>
      </c>
      <c r="C33" s="60" t="inlineStr">
        <is>
          <t>Bills payable outside India</t>
        </is>
      </c>
      <c r="D33" s="61" t="n">
        <v>338098.86</v>
      </c>
      <c r="E33" s="61">
        <f>D33*VLOOKUP(TRIM(F33),'Currency-RBI'!$A$2:$B$28,2,0)</f>
        <v/>
      </c>
      <c r="F33" s="62" t="inlineStr">
        <is>
          <t>USD</t>
        </is>
      </c>
      <c r="G33" s="63" t="n">
        <v>21003222</v>
      </c>
      <c r="H33" s="62" t="inlineStr">
        <is>
          <t>GT23447</t>
        </is>
      </c>
    </row>
    <row r="34">
      <c r="A34" s="60" t="inlineStr">
        <is>
          <t>21003222-GT23447-34</t>
        </is>
      </c>
      <c r="B34" s="60" t="inlineStr">
        <is>
          <t>21003222-GT23447</t>
        </is>
      </c>
      <c r="C34" s="60" t="inlineStr">
        <is>
          <t>Bills payable outside India</t>
        </is>
      </c>
      <c r="D34" s="61" t="n">
        <v>530739.99</v>
      </c>
      <c r="E34" s="61">
        <f>D34*VLOOKUP(TRIM(F34),'Currency-RBI'!$A$2:$B$28,2,0)</f>
        <v/>
      </c>
      <c r="F34" s="62" t="inlineStr">
        <is>
          <t>EUR</t>
        </is>
      </c>
      <c r="G34" s="63" t="n">
        <v>21003222</v>
      </c>
      <c r="H34" s="62" t="inlineStr">
        <is>
          <t>GT23447</t>
        </is>
      </c>
    </row>
    <row r="35">
      <c r="A35" s="60" t="inlineStr">
        <is>
          <t>21003222-GT23447-35</t>
        </is>
      </c>
      <c r="B35" s="60" t="inlineStr">
        <is>
          <t>21003222-GT23447</t>
        </is>
      </c>
      <c r="C35" s="60" t="inlineStr">
        <is>
          <t>Bills payable outside India</t>
        </is>
      </c>
      <c r="D35" s="61" t="n">
        <v>360218.43</v>
      </c>
      <c r="E35" s="61">
        <f>D35*VLOOKUP(TRIM(F35),'Currency-RBI'!$A$2:$B$28,2,0)</f>
        <v/>
      </c>
      <c r="F35" s="62" t="inlineStr">
        <is>
          <t>USD</t>
        </is>
      </c>
      <c r="G35" s="63" t="n">
        <v>21003222</v>
      </c>
      <c r="H35" s="62" t="inlineStr">
        <is>
          <t>GT23447</t>
        </is>
      </c>
    </row>
    <row r="36">
      <c r="A36" s="60" t="inlineStr">
        <is>
          <t>21003222-GT23447-36</t>
        </is>
      </c>
      <c r="B36" s="60" t="inlineStr">
        <is>
          <t>21003222-GT23447</t>
        </is>
      </c>
      <c r="C36" s="60" t="inlineStr">
        <is>
          <t>Bills payable outside India</t>
        </is>
      </c>
      <c r="D36" s="61" t="n">
        <v>327287.07</v>
      </c>
      <c r="E36" s="61">
        <f>D36*VLOOKUP(TRIM(F36),'Currency-RBI'!$A$2:$B$28,2,0)</f>
        <v/>
      </c>
      <c r="F36" s="62" t="inlineStr">
        <is>
          <t>EUR</t>
        </is>
      </c>
      <c r="G36" s="63" t="n">
        <v>21003222</v>
      </c>
      <c r="H36" s="62" t="inlineStr">
        <is>
          <t>GT23447</t>
        </is>
      </c>
    </row>
    <row r="37">
      <c r="A37" s="60" t="inlineStr">
        <is>
          <t>21003222-GT23447-37</t>
        </is>
      </c>
      <c r="B37" s="60" t="inlineStr">
        <is>
          <t>21003222-GT23447</t>
        </is>
      </c>
      <c r="C37" s="60" t="inlineStr">
        <is>
          <t>Bills payable outside India</t>
        </is>
      </c>
      <c r="D37" s="61" t="n">
        <v>497636.37</v>
      </c>
      <c r="E37" s="61">
        <f>D37*VLOOKUP(TRIM(F37),'Currency-RBI'!$A$2:$B$28,2,0)</f>
        <v/>
      </c>
      <c r="F37" s="62" t="inlineStr">
        <is>
          <t>GBP</t>
        </is>
      </c>
      <c r="G37" s="63" t="n">
        <v>21003222</v>
      </c>
      <c r="H37" s="62" t="inlineStr">
        <is>
          <t>GT23447</t>
        </is>
      </c>
    </row>
    <row r="38">
      <c r="A38" s="60" t="inlineStr">
        <is>
          <t>21003222-GT23447-38</t>
        </is>
      </c>
      <c r="B38" s="60" t="inlineStr">
        <is>
          <t>21003222-GT23447</t>
        </is>
      </c>
      <c r="C38" s="60" t="inlineStr">
        <is>
          <t>Bills payable outside India</t>
        </is>
      </c>
      <c r="D38" s="61" t="n">
        <v>643211.91</v>
      </c>
      <c r="E38" s="61">
        <f>D38*VLOOKUP(TRIM(F38),'Currency-RBI'!$A$2:$B$28,2,0)</f>
        <v/>
      </c>
      <c r="F38" s="62" t="inlineStr">
        <is>
          <t>EUR</t>
        </is>
      </c>
      <c r="G38" s="63" t="n">
        <v>21003222</v>
      </c>
      <c r="H38" s="62" t="inlineStr">
        <is>
          <t>GT23447</t>
        </is>
      </c>
    </row>
    <row r="39">
      <c r="A39" s="60" t="inlineStr">
        <is>
          <t>21003222-GT23447-39</t>
        </is>
      </c>
      <c r="B39" s="60" t="inlineStr">
        <is>
          <t>21003222-GT23447</t>
        </is>
      </c>
      <c r="C39" s="60" t="inlineStr">
        <is>
          <t>Bills payable outside India</t>
        </is>
      </c>
      <c r="D39" s="61" t="n">
        <v>133886.61</v>
      </c>
      <c r="E39" s="61">
        <f>D39*VLOOKUP(TRIM(F39),'Currency-RBI'!$A$2:$B$28,2,0)</f>
        <v/>
      </c>
      <c r="F39" s="62" t="inlineStr">
        <is>
          <t>USD</t>
        </is>
      </c>
      <c r="G39" s="63" t="n">
        <v>21003222</v>
      </c>
      <c r="H39" s="62" t="inlineStr">
        <is>
          <t>GT23447</t>
        </is>
      </c>
    </row>
    <row r="40">
      <c r="A40" s="60" t="inlineStr">
        <is>
          <t>21003222-GT23447-40</t>
        </is>
      </c>
      <c r="B40" s="60" t="inlineStr">
        <is>
          <t>21003222-GT23447</t>
        </is>
      </c>
      <c r="C40" s="60" t="inlineStr">
        <is>
          <t>Bills payable outside India</t>
        </is>
      </c>
      <c r="D40" s="61" t="n">
        <v>760814.01</v>
      </c>
      <c r="E40" s="61">
        <f>D40*VLOOKUP(TRIM(F40),'Currency-RBI'!$A$2:$B$28,2,0)</f>
        <v/>
      </c>
      <c r="F40" s="62" t="inlineStr">
        <is>
          <t>EUR</t>
        </is>
      </c>
      <c r="G40" s="63" t="n">
        <v>21003222</v>
      </c>
      <c r="H40" s="62" t="inlineStr">
        <is>
          <t>GT23447</t>
        </is>
      </c>
    </row>
    <row r="41">
      <c r="A41" s="60" t="inlineStr">
        <is>
          <t>21003222-GT23447-41</t>
        </is>
      </c>
      <c r="B41" s="60" t="inlineStr">
        <is>
          <t>21003222-GT23447</t>
        </is>
      </c>
      <c r="C41" s="60" t="inlineStr">
        <is>
          <t>Bills payable outside India</t>
        </is>
      </c>
      <c r="D41" s="61" t="n">
        <v>300662.01</v>
      </c>
      <c r="E41" s="61">
        <f>D41*VLOOKUP(TRIM(F41),'Currency-RBI'!$A$2:$B$28,2,0)</f>
        <v/>
      </c>
      <c r="F41" s="62" t="inlineStr">
        <is>
          <t>GBP</t>
        </is>
      </c>
      <c r="G41" s="63" t="n">
        <v>21003222</v>
      </c>
      <c r="H41" s="62" t="inlineStr">
        <is>
          <t>GT23447</t>
        </is>
      </c>
    </row>
    <row r="42">
      <c r="A42" s="60" t="inlineStr">
        <is>
          <t>31000236-AD23456-42</t>
        </is>
      </c>
      <c r="B42" s="60" t="inlineStr">
        <is>
          <t>31000236-AD23456</t>
        </is>
      </c>
      <c r="C42" s="60" t="inlineStr">
        <is>
          <t>Miscellaneous liabilities</t>
        </is>
      </c>
      <c r="D42" s="61" t="n">
        <v>271748.07</v>
      </c>
      <c r="E42" s="61">
        <f>D42*VLOOKUP(TRIM(F42),'Currency-RBI'!$A$2:$B$28,2,0)</f>
        <v/>
      </c>
      <c r="F42" s="62" t="inlineStr">
        <is>
          <t>INR</t>
        </is>
      </c>
      <c r="G42" s="63" t="n">
        <v>31000236</v>
      </c>
      <c r="H42" s="62" t="inlineStr">
        <is>
          <t>AD23456</t>
        </is>
      </c>
    </row>
    <row r="43">
      <c r="A43" s="60" t="inlineStr">
        <is>
          <t>31000236-AD23456-43</t>
        </is>
      </c>
      <c r="B43" s="60" t="inlineStr">
        <is>
          <t>31000236-AD23456</t>
        </is>
      </c>
      <c r="C43" s="60" t="inlineStr">
        <is>
          <t>Miscellaneous liabilities</t>
        </is>
      </c>
      <c r="D43" s="61" t="n">
        <v>120401.82</v>
      </c>
      <c r="E43" s="61">
        <f>D43*VLOOKUP(TRIM(F43),'Currency-RBI'!$A$2:$B$28,2,0)</f>
        <v/>
      </c>
      <c r="F43" s="62" t="inlineStr">
        <is>
          <t>INR</t>
        </is>
      </c>
      <c r="G43" s="63" t="n">
        <v>31000236</v>
      </c>
      <c r="H43" s="62" t="inlineStr">
        <is>
          <t>AD23456</t>
        </is>
      </c>
    </row>
    <row r="44">
      <c r="A44" s="60" t="inlineStr">
        <is>
          <t>31000236-AD23456-44</t>
        </is>
      </c>
      <c r="B44" s="60" t="inlineStr">
        <is>
          <t>31000236-AD23456</t>
        </is>
      </c>
      <c r="C44" s="60" t="inlineStr">
        <is>
          <t>Miscellaneous liabilities</t>
        </is>
      </c>
      <c r="D44" s="61" t="n">
        <v>149011.83</v>
      </c>
      <c r="E44" s="61">
        <f>D44*VLOOKUP(TRIM(F44),'Currency-RBI'!$A$2:$B$28,2,0)</f>
        <v/>
      </c>
      <c r="F44" s="62" t="inlineStr">
        <is>
          <t>INR</t>
        </is>
      </c>
      <c r="G44" s="63" t="n">
        <v>31000236</v>
      </c>
      <c r="H44" s="62" t="inlineStr">
        <is>
          <t>AD23456</t>
        </is>
      </c>
    </row>
    <row r="45">
      <c r="A45" s="60" t="inlineStr">
        <is>
          <t>31000236-AD23456-45</t>
        </is>
      </c>
      <c r="B45" s="60" t="inlineStr">
        <is>
          <t>31000236-AD23456</t>
        </is>
      </c>
      <c r="C45" s="60" t="inlineStr">
        <is>
          <t>Miscellaneous liabilities</t>
        </is>
      </c>
      <c r="D45" s="61" t="n">
        <v>590623.11</v>
      </c>
      <c r="E45" s="61">
        <f>D45*VLOOKUP(TRIM(F45),'Currency-RBI'!$A$2:$B$28,2,0)</f>
        <v/>
      </c>
      <c r="F45" s="62" t="inlineStr">
        <is>
          <t>INR</t>
        </is>
      </c>
      <c r="G45" s="63" t="n">
        <v>31000236</v>
      </c>
      <c r="H45" s="62" t="inlineStr">
        <is>
          <t>AD23456</t>
        </is>
      </c>
    </row>
    <row r="46">
      <c r="A46" s="60" t="inlineStr">
        <is>
          <t>31000236-AD23456-46</t>
        </is>
      </c>
      <c r="B46" s="60" t="inlineStr">
        <is>
          <t>31000236-AD23456</t>
        </is>
      </c>
      <c r="C46" s="60" t="inlineStr">
        <is>
          <t>Miscellaneous liabilities</t>
        </is>
      </c>
      <c r="D46" s="61" t="n">
        <v>394775.37</v>
      </c>
      <c r="E46" s="61">
        <f>D46*VLOOKUP(TRIM(F46),'Currency-RBI'!$A$2:$B$28,2,0)</f>
        <v/>
      </c>
      <c r="F46" s="62" t="inlineStr">
        <is>
          <t>INR</t>
        </is>
      </c>
      <c r="G46" s="63" t="n">
        <v>31000236</v>
      </c>
      <c r="H46" s="62" t="inlineStr">
        <is>
          <t>AD23456</t>
        </is>
      </c>
    </row>
    <row r="47">
      <c r="A47" s="60" t="inlineStr">
        <is>
          <t>31000236-AD23456-47</t>
        </is>
      </c>
      <c r="B47" s="60" t="inlineStr">
        <is>
          <t>31000236-AD23456</t>
        </is>
      </c>
      <c r="C47" s="60" t="inlineStr">
        <is>
          <t>Miscellaneous liabilities</t>
        </is>
      </c>
      <c r="D47" s="61" t="n">
        <v>545957.28</v>
      </c>
      <c r="E47" s="61">
        <f>D47*VLOOKUP(TRIM(F47),'Currency-RBI'!$A$2:$B$28,2,0)</f>
        <v/>
      </c>
      <c r="F47" s="62" t="inlineStr">
        <is>
          <t>INR</t>
        </is>
      </c>
      <c r="G47" s="63" t="n">
        <v>31000236</v>
      </c>
      <c r="H47" s="62" t="inlineStr">
        <is>
          <t>AD23456</t>
        </is>
      </c>
    </row>
    <row r="48">
      <c r="A48" s="60" t="inlineStr">
        <is>
          <t>31000236-AD23456-48</t>
        </is>
      </c>
      <c r="B48" s="60" t="inlineStr">
        <is>
          <t>31000236-AD23456</t>
        </is>
      </c>
      <c r="C48" s="60" t="inlineStr">
        <is>
          <t>Miscellaneous liabilities</t>
        </is>
      </c>
      <c r="D48" s="61" t="n">
        <v>456577.11</v>
      </c>
      <c r="E48" s="61">
        <f>D48*VLOOKUP(TRIM(F48),'Currency-RBI'!$A$2:$B$28,2,0)</f>
        <v/>
      </c>
      <c r="F48" s="62" t="inlineStr">
        <is>
          <t>INR</t>
        </is>
      </c>
      <c r="G48" s="63" t="n">
        <v>31000236</v>
      </c>
      <c r="H48" s="62" t="inlineStr">
        <is>
          <t>AD23456</t>
        </is>
      </c>
    </row>
    <row r="49">
      <c r="A49" s="60" t="inlineStr">
        <is>
          <t>31000236-AD23456-49</t>
        </is>
      </c>
      <c r="B49" s="60" t="inlineStr">
        <is>
          <t>31000236-AD23456</t>
        </is>
      </c>
      <c r="C49" s="60" t="inlineStr">
        <is>
          <t>Miscellaneous liabilities</t>
        </is>
      </c>
      <c r="D49" s="61" t="n">
        <v>475996.95</v>
      </c>
      <c r="E49" s="61">
        <f>D49*VLOOKUP(TRIM(F49),'Currency-RBI'!$A$2:$B$28,2,0)</f>
        <v/>
      </c>
      <c r="F49" s="62" t="inlineStr">
        <is>
          <t>INR</t>
        </is>
      </c>
      <c r="G49" s="63" t="n">
        <v>31000236</v>
      </c>
      <c r="H49" s="62" t="inlineStr">
        <is>
          <t>AD23456</t>
        </is>
      </c>
    </row>
    <row r="50">
      <c r="A50" s="60" t="inlineStr">
        <is>
          <t>31000236-AD23456-50</t>
        </is>
      </c>
      <c r="B50" s="60" t="inlineStr">
        <is>
          <t>31000236-AD23456</t>
        </is>
      </c>
      <c r="C50" s="60" t="inlineStr">
        <is>
          <t>Miscellaneous liabilities</t>
        </is>
      </c>
      <c r="D50" s="61" t="n">
        <v>219774.06</v>
      </c>
      <c r="E50" s="61">
        <f>D50*VLOOKUP(TRIM(F50),'Currency-RBI'!$A$2:$B$28,2,0)</f>
        <v/>
      </c>
      <c r="F50" s="62" t="inlineStr">
        <is>
          <t>INR</t>
        </is>
      </c>
      <c r="G50" s="63" t="n">
        <v>31000236</v>
      </c>
      <c r="H50" s="62" t="inlineStr">
        <is>
          <t>AD23456</t>
        </is>
      </c>
    </row>
    <row r="51">
      <c r="A51" s="60" t="inlineStr">
        <is>
          <t>31000236-AD23456-51</t>
        </is>
      </c>
      <c r="B51" s="60" t="inlineStr">
        <is>
          <t>31000236-AD23456</t>
        </is>
      </c>
      <c r="C51" s="60" t="inlineStr">
        <is>
          <t>Miscellaneous liabilities</t>
        </is>
      </c>
      <c r="D51" s="61" t="n">
        <v>316149.57</v>
      </c>
      <c r="E51" s="61">
        <f>D51*VLOOKUP(TRIM(F51),'Currency-RBI'!$A$2:$B$28,2,0)</f>
        <v/>
      </c>
      <c r="F51" s="62" t="inlineStr">
        <is>
          <t>INR</t>
        </is>
      </c>
      <c r="G51" s="63" t="n">
        <v>31000236</v>
      </c>
      <c r="H51" s="62" t="inlineStr">
        <is>
          <t>AD23456</t>
        </is>
      </c>
    </row>
    <row r="52">
      <c r="A52" s="60" t="inlineStr">
        <is>
          <t>31000236-AD23456-52</t>
        </is>
      </c>
      <c r="B52" s="60" t="inlineStr">
        <is>
          <t>31000236-AD23456</t>
        </is>
      </c>
      <c r="C52" s="60" t="inlineStr">
        <is>
          <t>Miscellaneous liabilities</t>
        </is>
      </c>
      <c r="D52" s="61" t="n">
        <v>948134.88</v>
      </c>
      <c r="E52" s="61">
        <f>D52*VLOOKUP(TRIM(F52),'Currency-RBI'!$A$2:$B$28,2,0)</f>
        <v/>
      </c>
      <c r="F52" s="62" t="inlineStr">
        <is>
          <t>INR</t>
        </is>
      </c>
      <c r="G52" s="63" t="n">
        <v>31000236</v>
      </c>
      <c r="H52" s="62" t="inlineStr">
        <is>
          <t>AD23456</t>
        </is>
      </c>
    </row>
    <row r="53">
      <c r="A53" s="60" t="inlineStr">
        <is>
          <t>31000236-AD23456-53</t>
        </is>
      </c>
      <c r="B53" s="60" t="inlineStr">
        <is>
          <t>31000236-AD23456</t>
        </is>
      </c>
      <c r="C53" s="60" t="inlineStr">
        <is>
          <t>Miscellaneous liabilities</t>
        </is>
      </c>
      <c r="D53" s="61" t="n">
        <v>366401.97</v>
      </c>
      <c r="E53" s="61">
        <f>D53*VLOOKUP(TRIM(F53),'Currency-RBI'!$A$2:$B$28,2,0)</f>
        <v/>
      </c>
      <c r="F53" s="62" t="inlineStr">
        <is>
          <t>INR</t>
        </is>
      </c>
      <c r="G53" s="63" t="n">
        <v>31000236</v>
      </c>
      <c r="H53" s="62" t="inlineStr">
        <is>
          <t>AD23456</t>
        </is>
      </c>
    </row>
    <row r="54">
      <c r="A54" s="60" t="inlineStr">
        <is>
          <t>31000236-AD23456-54</t>
        </is>
      </c>
      <c r="B54" s="60" t="inlineStr">
        <is>
          <t>31000236-AD23456</t>
        </is>
      </c>
      <c r="C54" s="60" t="inlineStr">
        <is>
          <t>Miscellaneous liabilities</t>
        </is>
      </c>
      <c r="D54" s="61" t="n">
        <v>481504.32</v>
      </c>
      <c r="E54" s="61">
        <f>D54*VLOOKUP(TRIM(F54),'Currency-RBI'!$A$2:$B$28,2,0)</f>
        <v/>
      </c>
      <c r="F54" s="62" t="inlineStr">
        <is>
          <t>INR</t>
        </is>
      </c>
      <c r="G54" s="63" t="n">
        <v>31000236</v>
      </c>
      <c r="H54" s="62" t="inlineStr">
        <is>
          <t>AD23456</t>
        </is>
      </c>
    </row>
    <row r="55">
      <c r="A55" s="60" t="inlineStr">
        <is>
          <t>31000236-AD23456-55</t>
        </is>
      </c>
      <c r="B55" s="60" t="inlineStr">
        <is>
          <t>31000236-AD23456</t>
        </is>
      </c>
      <c r="C55" s="60" t="inlineStr">
        <is>
          <t>Miscellaneous liabilities</t>
        </is>
      </c>
      <c r="D55" s="61" t="n">
        <v>945155.97</v>
      </c>
      <c r="E55" s="61">
        <f>D55*VLOOKUP(TRIM(F55),'Currency-RBI'!$A$2:$B$28,2,0)</f>
        <v/>
      </c>
      <c r="F55" s="62" t="inlineStr">
        <is>
          <t>INR</t>
        </is>
      </c>
      <c r="G55" s="63" t="n">
        <v>31000236</v>
      </c>
      <c r="H55" s="62" t="inlineStr">
        <is>
          <t>AD23456</t>
        </is>
      </c>
    </row>
    <row r="56">
      <c r="A56" s="60" t="inlineStr">
        <is>
          <t>31000236-AD23456-56</t>
        </is>
      </c>
      <c r="B56" s="60" t="inlineStr">
        <is>
          <t>31000236-AD23456</t>
        </is>
      </c>
      <c r="C56" s="60" t="inlineStr">
        <is>
          <t>Miscellaneous liabilities</t>
        </is>
      </c>
      <c r="D56" s="61" t="n">
        <v>371636.1</v>
      </c>
      <c r="E56" s="61">
        <f>D56*VLOOKUP(TRIM(F56),'Currency-RBI'!$A$2:$B$28,2,0)</f>
        <v/>
      </c>
      <c r="F56" s="62" t="inlineStr">
        <is>
          <t>INR</t>
        </is>
      </c>
      <c r="G56" s="63" t="n">
        <v>31000236</v>
      </c>
      <c r="H56" s="62" t="inlineStr">
        <is>
          <t>AD23456</t>
        </is>
      </c>
    </row>
    <row r="57">
      <c r="A57" s="60" t="inlineStr">
        <is>
          <t>31000236-AD23456-57</t>
        </is>
      </c>
      <c r="B57" s="60" t="inlineStr">
        <is>
          <t>31000236-AD23456</t>
        </is>
      </c>
      <c r="C57" s="60" t="inlineStr">
        <is>
          <t>Miscellaneous liabilities</t>
        </is>
      </c>
      <c r="D57" s="61" t="n">
        <v>657247.14</v>
      </c>
      <c r="E57" s="61">
        <f>D57*VLOOKUP(TRIM(F57),'Currency-RBI'!$A$2:$B$28,2,0)</f>
        <v/>
      </c>
      <c r="F57" s="62" t="inlineStr">
        <is>
          <t>INR</t>
        </is>
      </c>
      <c r="G57" s="63" t="n">
        <v>31000236</v>
      </c>
      <c r="H57" s="62" t="inlineStr">
        <is>
          <t>AD23456</t>
        </is>
      </c>
    </row>
    <row r="58">
      <c r="A58" s="60" t="inlineStr">
        <is>
          <t>31000236-AD23456-58</t>
        </is>
      </c>
      <c r="B58" s="60" t="inlineStr">
        <is>
          <t>31000236-AD23456</t>
        </is>
      </c>
      <c r="C58" s="60" t="inlineStr">
        <is>
          <t>Miscellaneous liabilities</t>
        </is>
      </c>
      <c r="D58" s="61" t="n">
        <v>696577.86</v>
      </c>
      <c r="E58" s="61">
        <f>D58*VLOOKUP(TRIM(F58),'Currency-RBI'!$A$2:$B$28,2,0)</f>
        <v/>
      </c>
      <c r="F58" s="62" t="inlineStr">
        <is>
          <t>INR</t>
        </is>
      </c>
      <c r="G58" s="63" t="n">
        <v>31000236</v>
      </c>
      <c r="H58" s="62" t="inlineStr">
        <is>
          <t>AD23456</t>
        </is>
      </c>
    </row>
    <row r="59">
      <c r="A59" s="60" t="inlineStr">
        <is>
          <t>31000236-AD23456-59</t>
        </is>
      </c>
      <c r="B59" s="60" t="inlineStr">
        <is>
          <t>31000236-AD23456</t>
        </is>
      </c>
      <c r="C59" s="60" t="inlineStr">
        <is>
          <t>Miscellaneous liabilities</t>
        </is>
      </c>
      <c r="D59" s="61" t="n">
        <v>183102.48</v>
      </c>
      <c r="E59" s="61">
        <f>D59*VLOOKUP(TRIM(F59),'Currency-RBI'!$A$2:$B$28,2,0)</f>
        <v/>
      </c>
      <c r="F59" s="62" t="inlineStr">
        <is>
          <t>INR</t>
        </is>
      </c>
      <c r="G59" s="63" t="n">
        <v>31000236</v>
      </c>
      <c r="H59" s="62" t="inlineStr">
        <is>
          <t>AD23456</t>
        </is>
      </c>
    </row>
    <row r="60">
      <c r="A60" s="60" t="inlineStr">
        <is>
          <t>31000236-AD23456-60</t>
        </is>
      </c>
      <c r="B60" s="60" t="inlineStr">
        <is>
          <t>31000236-AD23456</t>
        </is>
      </c>
      <c r="C60" s="60" t="inlineStr">
        <is>
          <t>Miscellaneous liabilities</t>
        </is>
      </c>
      <c r="D60" s="61" t="n">
        <v>683133.66</v>
      </c>
      <c r="E60" s="61">
        <f>D60*VLOOKUP(TRIM(F60),'Currency-RBI'!$A$2:$B$28,2,0)</f>
        <v/>
      </c>
      <c r="F60" s="62" t="inlineStr">
        <is>
          <t>INR</t>
        </is>
      </c>
      <c r="G60" s="63" t="n">
        <v>31000236</v>
      </c>
      <c r="H60" s="62" t="inlineStr">
        <is>
          <t>AD23456</t>
        </is>
      </c>
    </row>
    <row r="61">
      <c r="A61" s="60" t="inlineStr">
        <is>
          <t>31000236-AD23456-61</t>
        </is>
      </c>
      <c r="B61" s="60" t="inlineStr">
        <is>
          <t>31000236-AD23456</t>
        </is>
      </c>
      <c r="C61" s="60" t="inlineStr">
        <is>
          <t>Miscellaneous liabilities</t>
        </is>
      </c>
      <c r="D61" s="61" t="n">
        <v>778478.58</v>
      </c>
      <c r="E61" s="61">
        <f>D61*VLOOKUP(TRIM(F61),'Currency-RBI'!$A$2:$B$28,2,0)</f>
        <v/>
      </c>
      <c r="F61" s="62" t="inlineStr">
        <is>
          <t>INR</t>
        </is>
      </c>
      <c r="G61" s="63" t="n">
        <v>31000236</v>
      </c>
      <c r="H61" s="62" t="inlineStr">
        <is>
          <t>AD23456</t>
        </is>
      </c>
    </row>
    <row r="62">
      <c r="A62" s="60" t="inlineStr">
        <is>
          <t>31000236-AD23456-62</t>
        </is>
      </c>
      <c r="B62" s="60" t="inlineStr">
        <is>
          <t>31000236-AD23456</t>
        </is>
      </c>
      <c r="C62" s="60" t="inlineStr">
        <is>
          <t>Miscellaneous liabilities</t>
        </is>
      </c>
      <c r="D62" s="61" t="n">
        <v>321256.98</v>
      </c>
      <c r="E62" s="61">
        <f>D62*VLOOKUP(TRIM(F62),'Currency-RBI'!$A$2:$B$28,2,0)</f>
        <v/>
      </c>
      <c r="F62" s="62" t="inlineStr">
        <is>
          <t>INR</t>
        </is>
      </c>
      <c r="G62" s="63" t="n">
        <v>31000236</v>
      </c>
      <c r="H62" s="62" t="inlineStr">
        <is>
          <t>AD23456</t>
        </is>
      </c>
    </row>
    <row r="63">
      <c r="A63" s="60" t="inlineStr">
        <is>
          <t>31000236-AD23456-63</t>
        </is>
      </c>
      <c r="B63" s="60" t="inlineStr">
        <is>
          <t>31000236-AD23456</t>
        </is>
      </c>
      <c r="C63" s="60" t="inlineStr">
        <is>
          <t>Miscellaneous liabilities</t>
        </is>
      </c>
      <c r="D63" s="61" t="n">
        <v>818629.02</v>
      </c>
      <c r="E63" s="61">
        <f>D63*VLOOKUP(TRIM(F63),'Currency-RBI'!$A$2:$B$28,2,0)</f>
        <v/>
      </c>
      <c r="F63" s="62" t="inlineStr">
        <is>
          <t>INR</t>
        </is>
      </c>
      <c r="G63" s="63" t="n">
        <v>31000236</v>
      </c>
      <c r="H63" s="62" t="inlineStr">
        <is>
          <t>AD23456</t>
        </is>
      </c>
    </row>
    <row r="64">
      <c r="A64" s="60" t="inlineStr">
        <is>
          <t>31000236-AD23456-64</t>
        </is>
      </c>
      <c r="B64" s="60" t="inlineStr">
        <is>
          <t>31000236-AD23456</t>
        </is>
      </c>
      <c r="C64" s="60" t="inlineStr">
        <is>
          <t>Miscellaneous liabilities</t>
        </is>
      </c>
      <c r="D64" s="61" t="n">
        <v>917744.85</v>
      </c>
      <c r="E64" s="61">
        <f>D64*VLOOKUP(TRIM(F64),'Currency-RBI'!$A$2:$B$28,2,0)</f>
        <v/>
      </c>
      <c r="F64" s="62" t="inlineStr">
        <is>
          <t>INR</t>
        </is>
      </c>
      <c r="G64" s="63" t="n">
        <v>31000236</v>
      </c>
      <c r="H64" s="62" t="inlineStr">
        <is>
          <t>AD23456</t>
        </is>
      </c>
    </row>
    <row r="65">
      <c r="A65" s="60" t="inlineStr">
        <is>
          <t>31000236-AD23456-65</t>
        </is>
      </c>
      <c r="B65" s="60" t="inlineStr">
        <is>
          <t>31000236-AD23456</t>
        </is>
      </c>
      <c r="C65" s="60" t="inlineStr">
        <is>
          <t>Miscellaneous liabilities</t>
        </is>
      </c>
      <c r="D65" s="61" t="n">
        <v>221543.19</v>
      </c>
      <c r="E65" s="61">
        <f>D65*VLOOKUP(TRIM(F65),'Currency-RBI'!$A$2:$B$28,2,0)</f>
        <v/>
      </c>
      <c r="F65" s="62" t="inlineStr">
        <is>
          <t>INR</t>
        </is>
      </c>
      <c r="G65" s="63" t="n">
        <v>31000236</v>
      </c>
      <c r="H65" s="62" t="inlineStr">
        <is>
          <t>AD23456</t>
        </is>
      </c>
    </row>
    <row r="66">
      <c r="A66" s="60" t="inlineStr">
        <is>
          <t>31000236-AD23456-66</t>
        </is>
      </c>
      <c r="B66" s="60" t="inlineStr">
        <is>
          <t>31000236-AD23456</t>
        </is>
      </c>
      <c r="C66" s="60" t="inlineStr">
        <is>
          <t>Miscellaneous liabilities</t>
        </is>
      </c>
      <c r="D66" s="61" t="n">
        <v>117162.54</v>
      </c>
      <c r="E66" s="61">
        <f>D66*VLOOKUP(TRIM(F66),'Currency-RBI'!$A$2:$B$28,2,0)</f>
        <v/>
      </c>
      <c r="F66" s="62" t="inlineStr">
        <is>
          <t>INR</t>
        </is>
      </c>
      <c r="G66" s="63" t="n">
        <v>31000236</v>
      </c>
      <c r="H66" s="62" t="inlineStr">
        <is>
          <t>AD23456</t>
        </is>
      </c>
    </row>
    <row r="67">
      <c r="A67" s="60" t="inlineStr">
        <is>
          <t>31000236-AD23456-67</t>
        </is>
      </c>
      <c r="B67" s="60" t="inlineStr">
        <is>
          <t>31000236-AD23456</t>
        </is>
      </c>
      <c r="C67" s="60" t="inlineStr">
        <is>
          <t>Miscellaneous liabilities</t>
        </is>
      </c>
      <c r="D67" s="61" t="n">
        <v>907765.65</v>
      </c>
      <c r="E67" s="61">
        <f>D67*VLOOKUP(TRIM(F67),'Currency-RBI'!$A$2:$B$28,2,0)</f>
        <v/>
      </c>
      <c r="F67" s="62" t="inlineStr">
        <is>
          <t>INR</t>
        </is>
      </c>
      <c r="G67" s="63" t="n">
        <v>31000236</v>
      </c>
      <c r="H67" s="62" t="inlineStr">
        <is>
          <t>AD23456</t>
        </is>
      </c>
    </row>
    <row r="68">
      <c r="A68" s="60" t="inlineStr">
        <is>
          <t>40000321-AK12345-68</t>
        </is>
      </c>
      <c r="B68" s="60" t="inlineStr">
        <is>
          <t>40000321-AK12345</t>
        </is>
      </c>
      <c r="C68" s="60" t="inlineStr">
        <is>
          <t>Branch adjustments - amoung offices in India</t>
        </is>
      </c>
      <c r="D68" s="61" t="n">
        <v>397103.85</v>
      </c>
      <c r="E68" s="61">
        <f>D68*VLOOKUP(TRIM(F68),'Currency-RBI'!$A$2:$B$28,2,0)</f>
        <v/>
      </c>
      <c r="F68" s="62" t="inlineStr">
        <is>
          <t>INR</t>
        </is>
      </c>
      <c r="G68" s="63" t="n">
        <v>40000321</v>
      </c>
      <c r="H68" s="62" t="inlineStr">
        <is>
          <t>AK12345</t>
        </is>
      </c>
    </row>
    <row r="69">
      <c r="A69" s="60" t="inlineStr">
        <is>
          <t>40000321-AK12345-69</t>
        </is>
      </c>
      <c r="B69" s="60" t="inlineStr">
        <is>
          <t>40000321-AK12345</t>
        </is>
      </c>
      <c r="C69" s="60" t="inlineStr">
        <is>
          <t>Branch adjustments - amoung offices in India</t>
        </is>
      </c>
      <c r="D69" s="61" t="n">
        <v>687588.66</v>
      </c>
      <c r="E69" s="61">
        <f>D69*VLOOKUP(TRIM(F69),'Currency-RBI'!$A$2:$B$28,2,0)</f>
        <v/>
      </c>
      <c r="F69" s="62" t="inlineStr">
        <is>
          <t>INR</t>
        </is>
      </c>
      <c r="G69" s="63" t="n">
        <v>40000321</v>
      </c>
      <c r="H69" s="62" t="inlineStr">
        <is>
          <t>AK12345</t>
        </is>
      </c>
    </row>
    <row r="70">
      <c r="A70" s="60" t="inlineStr">
        <is>
          <t>40000321-AK12345-70</t>
        </is>
      </c>
      <c r="B70" s="60" t="inlineStr">
        <is>
          <t>40000321-AK12345</t>
        </is>
      </c>
      <c r="C70" s="60" t="inlineStr">
        <is>
          <t>Branch adjustments - amoung offices in India</t>
        </is>
      </c>
      <c r="D70" s="61" t="n">
        <v>277420.77</v>
      </c>
      <c r="E70" s="61">
        <f>D70*VLOOKUP(TRIM(F70),'Currency-RBI'!$A$2:$B$28,2,0)</f>
        <v/>
      </c>
      <c r="F70" s="62" t="inlineStr">
        <is>
          <t>INR</t>
        </is>
      </c>
      <c r="G70" s="63" t="n">
        <v>40000321</v>
      </c>
      <c r="H70" s="62" t="inlineStr">
        <is>
          <t>AK12345</t>
        </is>
      </c>
    </row>
    <row r="71">
      <c r="A71" s="60" t="inlineStr">
        <is>
          <t>40000321-AK12346-71</t>
        </is>
      </c>
      <c r="B71" s="60" t="inlineStr">
        <is>
          <t>40000321-AK12346</t>
        </is>
      </c>
      <c r="C71" s="60" t="inlineStr">
        <is>
          <t>Branch adjustments - with offices outside India</t>
        </is>
      </c>
      <c r="D71" s="61" t="n">
        <v>650113.2</v>
      </c>
      <c r="E71" s="61">
        <f>D71*VLOOKUP(TRIM(F71),'Currency-RBI'!$A$2:$B$28,2,0)</f>
        <v/>
      </c>
      <c r="F71" s="62" t="inlineStr">
        <is>
          <t>EUR</t>
        </is>
      </c>
      <c r="G71" s="63" t="n">
        <v>40000321</v>
      </c>
      <c r="H71" s="62" t="inlineStr">
        <is>
          <t>AK12346</t>
        </is>
      </c>
    </row>
    <row r="72">
      <c r="A72" s="60" t="inlineStr">
        <is>
          <t>40000321-AK12346-72</t>
        </is>
      </c>
      <c r="B72" s="60" t="inlineStr">
        <is>
          <t>40000321-AK12346</t>
        </is>
      </c>
      <c r="C72" s="60" t="inlineStr">
        <is>
          <t>Branch adjustments - with offices outside India</t>
        </is>
      </c>
      <c r="D72" s="61" t="n">
        <v>716259.0599999999</v>
      </c>
      <c r="E72" s="61">
        <f>D72*VLOOKUP(TRIM(F72),'Currency-RBI'!$A$2:$B$28,2,0)</f>
        <v/>
      </c>
      <c r="F72" s="62" t="inlineStr">
        <is>
          <t>USD</t>
        </is>
      </c>
      <c r="G72" s="63" t="n">
        <v>40000321</v>
      </c>
      <c r="H72" s="62" t="inlineStr">
        <is>
          <t>AK12346</t>
        </is>
      </c>
    </row>
    <row r="73">
      <c r="A73" s="60" t="inlineStr">
        <is>
          <t>50000001-BP12345-73</t>
        </is>
      </c>
      <c r="B73" s="60" t="inlineStr">
        <is>
          <t>50000001-BP12345</t>
        </is>
      </c>
      <c r="C73" s="60" t="inlineStr">
        <is>
          <t>Cash in Hand</t>
        </is>
      </c>
      <c r="D73" s="61" t="n">
        <v>325795.14</v>
      </c>
      <c r="E73" s="61">
        <f>D73*VLOOKUP(TRIM(F73),'Currency-RBI'!$A$2:$B$28,2,0)</f>
        <v/>
      </c>
      <c r="F73" s="62" t="inlineStr">
        <is>
          <t>INR</t>
        </is>
      </c>
      <c r="G73" s="63" t="n">
        <v>50000001</v>
      </c>
      <c r="H73" s="62" t="inlineStr">
        <is>
          <t>BP12345</t>
        </is>
      </c>
    </row>
    <row r="74">
      <c r="A74" s="60" t="inlineStr">
        <is>
          <t>50000001-BP12345-74</t>
        </is>
      </c>
      <c r="B74" s="60" t="inlineStr">
        <is>
          <t>50000001-BP12345</t>
        </is>
      </c>
      <c r="C74" s="60" t="inlineStr">
        <is>
          <t>Cash in Hand</t>
        </is>
      </c>
      <c r="D74" s="61" t="n">
        <v>175764.6</v>
      </c>
      <c r="E74" s="61">
        <f>D74*VLOOKUP(TRIM(F74),'Currency-RBI'!$A$2:$B$28,2,0)</f>
        <v/>
      </c>
      <c r="F74" s="62" t="inlineStr">
        <is>
          <t>INR</t>
        </is>
      </c>
      <c r="G74" s="63" t="n">
        <v>50000001</v>
      </c>
      <c r="H74" s="62" t="inlineStr">
        <is>
          <t>BP12345</t>
        </is>
      </c>
    </row>
    <row r="75">
      <c r="A75" s="60" t="inlineStr">
        <is>
          <t>50000002-AT12345-75</t>
        </is>
      </c>
      <c r="B75" s="60" t="inlineStr">
        <is>
          <t>50000002-AT12345</t>
        </is>
      </c>
      <c r="C75" s="60" t="inlineStr">
        <is>
          <t>Balance with RBI</t>
        </is>
      </c>
      <c r="D75" s="61" t="n">
        <v>923138.37</v>
      </c>
      <c r="E75" s="61">
        <f>D75*VLOOKUP(TRIM(F75),'Currency-RBI'!$A$2:$B$28,2,0)</f>
        <v/>
      </c>
      <c r="F75" s="62" t="inlineStr">
        <is>
          <t>INR</t>
        </is>
      </c>
      <c r="G75" s="63" t="n">
        <v>50000002</v>
      </c>
      <c r="H75" s="62" t="inlineStr">
        <is>
          <t>AT12345</t>
        </is>
      </c>
    </row>
    <row r="76">
      <c r="A76" s="60" t="inlineStr">
        <is>
          <t>50000003-CA12345-76</t>
        </is>
      </c>
      <c r="B76" s="60" t="inlineStr">
        <is>
          <t>50000003-CA12345</t>
        </is>
      </c>
      <c r="C76" s="60" t="inlineStr">
        <is>
          <t>Balance with other bank - SBI</t>
        </is>
      </c>
      <c r="D76" s="61" t="n">
        <v>925932.15</v>
      </c>
      <c r="E76" s="61">
        <f>D76*VLOOKUP(TRIM(F76),'Currency-RBI'!$A$2:$B$28,2,0)</f>
        <v/>
      </c>
      <c r="F76" s="62" t="inlineStr">
        <is>
          <t>INR</t>
        </is>
      </c>
      <c r="G76" s="63" t="n">
        <v>50000003</v>
      </c>
      <c r="H76" s="62" t="inlineStr">
        <is>
          <t>CA12345</t>
        </is>
      </c>
    </row>
    <row r="77">
      <c r="A77" s="60" t="inlineStr">
        <is>
          <t>50000003-CA23456-77</t>
        </is>
      </c>
      <c r="B77" s="60" t="inlineStr">
        <is>
          <t>50000003-CA23456</t>
        </is>
      </c>
      <c r="C77" s="60" t="inlineStr">
        <is>
          <t>Balance with other bank - SBI subsidiaries</t>
        </is>
      </c>
      <c r="D77" s="61" t="n">
        <v>969957.45</v>
      </c>
      <c r="E77" s="61">
        <f>D77*VLOOKUP(TRIM(F77),'Currency-RBI'!$A$2:$B$28,2,0)</f>
        <v/>
      </c>
      <c r="F77" s="62" t="inlineStr">
        <is>
          <t>INR</t>
        </is>
      </c>
      <c r="G77" s="63" t="n">
        <v>50000003</v>
      </c>
      <c r="H77" s="62" t="inlineStr">
        <is>
          <t>CA23456</t>
        </is>
      </c>
    </row>
    <row r="78">
      <c r="A78" s="60" t="inlineStr">
        <is>
          <t>50000003-CA45678-78</t>
        </is>
      </c>
      <c r="B78" s="60" t="inlineStr">
        <is>
          <t>50000003-CA45678</t>
        </is>
      </c>
      <c r="C78" s="60" t="inlineStr">
        <is>
          <t>Balance with other bank - other commercial bank</t>
        </is>
      </c>
      <c r="D78" s="61" t="n">
        <v>618567.84</v>
      </c>
      <c r="E78" s="61">
        <f>D78*VLOOKUP(TRIM(F78),'Currency-RBI'!$A$2:$B$28,2,0)</f>
        <v/>
      </c>
      <c r="F78" s="62" t="inlineStr">
        <is>
          <t>INR</t>
        </is>
      </c>
      <c r="G78" s="63" t="n">
        <v>50000003</v>
      </c>
      <c r="H78" s="62" t="inlineStr">
        <is>
          <t>CA45678</t>
        </is>
      </c>
    </row>
    <row r="79">
      <c r="A79" s="60" t="inlineStr">
        <is>
          <t>50000003-CA78901-79</t>
        </is>
      </c>
      <c r="B79" s="60" t="inlineStr">
        <is>
          <t>50000003-CA78901</t>
        </is>
      </c>
      <c r="C79" s="60" t="inlineStr">
        <is>
          <t>Balance with other bank - other cooperative bank</t>
        </is>
      </c>
      <c r="D79" s="61" t="n">
        <v>845284.77</v>
      </c>
      <c r="E79" s="61">
        <f>D79*VLOOKUP(TRIM(F79),'Currency-RBI'!$A$2:$B$28,2,0)</f>
        <v/>
      </c>
      <c r="F79" s="62" t="inlineStr">
        <is>
          <t>INR</t>
        </is>
      </c>
      <c r="G79" s="63" t="n">
        <v>50000003</v>
      </c>
      <c r="H79" s="62" t="inlineStr">
        <is>
          <t>CA78901</t>
        </is>
      </c>
    </row>
    <row r="80">
      <c r="A80" s="60" t="inlineStr">
        <is>
          <t>62000001-AB12345-80</t>
        </is>
      </c>
      <c r="B80" s="60" t="inlineStr">
        <is>
          <t>62000001-AB12345</t>
        </is>
      </c>
      <c r="C80" s="60" t="inlineStr">
        <is>
          <t>Inland bills purchased and discounted</t>
        </is>
      </c>
      <c r="D80" s="61" t="n">
        <v>212451.03</v>
      </c>
      <c r="E80" s="61">
        <f>D80*VLOOKUP(TRIM(F80),'Currency-RBI'!$A$2:$B$28,2,0)</f>
        <v/>
      </c>
      <c r="F80" s="62" t="inlineStr">
        <is>
          <t>INR</t>
        </is>
      </c>
      <c r="G80" s="63" t="n">
        <v>62000001</v>
      </c>
      <c r="H80" s="62" t="inlineStr">
        <is>
          <t>AB12345</t>
        </is>
      </c>
    </row>
    <row r="81">
      <c r="A81" s="60" t="inlineStr">
        <is>
          <t>62000001-AB12345-81</t>
        </is>
      </c>
      <c r="B81" s="60" t="inlineStr">
        <is>
          <t>62000001-AB12345</t>
        </is>
      </c>
      <c r="C81" s="60" t="inlineStr">
        <is>
          <t>Inland bills purchased and discounted</t>
        </is>
      </c>
      <c r="D81" s="61" t="n">
        <v>918996.21</v>
      </c>
      <c r="E81" s="61">
        <f>D81*VLOOKUP(TRIM(F81),'Currency-RBI'!$A$2:$B$28,2,0)</f>
        <v/>
      </c>
      <c r="F81" s="62" t="inlineStr">
        <is>
          <t>INR</t>
        </is>
      </c>
      <c r="G81" s="63" t="n">
        <v>62000001</v>
      </c>
      <c r="H81" s="62" t="inlineStr">
        <is>
          <t>AB12345</t>
        </is>
      </c>
    </row>
    <row r="82">
      <c r="A82" s="60" t="inlineStr">
        <is>
          <t>62000002-AB12345-82</t>
        </is>
      </c>
      <c r="B82" s="60" t="inlineStr">
        <is>
          <t>62000002-AB12345</t>
        </is>
      </c>
      <c r="C82" s="60" t="inlineStr">
        <is>
          <t>Foreign bills purchased and discounted - Export bills</t>
        </is>
      </c>
      <c r="D82" s="61" t="n">
        <v>332121.24</v>
      </c>
      <c r="E82" s="61">
        <f>D82*VLOOKUP(TRIM(F82),'Currency-RBI'!$A$2:$B$28,2,0)</f>
        <v/>
      </c>
      <c r="F82" s="62" t="inlineStr">
        <is>
          <t>USD</t>
        </is>
      </c>
      <c r="G82" s="63" t="n">
        <v>62000002</v>
      </c>
      <c r="H82" s="62" t="inlineStr">
        <is>
          <t>AB12345</t>
        </is>
      </c>
    </row>
    <row r="83">
      <c r="A83" s="60" t="inlineStr">
        <is>
          <t>62000002-AB12345-83</t>
        </is>
      </c>
      <c r="B83" s="60" t="inlineStr">
        <is>
          <t>62000002-AB12345</t>
        </is>
      </c>
      <c r="C83" s="60" t="inlineStr">
        <is>
          <t>Foreign bills purchased and discounted - Export bills</t>
        </is>
      </c>
      <c r="D83" s="61" t="n">
        <v>683238.6</v>
      </c>
      <c r="E83" s="61">
        <f>D83*VLOOKUP(TRIM(F83),'Currency-RBI'!$A$2:$B$28,2,0)</f>
        <v/>
      </c>
      <c r="F83" s="62" t="inlineStr">
        <is>
          <t>USD</t>
        </is>
      </c>
      <c r="G83" s="63" t="n">
        <v>62000002</v>
      </c>
      <c r="H83" s="62" t="inlineStr">
        <is>
          <t>AB12345</t>
        </is>
      </c>
    </row>
    <row r="84">
      <c r="A84" s="60" t="inlineStr">
        <is>
          <t>62000002-AB45678-84</t>
        </is>
      </c>
      <c r="B84" s="60" t="inlineStr">
        <is>
          <t>62000002-AB45678</t>
        </is>
      </c>
      <c r="C84" s="60" t="inlineStr">
        <is>
          <t>Foreign bills purchased and discounted - Import bills</t>
        </is>
      </c>
      <c r="D84" s="61" t="n">
        <v>404191.26</v>
      </c>
      <c r="E84" s="61">
        <f>D84*VLOOKUP(TRIM(F84),'Currency-RBI'!$A$2:$B$28,2,0)</f>
        <v/>
      </c>
      <c r="F84" s="62" t="inlineStr">
        <is>
          <t>USD</t>
        </is>
      </c>
      <c r="G84" s="63" t="n">
        <v>62000002</v>
      </c>
      <c r="H84" s="62" t="inlineStr">
        <is>
          <t>AB45678</t>
        </is>
      </c>
    </row>
    <row r="85">
      <c r="A85" s="60" t="inlineStr">
        <is>
          <t>62000002-AB67890-85</t>
        </is>
      </c>
      <c r="B85" s="60" t="inlineStr">
        <is>
          <t>62000002-AB67890</t>
        </is>
      </c>
      <c r="C85" s="60" t="inlineStr">
        <is>
          <t>Other foreign bills purchased and discounted</t>
        </is>
      </c>
      <c r="D85" s="61" t="n">
        <v>504303.03</v>
      </c>
      <c r="E85" s="61">
        <f>D85*VLOOKUP(TRIM(F85),'Currency-RBI'!$A$2:$B$28,2,0)</f>
        <v/>
      </c>
      <c r="F85" s="62" t="inlineStr">
        <is>
          <t>INR</t>
        </is>
      </c>
      <c r="G85" s="63" t="n">
        <v>62000002</v>
      </c>
      <c r="H85" s="62" t="inlineStr">
        <is>
          <t>AB67890</t>
        </is>
      </c>
    </row>
    <row r="86">
      <c r="A86" s="60" t="inlineStr">
        <is>
          <t>62000002-AB67890-86</t>
        </is>
      </c>
      <c r="B86" s="60" t="inlineStr">
        <is>
          <t>62000002-AB67890</t>
        </is>
      </c>
      <c r="C86" s="60" t="inlineStr">
        <is>
          <t>Other foreign bills purchased and discounted</t>
        </is>
      </c>
      <c r="D86" s="61" t="n">
        <v>554950.4399999999</v>
      </c>
      <c r="E86" s="61">
        <f>D86*VLOOKUP(TRIM(F86),'Currency-RBI'!$A$2:$B$28,2,0)</f>
        <v/>
      </c>
      <c r="F86" s="62" t="inlineStr">
        <is>
          <t>INR</t>
        </is>
      </c>
      <c r="G86" s="63" t="n">
        <v>62000002</v>
      </c>
      <c r="H86" s="62" t="inlineStr">
        <is>
          <t>AB67890</t>
        </is>
      </c>
    </row>
    <row r="87">
      <c r="A87" s="60" t="inlineStr">
        <is>
          <t>62000002-AB67890-87</t>
        </is>
      </c>
      <c r="B87" s="60" t="inlineStr">
        <is>
          <t>62000002-AB67890</t>
        </is>
      </c>
      <c r="C87" s="60" t="inlineStr">
        <is>
          <t>Other foreign bills purchased and discounted</t>
        </is>
      </c>
      <c r="D87" s="61" t="n">
        <v>982686.87</v>
      </c>
      <c r="E87" s="61">
        <f>D87*VLOOKUP(TRIM(F87),'Currency-RBI'!$A$2:$B$28,2,0)</f>
        <v/>
      </c>
      <c r="F87" s="62" t="inlineStr">
        <is>
          <t>INR</t>
        </is>
      </c>
      <c r="G87" s="63" t="n">
        <v>62000002</v>
      </c>
      <c r="H87" s="62" t="inlineStr">
        <is>
          <t>AB67890</t>
        </is>
      </c>
    </row>
    <row r="88">
      <c r="A88" s="60" t="inlineStr">
        <is>
          <t>62000002-AB67890-88</t>
        </is>
      </c>
      <c r="B88" s="60" t="inlineStr">
        <is>
          <t>62000002-AB67890</t>
        </is>
      </c>
      <c r="C88" s="60" t="inlineStr">
        <is>
          <t>Other foreign bills purchased and discounted</t>
        </is>
      </c>
      <c r="D88" s="61" t="n">
        <v>829610.1</v>
      </c>
      <c r="E88" s="61">
        <f>D88*VLOOKUP(TRIM(F88),'Currency-RBI'!$A$2:$B$28,2,0)</f>
        <v/>
      </c>
      <c r="F88" s="62" t="inlineStr">
        <is>
          <t>USD</t>
        </is>
      </c>
      <c r="G88" s="63" t="n">
        <v>62000002</v>
      </c>
      <c r="H88" s="62" t="inlineStr">
        <is>
          <t>AB67890</t>
        </is>
      </c>
    </row>
    <row r="89">
      <c r="A89" s="60" t="inlineStr">
        <is>
          <t>62000002-AB67890-89</t>
        </is>
      </c>
      <c r="B89" s="60" t="inlineStr">
        <is>
          <t>62000002-AB67890</t>
        </is>
      </c>
      <c r="C89" s="60" t="inlineStr">
        <is>
          <t>Other foreign bills purchased and discounted</t>
        </is>
      </c>
      <c r="D89" s="61" t="n">
        <v>970504.92</v>
      </c>
      <c r="E89" s="61">
        <f>D89*VLOOKUP(TRIM(F89),'Currency-RBI'!$A$2:$B$28,2,0)</f>
        <v/>
      </c>
      <c r="F89" s="62" t="inlineStr">
        <is>
          <t>USD</t>
        </is>
      </c>
      <c r="G89" s="63" t="n">
        <v>62000002</v>
      </c>
      <c r="H89" s="62" t="inlineStr">
        <is>
          <t>AB67890</t>
        </is>
      </c>
    </row>
    <row r="90">
      <c r="A90" s="60" t="inlineStr">
        <is>
          <t>62000002-AB67890-90</t>
        </is>
      </c>
      <c r="B90" s="60" t="inlineStr">
        <is>
          <t>62000002-AB67890</t>
        </is>
      </c>
      <c r="C90" s="60" t="inlineStr">
        <is>
          <t>Other foreign bills purchased and discounted</t>
        </is>
      </c>
      <c r="D90" s="61" t="n">
        <v>612124.92</v>
      </c>
      <c r="E90" s="61">
        <f>D90*VLOOKUP(TRIM(F90),'Currency-RBI'!$A$2:$B$28,2,0)</f>
        <v/>
      </c>
      <c r="F90" s="62" t="inlineStr">
        <is>
          <t>USD</t>
        </is>
      </c>
      <c r="G90" s="63" t="n">
        <v>62000002</v>
      </c>
      <c r="H90" s="62" t="inlineStr">
        <is>
          <t>AB67890</t>
        </is>
      </c>
    </row>
    <row r="91">
      <c r="A91" s="60" t="inlineStr">
        <is>
          <t>62000002-AB67890-91</t>
        </is>
      </c>
      <c r="B91" s="60" t="inlineStr">
        <is>
          <t>62000002-AB67890</t>
        </is>
      </c>
      <c r="C91" s="60" t="inlineStr">
        <is>
          <t>Other foreign bills purchased and discounted</t>
        </is>
      </c>
      <c r="D91" s="61" t="n">
        <v>315871.38</v>
      </c>
      <c r="E91" s="61">
        <f>D91*VLOOKUP(TRIM(F91),'Currency-RBI'!$A$2:$B$28,2,0)</f>
        <v/>
      </c>
      <c r="F91" s="62" t="inlineStr">
        <is>
          <t>INR</t>
        </is>
      </c>
      <c r="G91" s="63" t="n">
        <v>62000002</v>
      </c>
      <c r="H91" s="62" t="inlineStr">
        <is>
          <t>AB67890</t>
        </is>
      </c>
    </row>
    <row r="92">
      <c r="A92" s="60" t="inlineStr">
        <is>
          <t>62000002-AB67890-92</t>
        </is>
      </c>
      <c r="B92" s="60" t="inlineStr">
        <is>
          <t>62000002-AB67890</t>
        </is>
      </c>
      <c r="C92" s="60" t="inlineStr">
        <is>
          <t>Other foreign bills purchased and discounted</t>
        </is>
      </c>
      <c r="D92" s="61" t="n">
        <v>516080.07</v>
      </c>
      <c r="E92" s="61">
        <f>D92*VLOOKUP(TRIM(F92),'Currency-RBI'!$A$2:$B$28,2,0)</f>
        <v/>
      </c>
      <c r="F92" s="62" t="inlineStr">
        <is>
          <t>USD</t>
        </is>
      </c>
      <c r="G92" s="63" t="n">
        <v>62000002</v>
      </c>
      <c r="H92" s="62" t="inlineStr">
        <is>
          <t>AB67890</t>
        </is>
      </c>
    </row>
    <row r="93">
      <c r="A93" s="60" t="inlineStr">
        <is>
          <t>70000001-CD12345-93</t>
        </is>
      </c>
      <c r="B93" s="60" t="inlineStr">
        <is>
          <t>70000001-CD12345</t>
        </is>
      </c>
      <c r="C93" s="60" t="inlineStr">
        <is>
          <t>Premises, Furniture, Fixtures, and other Fixed assets</t>
        </is>
      </c>
      <c r="D93" s="61" t="n">
        <v>843004.8</v>
      </c>
      <c r="E93" s="61">
        <f>D93*VLOOKUP(TRIM(F93),'Currency-RBI'!$A$2:$B$28,2,0)</f>
        <v/>
      </c>
      <c r="F93" s="62" t="inlineStr">
        <is>
          <t>INR</t>
        </is>
      </c>
      <c r="G93" s="63" t="n">
        <v>70000001</v>
      </c>
      <c r="H93" s="62" t="inlineStr">
        <is>
          <t>CD12345</t>
        </is>
      </c>
    </row>
    <row r="94">
      <c r="A94" s="60" t="inlineStr">
        <is>
          <t>70000001-CD12345-94</t>
        </is>
      </c>
      <c r="B94" s="60" t="inlineStr">
        <is>
          <t>70000001-CD12345</t>
        </is>
      </c>
      <c r="C94" s="60" t="inlineStr">
        <is>
          <t>Premises, Furniture, Fixtures, and other Fixed assets</t>
        </is>
      </c>
      <c r="D94" s="61" t="n">
        <v>737323.29</v>
      </c>
      <c r="E94" s="61">
        <f>D94*VLOOKUP(TRIM(F94),'Currency-RBI'!$A$2:$B$28,2,0)</f>
        <v/>
      </c>
      <c r="F94" s="62" t="inlineStr">
        <is>
          <t>INR</t>
        </is>
      </c>
      <c r="G94" s="63" t="n">
        <v>70000001</v>
      </c>
      <c r="H94" s="62" t="inlineStr">
        <is>
          <t>CD12345</t>
        </is>
      </c>
    </row>
    <row r="95">
      <c r="A95" s="60" t="inlineStr">
        <is>
          <t>80000001-DB12345-95</t>
        </is>
      </c>
      <c r="B95" s="60" t="inlineStr">
        <is>
          <t>80000001-DB12345</t>
        </is>
      </c>
      <c r="C95" s="60" t="inlineStr">
        <is>
          <t>Other tangible assets</t>
        </is>
      </c>
      <c r="D95" s="61" t="n">
        <v>306146.61</v>
      </c>
      <c r="E95" s="61">
        <f>D95*VLOOKUP(TRIM(F95),'Currency-RBI'!$A$2:$B$28,2,0)</f>
        <v/>
      </c>
      <c r="F95" s="62" t="inlineStr">
        <is>
          <t>INR</t>
        </is>
      </c>
      <c r="G95" s="63" t="n">
        <v>80000001</v>
      </c>
      <c r="H95" s="62" t="inlineStr">
        <is>
          <t>DB12345</t>
        </is>
      </c>
    </row>
    <row r="96">
      <c r="A96" s="60" t="inlineStr">
        <is>
          <t>80000001-DB12345-96</t>
        </is>
      </c>
      <c r="B96" s="60" t="inlineStr">
        <is>
          <t>80000001-DB12345</t>
        </is>
      </c>
      <c r="C96" s="60" t="inlineStr">
        <is>
          <t>Other tangible assets</t>
        </is>
      </c>
      <c r="D96" s="61" t="n">
        <v>977829.9299999999</v>
      </c>
      <c r="E96" s="61">
        <f>D96*VLOOKUP(TRIM(F96),'Currency-RBI'!$A$2:$B$28,2,0)</f>
        <v/>
      </c>
      <c r="F96" s="62" t="inlineStr">
        <is>
          <t>INR</t>
        </is>
      </c>
      <c r="G96" s="63" t="n">
        <v>80000001</v>
      </c>
      <c r="H96" s="62" t="inlineStr">
        <is>
          <t>DB12345</t>
        </is>
      </c>
    </row>
    <row r="97">
      <c r="A97" s="60" t="inlineStr">
        <is>
          <t>80000001-DB12345-97</t>
        </is>
      </c>
      <c r="B97" s="60" t="inlineStr">
        <is>
          <t>80000001-DB12345</t>
        </is>
      </c>
      <c r="C97" s="60" t="inlineStr">
        <is>
          <t>Other tangible assets</t>
        </is>
      </c>
      <c r="D97" s="61" t="n">
        <v>206672.4</v>
      </c>
      <c r="E97" s="61">
        <f>D97*VLOOKUP(TRIM(F97),'Currency-RBI'!$A$2:$B$28,2,0)</f>
        <v/>
      </c>
      <c r="F97" s="62" t="inlineStr">
        <is>
          <t>INR</t>
        </is>
      </c>
      <c r="G97" s="63" t="n">
        <v>80000001</v>
      </c>
      <c r="H97" s="62" t="inlineStr">
        <is>
          <t>DB12345</t>
        </is>
      </c>
    </row>
    <row r="98">
      <c r="A98" s="60" t="inlineStr">
        <is>
          <t>80000001-DB12345-98</t>
        </is>
      </c>
      <c r="B98" s="60" t="inlineStr">
        <is>
          <t>80000001-DB12345</t>
        </is>
      </c>
      <c r="C98" s="60" t="inlineStr">
        <is>
          <t>Other tangible assets</t>
        </is>
      </c>
      <c r="D98" s="61" t="n">
        <v>665687.88</v>
      </c>
      <c r="E98" s="61">
        <f>D98*VLOOKUP(TRIM(F98),'Currency-RBI'!$A$2:$B$28,2,0)</f>
        <v/>
      </c>
      <c r="F98" s="62" t="inlineStr">
        <is>
          <t>INR</t>
        </is>
      </c>
      <c r="G98" s="63" t="n">
        <v>80000001</v>
      </c>
      <c r="H98" s="62" t="inlineStr">
        <is>
          <t>DB12345</t>
        </is>
      </c>
    </row>
    <row r="99">
      <c r="A99" s="60" t="inlineStr">
        <is>
          <t>80000001-DB12345-99</t>
        </is>
      </c>
      <c r="B99" s="60" t="inlineStr">
        <is>
          <t>80000001-DB12345</t>
        </is>
      </c>
      <c r="C99" s="60" t="inlineStr">
        <is>
          <t>Other tangible assets</t>
        </is>
      </c>
      <c r="D99" s="61" t="n">
        <v>430473.78</v>
      </c>
      <c r="E99" s="61">
        <f>D99*VLOOKUP(TRIM(F99),'Currency-RBI'!$A$2:$B$28,2,0)</f>
        <v/>
      </c>
      <c r="F99" s="62" t="inlineStr">
        <is>
          <t>INR</t>
        </is>
      </c>
      <c r="G99" s="63" t="n">
        <v>80000001</v>
      </c>
      <c r="H99" s="62" t="inlineStr">
        <is>
          <t>DB12345</t>
        </is>
      </c>
    </row>
    <row r="100">
      <c r="A100" s="60" t="inlineStr">
        <is>
          <t>80000001-DB12345-100</t>
        </is>
      </c>
      <c r="B100" s="60" t="inlineStr">
        <is>
          <t>80000001-DB12345</t>
        </is>
      </c>
      <c r="C100" s="60" t="inlineStr">
        <is>
          <t>Other tangible assets</t>
        </is>
      </c>
      <c r="D100" s="61" t="n">
        <v>576969.03</v>
      </c>
      <c r="E100" s="61">
        <f>D100*VLOOKUP(TRIM(F100),'Currency-RBI'!$A$2:$B$28,2,0)</f>
        <v/>
      </c>
      <c r="F100" s="62" t="inlineStr">
        <is>
          <t>INR</t>
        </is>
      </c>
      <c r="G100" s="63" t="n">
        <v>80000001</v>
      </c>
      <c r="H100" s="62" t="inlineStr">
        <is>
          <t>DB12345</t>
        </is>
      </c>
    </row>
    <row r="101">
      <c r="A101" s="60" t="inlineStr">
        <is>
          <t>80000001-DB12345-101</t>
        </is>
      </c>
      <c r="B101" s="60" t="inlineStr">
        <is>
          <t>80000001-DB12345</t>
        </is>
      </c>
      <c r="C101" s="60" t="inlineStr">
        <is>
          <t>Other tangible assets</t>
        </is>
      </c>
      <c r="D101" s="61" t="n">
        <v>281981.7</v>
      </c>
      <c r="E101" s="61">
        <f>D101*VLOOKUP(TRIM(F101),'Currency-RBI'!$A$2:$B$28,2,0)</f>
        <v/>
      </c>
      <c r="F101" s="62" t="inlineStr">
        <is>
          <t>INR</t>
        </is>
      </c>
      <c r="G101" s="63" t="n">
        <v>80000001</v>
      </c>
      <c r="H101" s="62" t="inlineStr">
        <is>
          <t>DB12345</t>
        </is>
      </c>
    </row>
    <row r="102">
      <c r="A102" s="60" t="inlineStr">
        <is>
          <t>80000001-DB12345-102</t>
        </is>
      </c>
      <c r="B102" s="60" t="inlineStr">
        <is>
          <t>80000001-DB12345</t>
        </is>
      </c>
      <c r="C102" s="60" t="inlineStr">
        <is>
          <t>Other tangible assets</t>
        </is>
      </c>
      <c r="D102" s="61" t="n">
        <v>140103.81</v>
      </c>
      <c r="E102" s="61">
        <f>D102*VLOOKUP(TRIM(F102),'Currency-RBI'!$A$2:$B$28,2,0)</f>
        <v/>
      </c>
      <c r="F102" s="62" t="inlineStr">
        <is>
          <t>INR</t>
        </is>
      </c>
      <c r="G102" s="63" t="n">
        <v>80000001</v>
      </c>
      <c r="H102" s="62" t="inlineStr">
        <is>
          <t>DB12345</t>
        </is>
      </c>
    </row>
    <row r="103">
      <c r="A103" s="60" t="inlineStr">
        <is>
          <t>80000001-DB12345-103</t>
        </is>
      </c>
      <c r="B103" s="60" t="inlineStr">
        <is>
          <t>80000001-DB12345</t>
        </is>
      </c>
      <c r="C103" s="60" t="inlineStr">
        <is>
          <t>Other tangible assets</t>
        </is>
      </c>
      <c r="D103" s="61" t="n">
        <v>706624.38</v>
      </c>
      <c r="E103" s="61">
        <f>D103*VLOOKUP(TRIM(F103),'Currency-RBI'!$A$2:$B$28,2,0)</f>
        <v/>
      </c>
      <c r="F103" s="62" t="inlineStr">
        <is>
          <t>INR</t>
        </is>
      </c>
      <c r="G103" s="63" t="n">
        <v>80000001</v>
      </c>
      <c r="H103" s="62" t="inlineStr">
        <is>
          <t>DB12345</t>
        </is>
      </c>
    </row>
    <row r="104">
      <c r="A104" s="60" t="inlineStr">
        <is>
          <t>80000001-DB12345-104</t>
        </is>
      </c>
      <c r="B104" s="60" t="inlineStr">
        <is>
          <t>80000001-DB12345</t>
        </is>
      </c>
      <c r="C104" s="60" t="inlineStr">
        <is>
          <t>Other tangible assets</t>
        </is>
      </c>
      <c r="D104" s="61" t="n">
        <v>475472.25</v>
      </c>
      <c r="E104" s="61">
        <f>D104*VLOOKUP(TRIM(F104),'Currency-RBI'!$A$2:$B$28,2,0)</f>
        <v/>
      </c>
      <c r="F104" s="62" t="inlineStr">
        <is>
          <t>INR</t>
        </is>
      </c>
      <c r="G104" s="63" t="n">
        <v>80000001</v>
      </c>
      <c r="H104" s="62" t="inlineStr">
        <is>
          <t>DB12345</t>
        </is>
      </c>
    </row>
    <row r="105">
      <c r="A105" s="60" t="inlineStr">
        <is>
          <t>80000001-DB12345-105</t>
        </is>
      </c>
      <c r="B105" s="60" t="inlineStr">
        <is>
          <t>80000001-DB12345</t>
        </is>
      </c>
      <c r="C105" s="60" t="inlineStr">
        <is>
          <t>Other tangible assets</t>
        </is>
      </c>
      <c r="D105" s="61" t="n">
        <v>421053.93</v>
      </c>
      <c r="E105" s="61">
        <f>D105*VLOOKUP(TRIM(F105),'Currency-RBI'!$A$2:$B$28,2,0)</f>
        <v/>
      </c>
      <c r="F105" s="62" t="inlineStr">
        <is>
          <t>INR</t>
        </is>
      </c>
      <c r="G105" s="63" t="n">
        <v>80000001</v>
      </c>
      <c r="H105" s="62" t="inlineStr">
        <is>
          <t>DB12345</t>
        </is>
      </c>
    </row>
    <row r="106">
      <c r="A106" s="60" t="inlineStr">
        <is>
          <t>80000001-DB12345-106</t>
        </is>
      </c>
      <c r="B106" s="60" t="inlineStr">
        <is>
          <t>80000001-DB12345</t>
        </is>
      </c>
      <c r="C106" s="60" t="inlineStr">
        <is>
          <t>Other tangible assets</t>
        </is>
      </c>
      <c r="D106" s="61" t="n">
        <v>933815.52</v>
      </c>
      <c r="E106" s="61">
        <f>D106*VLOOKUP(TRIM(F106),'Currency-RBI'!$A$2:$B$28,2,0)</f>
        <v/>
      </c>
      <c r="F106" s="62" t="inlineStr">
        <is>
          <t>INR</t>
        </is>
      </c>
      <c r="G106" s="63" t="n">
        <v>80000001</v>
      </c>
      <c r="H106" s="62" t="inlineStr">
        <is>
          <t>DB12345</t>
        </is>
      </c>
    </row>
    <row r="107">
      <c r="A107" s="60" t="inlineStr">
        <is>
          <t>80000001-DB12345-107</t>
        </is>
      </c>
      <c r="B107" s="60" t="inlineStr">
        <is>
          <t>80000001-DB12345</t>
        </is>
      </c>
      <c r="C107" s="60" t="inlineStr">
        <is>
          <t>Other tangible assets</t>
        </is>
      </c>
      <c r="D107" s="61" t="n">
        <v>946326.15</v>
      </c>
      <c r="E107" s="61">
        <f>D107*VLOOKUP(TRIM(F107),'Currency-RBI'!$A$2:$B$28,2,0)</f>
        <v/>
      </c>
      <c r="F107" s="62" t="inlineStr">
        <is>
          <t>INR</t>
        </is>
      </c>
      <c r="G107" s="63" t="n">
        <v>80000001</v>
      </c>
      <c r="H107" s="62" t="inlineStr">
        <is>
          <t>DB12345</t>
        </is>
      </c>
    </row>
    <row r="108">
      <c r="A108" s="60" t="inlineStr">
        <is>
          <t>80000001-DB12345-108</t>
        </is>
      </c>
      <c r="B108" s="60" t="inlineStr">
        <is>
          <t>80000001-DB12345</t>
        </is>
      </c>
      <c r="C108" s="60" t="inlineStr">
        <is>
          <t>Other tangible assets</t>
        </is>
      </c>
      <c r="D108" s="61" t="n">
        <v>671745.6899999999</v>
      </c>
      <c r="E108" s="61">
        <f>D108*VLOOKUP(TRIM(F108),'Currency-RBI'!$A$2:$B$28,2,0)</f>
        <v/>
      </c>
      <c r="F108" s="62" t="inlineStr">
        <is>
          <t>INR</t>
        </is>
      </c>
      <c r="G108" s="63" t="n">
        <v>80000001</v>
      </c>
      <c r="H108" s="62" t="inlineStr">
        <is>
          <t>DB12345</t>
        </is>
      </c>
    </row>
    <row r="109">
      <c r="A109" s="60" t="inlineStr">
        <is>
          <t>80000001-DB12345-109</t>
        </is>
      </c>
      <c r="B109" s="60" t="inlineStr">
        <is>
          <t>80000001-DB12345</t>
        </is>
      </c>
      <c r="C109" s="60" t="inlineStr">
        <is>
          <t>Other tangible assets</t>
        </is>
      </c>
      <c r="D109" s="61" t="n">
        <v>941980.05</v>
      </c>
      <c r="E109" s="61">
        <f>D109*VLOOKUP(TRIM(F109),'Currency-RBI'!$A$2:$B$28,2,0)</f>
        <v/>
      </c>
      <c r="F109" s="62" t="inlineStr">
        <is>
          <t>INR</t>
        </is>
      </c>
      <c r="G109" s="63" t="n">
        <v>80000001</v>
      </c>
      <c r="H109" s="62" t="inlineStr">
        <is>
          <t>DB12345</t>
        </is>
      </c>
    </row>
    <row r="110">
      <c r="A110" s="60" t="inlineStr">
        <is>
          <t>80000001-DB12345-110</t>
        </is>
      </c>
      <c r="B110" s="60" t="inlineStr">
        <is>
          <t>80000001-DB12345</t>
        </is>
      </c>
      <c r="C110" s="60" t="inlineStr">
        <is>
          <t>Other tangible assets</t>
        </is>
      </c>
      <c r="D110" s="61" t="n">
        <v>866833.11</v>
      </c>
      <c r="E110" s="61">
        <f>D110*VLOOKUP(TRIM(F110),'Currency-RBI'!$A$2:$B$28,2,0)</f>
        <v/>
      </c>
      <c r="F110" s="62" t="inlineStr">
        <is>
          <t>INR</t>
        </is>
      </c>
      <c r="G110" s="63" t="n">
        <v>80000001</v>
      </c>
      <c r="H110" s="62" t="inlineStr">
        <is>
          <t>DB12345</t>
        </is>
      </c>
    </row>
    <row r="111">
      <c r="A111" s="60" t="inlineStr">
        <is>
          <t>80000001-DB12345-111</t>
        </is>
      </c>
      <c r="B111" s="60" t="inlineStr">
        <is>
          <t>80000001-DB12345</t>
        </is>
      </c>
      <c r="C111" s="60" t="inlineStr">
        <is>
          <t>Other tangible assets</t>
        </is>
      </c>
      <c r="D111" s="61" t="n">
        <v>728268.75</v>
      </c>
      <c r="E111" s="61">
        <f>D111*VLOOKUP(TRIM(F111),'Currency-RBI'!$A$2:$B$28,2,0)</f>
        <v/>
      </c>
      <c r="F111" s="62" t="inlineStr">
        <is>
          <t>INR</t>
        </is>
      </c>
      <c r="G111" s="63" t="n">
        <v>80000001</v>
      </c>
      <c r="H111" s="62" t="inlineStr">
        <is>
          <t>DB12345</t>
        </is>
      </c>
    </row>
    <row r="112">
      <c r="A112" s="60" t="inlineStr">
        <is>
          <t>80000001-DB12345-112</t>
        </is>
      </c>
      <c r="B112" s="60" t="inlineStr">
        <is>
          <t>80000001-DB12345</t>
        </is>
      </c>
      <c r="C112" s="60" t="inlineStr">
        <is>
          <t>Other tangible assets</t>
        </is>
      </c>
      <c r="D112" s="61" t="n">
        <v>566097.84</v>
      </c>
      <c r="E112" s="61">
        <f>D112*VLOOKUP(TRIM(F112),'Currency-RBI'!$A$2:$B$28,2,0)</f>
        <v/>
      </c>
      <c r="F112" s="62" t="inlineStr">
        <is>
          <t>INR</t>
        </is>
      </c>
      <c r="G112" s="63" t="n">
        <v>80000001</v>
      </c>
      <c r="H112" s="62" t="inlineStr">
        <is>
          <t>DB12345</t>
        </is>
      </c>
    </row>
    <row r="113">
      <c r="A113" s="60" t="inlineStr">
        <is>
          <t>80000001-DB12345-113</t>
        </is>
      </c>
      <c r="B113" s="60" t="inlineStr">
        <is>
          <t>80000001-DB12345</t>
        </is>
      </c>
      <c r="C113" s="60" t="inlineStr">
        <is>
          <t>Other tangible assets</t>
        </is>
      </c>
      <c r="D113" s="61" t="n">
        <v>929284.29</v>
      </c>
      <c r="E113" s="61">
        <f>D113*VLOOKUP(TRIM(F113),'Currency-RBI'!$A$2:$B$28,2,0)</f>
        <v/>
      </c>
      <c r="F113" s="62" t="inlineStr">
        <is>
          <t>INR</t>
        </is>
      </c>
      <c r="G113" s="63" t="n">
        <v>80000001</v>
      </c>
      <c r="H113" s="62" t="inlineStr">
        <is>
          <t>DB12345</t>
        </is>
      </c>
    </row>
    <row r="114">
      <c r="A114" s="60" t="inlineStr">
        <is>
          <t>80000001-DB12345-114</t>
        </is>
      </c>
      <c r="B114" s="60" t="inlineStr">
        <is>
          <t>80000001-DB12345</t>
        </is>
      </c>
      <c r="C114" s="60" t="inlineStr">
        <is>
          <t>Other tangible assets</t>
        </is>
      </c>
      <c r="D114" s="61" t="n">
        <v>233436.06</v>
      </c>
      <c r="E114" s="61">
        <f>D114*VLOOKUP(TRIM(F114),'Currency-RBI'!$A$2:$B$28,2,0)</f>
        <v/>
      </c>
      <c r="F114" s="62" t="inlineStr">
        <is>
          <t>INR</t>
        </is>
      </c>
      <c r="G114" s="63" t="n">
        <v>80000001</v>
      </c>
      <c r="H114" s="62" t="inlineStr">
        <is>
          <t>DB12345</t>
        </is>
      </c>
    </row>
    <row r="115">
      <c r="A115" s="60" t="inlineStr">
        <is>
          <t>80000001-DB12345-115</t>
        </is>
      </c>
      <c r="B115" s="60" t="inlineStr">
        <is>
          <t>80000001-DB12345</t>
        </is>
      </c>
      <c r="C115" s="60" t="inlineStr">
        <is>
          <t>Other tangible assets</t>
        </is>
      </c>
      <c r="D115" s="61" t="n">
        <v>621118.08</v>
      </c>
      <c r="E115" s="61">
        <f>D115*VLOOKUP(TRIM(F115),'Currency-RBI'!$A$2:$B$28,2,0)</f>
        <v/>
      </c>
      <c r="F115" s="62" t="inlineStr">
        <is>
          <t>INR</t>
        </is>
      </c>
      <c r="G115" s="63" t="n">
        <v>80000001</v>
      </c>
      <c r="H115" s="62" t="inlineStr">
        <is>
          <t>DB12345</t>
        </is>
      </c>
    </row>
    <row r="116">
      <c r="A116" s="60" t="inlineStr">
        <is>
          <t>80000001-DB12345-116</t>
        </is>
      </c>
      <c r="B116" s="60" t="inlineStr">
        <is>
          <t>80000001-DB12345</t>
        </is>
      </c>
      <c r="C116" s="60" t="inlineStr">
        <is>
          <t>Other tangible assets</t>
        </is>
      </c>
      <c r="D116" s="61" t="n">
        <v>149115.78</v>
      </c>
      <c r="E116" s="61">
        <f>D116*VLOOKUP(TRIM(F116),'Currency-RBI'!$A$2:$B$28,2,0)</f>
        <v/>
      </c>
      <c r="F116" s="62" t="inlineStr">
        <is>
          <t>INR</t>
        </is>
      </c>
      <c r="G116" s="63" t="n">
        <v>80000001</v>
      </c>
      <c r="H116" s="62" t="inlineStr">
        <is>
          <t>DB12345</t>
        </is>
      </c>
    </row>
    <row r="117">
      <c r="A117" s="60" t="inlineStr">
        <is>
          <t>80000001-DB12345-117</t>
        </is>
      </c>
      <c r="B117" s="60" t="inlineStr">
        <is>
          <t>80000001-DB12345</t>
        </is>
      </c>
      <c r="C117" s="60" t="inlineStr">
        <is>
          <t>Other tangible assets</t>
        </is>
      </c>
      <c r="D117" s="61" t="n">
        <v>333671.58</v>
      </c>
      <c r="E117" s="61">
        <f>D117*VLOOKUP(TRIM(F117),'Currency-RBI'!$A$2:$B$28,2,0)</f>
        <v/>
      </c>
      <c r="F117" s="62" t="inlineStr">
        <is>
          <t>INR</t>
        </is>
      </c>
      <c r="G117" s="63" t="n">
        <v>80000001</v>
      </c>
      <c r="H117" s="62" t="inlineStr">
        <is>
          <t>DB12345</t>
        </is>
      </c>
    </row>
    <row r="118">
      <c r="A118" s="60" t="inlineStr">
        <is>
          <t>80000001-DB12345-118</t>
        </is>
      </c>
      <c r="B118" s="60" t="inlineStr">
        <is>
          <t>80000001-DB12345</t>
        </is>
      </c>
      <c r="C118" s="60" t="inlineStr">
        <is>
          <t>Other tangible assets</t>
        </is>
      </c>
      <c r="D118" s="61" t="n">
        <v>550274.67</v>
      </c>
      <c r="E118" s="61">
        <f>D118*VLOOKUP(TRIM(F118),'Currency-RBI'!$A$2:$B$28,2,0)</f>
        <v/>
      </c>
      <c r="F118" s="62" t="inlineStr">
        <is>
          <t>INR</t>
        </is>
      </c>
      <c r="G118" s="63" t="n">
        <v>80000001</v>
      </c>
      <c r="H118" s="62" t="inlineStr">
        <is>
          <t>DB12345</t>
        </is>
      </c>
    </row>
    <row r="119">
      <c r="A119" s="60" t="inlineStr">
        <is>
          <t>80000001-DB12345-119</t>
        </is>
      </c>
      <c r="B119" s="60" t="inlineStr">
        <is>
          <t>80000001-DB12345</t>
        </is>
      </c>
      <c r="C119" s="60" t="inlineStr">
        <is>
          <t>Other tangible assets</t>
        </is>
      </c>
      <c r="D119" s="61" t="n">
        <v>646871.9399999999</v>
      </c>
      <c r="E119" s="61">
        <f>D119*VLOOKUP(TRIM(F119),'Currency-RBI'!$A$2:$B$28,2,0)</f>
        <v/>
      </c>
      <c r="F119" s="62" t="inlineStr">
        <is>
          <t>INR</t>
        </is>
      </c>
      <c r="G119" s="63" t="n">
        <v>80000001</v>
      </c>
      <c r="H119" s="62" t="inlineStr">
        <is>
          <t>DB12345</t>
        </is>
      </c>
    </row>
    <row r="120">
      <c r="A120" s="60" t="inlineStr">
        <is>
          <t>80000001-DB12345-120</t>
        </is>
      </c>
      <c r="B120" s="60" t="inlineStr">
        <is>
          <t>80000001-DB12345</t>
        </is>
      </c>
      <c r="C120" s="60" t="inlineStr">
        <is>
          <t>Other tangible assets</t>
        </is>
      </c>
      <c r="D120" s="61" t="n">
        <v>903264.12</v>
      </c>
      <c r="E120" s="61">
        <f>D120*VLOOKUP(TRIM(F120),'Currency-RBI'!$A$2:$B$28,2,0)</f>
        <v/>
      </c>
      <c r="F120" s="62" t="inlineStr">
        <is>
          <t>INR</t>
        </is>
      </c>
      <c r="G120" s="63" t="n">
        <v>80000001</v>
      </c>
      <c r="H120" s="62" t="inlineStr">
        <is>
          <t>DB12345</t>
        </is>
      </c>
    </row>
    <row r="121">
      <c r="A121" s="60" t="inlineStr">
        <is>
          <t>80000001-DB12345-121</t>
        </is>
      </c>
      <c r="B121" s="60" t="inlineStr">
        <is>
          <t>80000001-DB12345</t>
        </is>
      </c>
      <c r="C121" s="60" t="inlineStr">
        <is>
          <t>Other tangible assets</t>
        </is>
      </c>
      <c r="D121" s="61" t="n">
        <v>815886.72</v>
      </c>
      <c r="E121" s="61">
        <f>D121*VLOOKUP(TRIM(F121),'Currency-RBI'!$A$2:$B$28,2,0)</f>
        <v/>
      </c>
      <c r="F121" s="62" t="inlineStr">
        <is>
          <t>INR</t>
        </is>
      </c>
      <c r="G121" s="63" t="n">
        <v>80000001</v>
      </c>
      <c r="H121" s="62" t="inlineStr">
        <is>
          <t>DB12345</t>
        </is>
      </c>
    </row>
    <row r="122">
      <c r="A122" s="60" t="inlineStr">
        <is>
          <t>80000001-DB12345-122</t>
        </is>
      </c>
      <c r="B122" s="60" t="inlineStr">
        <is>
          <t>80000001-DB12345</t>
        </is>
      </c>
      <c r="C122" s="60" t="inlineStr">
        <is>
          <t>Other tangible assets</t>
        </is>
      </c>
      <c r="D122" s="61" t="n">
        <v>241113.51</v>
      </c>
      <c r="E122" s="61">
        <f>D122*VLOOKUP(TRIM(F122),'Currency-RBI'!$A$2:$B$28,2,0)</f>
        <v/>
      </c>
      <c r="F122" s="62" t="inlineStr">
        <is>
          <t>INR</t>
        </is>
      </c>
      <c r="G122" s="63" t="n">
        <v>80000001</v>
      </c>
      <c r="H122" s="62" t="inlineStr">
        <is>
          <t>DB12345</t>
        </is>
      </c>
    </row>
    <row r="123">
      <c r="A123" s="60" t="inlineStr">
        <is>
          <t>80000001-DB12345-123</t>
        </is>
      </c>
      <c r="B123" s="60" t="inlineStr">
        <is>
          <t>80000001-DB12345</t>
        </is>
      </c>
      <c r="C123" s="60" t="inlineStr">
        <is>
          <t>Other tangible assets</t>
        </is>
      </c>
      <c r="D123" s="61" t="n">
        <v>526842.36</v>
      </c>
      <c r="E123" s="61">
        <f>D123*VLOOKUP(TRIM(F123),'Currency-RBI'!$A$2:$B$28,2,0)</f>
        <v/>
      </c>
      <c r="F123" s="62" t="inlineStr">
        <is>
          <t>INR</t>
        </is>
      </c>
      <c r="G123" s="63" t="n">
        <v>80000001</v>
      </c>
      <c r="H123" s="62" t="inlineStr">
        <is>
          <t>DB12345</t>
        </is>
      </c>
    </row>
    <row r="124">
      <c r="A124" s="60" t="inlineStr">
        <is>
          <t>80000001-DB12345-124</t>
        </is>
      </c>
      <c r="B124" s="60" t="inlineStr">
        <is>
          <t>80000001-DB12345</t>
        </is>
      </c>
      <c r="C124" s="60" t="inlineStr">
        <is>
          <t>Other tangible assets</t>
        </is>
      </c>
      <c r="D124" s="61" t="n">
        <v>939984.21</v>
      </c>
      <c r="E124" s="61">
        <f>D124*VLOOKUP(TRIM(F124),'Currency-RBI'!$A$2:$B$28,2,0)</f>
        <v/>
      </c>
      <c r="F124" s="62" t="inlineStr">
        <is>
          <t>INR</t>
        </is>
      </c>
      <c r="G124" s="63" t="n">
        <v>80000001</v>
      </c>
      <c r="H124" s="62" t="inlineStr">
        <is>
          <t>DB12345</t>
        </is>
      </c>
    </row>
    <row r="125">
      <c r="A125" s="60" t="inlineStr">
        <is>
          <t>80000001-DB12345-125</t>
        </is>
      </c>
      <c r="B125" s="60" t="inlineStr">
        <is>
          <t>80000001-DB12345</t>
        </is>
      </c>
      <c r="C125" s="60" t="inlineStr">
        <is>
          <t>Other tangible assets</t>
        </is>
      </c>
      <c r="D125" s="61" t="n">
        <v>219642.39</v>
      </c>
      <c r="E125" s="61">
        <f>D125*VLOOKUP(TRIM(F125),'Currency-RBI'!$A$2:$B$28,2,0)</f>
        <v/>
      </c>
      <c r="F125" s="62" t="inlineStr">
        <is>
          <t>INR</t>
        </is>
      </c>
      <c r="G125" s="63" t="n">
        <v>80000001</v>
      </c>
      <c r="H125" s="62" t="inlineStr">
        <is>
          <t>DB12345</t>
        </is>
      </c>
    </row>
    <row r="126">
      <c r="A126" s="60" t="inlineStr">
        <is>
          <t>80000001-DB12345-126</t>
        </is>
      </c>
      <c r="B126" s="60" t="inlineStr">
        <is>
          <t>80000001-DB12345</t>
        </is>
      </c>
      <c r="C126" s="60" t="inlineStr">
        <is>
          <t>Other tangible assets</t>
        </is>
      </c>
      <c r="D126" s="61" t="n">
        <v>666200.7</v>
      </c>
      <c r="E126" s="61">
        <f>D126*VLOOKUP(TRIM(F126),'Currency-RBI'!$A$2:$B$28,2,0)</f>
        <v/>
      </c>
      <c r="F126" s="62" t="inlineStr">
        <is>
          <t>INR</t>
        </is>
      </c>
      <c r="G126" s="63" t="n">
        <v>80000001</v>
      </c>
      <c r="H126" s="62" t="inlineStr">
        <is>
          <t>DB12345</t>
        </is>
      </c>
    </row>
    <row r="127">
      <c r="A127" s="60" t="inlineStr">
        <is>
          <t>80000001-DB12345-127</t>
        </is>
      </c>
      <c r="B127" s="60" t="inlineStr">
        <is>
          <t>80000001-DB12345</t>
        </is>
      </c>
      <c r="C127" s="60" t="inlineStr">
        <is>
          <t>Other tangible assets</t>
        </is>
      </c>
      <c r="D127" s="61" t="n">
        <v>644489.01</v>
      </c>
      <c r="E127" s="61">
        <f>D127*VLOOKUP(TRIM(F127),'Currency-RBI'!$A$2:$B$28,2,0)</f>
        <v/>
      </c>
      <c r="F127" s="62" t="inlineStr">
        <is>
          <t>INR</t>
        </is>
      </c>
      <c r="G127" s="63" t="n">
        <v>80000001</v>
      </c>
      <c r="H127" s="62" t="inlineStr">
        <is>
          <t>DB12345</t>
        </is>
      </c>
    </row>
    <row r="128">
      <c r="A128" s="60" t="inlineStr">
        <is>
          <t>80000001-DB12345-128</t>
        </is>
      </c>
      <c r="B128" s="60" t="inlineStr">
        <is>
          <t>80000001-DB12345</t>
        </is>
      </c>
      <c r="C128" s="60" t="inlineStr">
        <is>
          <t>Other tangible assets</t>
        </is>
      </c>
      <c r="D128" s="61" t="n">
        <v>821136.6899999999</v>
      </c>
      <c r="E128" s="61">
        <f>D128*VLOOKUP(TRIM(F128),'Currency-RBI'!$A$2:$B$28,2,0)</f>
        <v/>
      </c>
      <c r="F128" s="62" t="inlineStr">
        <is>
          <t>INR</t>
        </is>
      </c>
      <c r="G128" s="63" t="n">
        <v>80000001</v>
      </c>
      <c r="H128" s="62" t="inlineStr">
        <is>
          <t>DB12345</t>
        </is>
      </c>
    </row>
    <row r="129">
      <c r="A129" s="60" t="inlineStr">
        <is>
          <t>80000001-DB12345-129</t>
        </is>
      </c>
      <c r="B129" s="60" t="inlineStr">
        <is>
          <t>80000001-DB12345</t>
        </is>
      </c>
      <c r="C129" s="60" t="inlineStr">
        <is>
          <t>Other tangible assets</t>
        </is>
      </c>
      <c r="D129" s="61" t="n">
        <v>278233.56</v>
      </c>
      <c r="E129" s="61">
        <f>D129*VLOOKUP(TRIM(F129),'Currency-RBI'!$A$2:$B$28,2,0)</f>
        <v/>
      </c>
      <c r="F129" s="62" t="inlineStr">
        <is>
          <t>INR</t>
        </is>
      </c>
      <c r="G129" s="63" t="n">
        <v>80000001</v>
      </c>
      <c r="H129" s="62" t="inlineStr">
        <is>
          <t>DB12345</t>
        </is>
      </c>
    </row>
    <row r="130">
      <c r="A130" s="60" t="inlineStr">
        <is>
          <t>80000001-DB12345-130</t>
        </is>
      </c>
      <c r="B130" s="60" t="inlineStr">
        <is>
          <t>80000001-DB12345</t>
        </is>
      </c>
      <c r="C130" s="60" t="inlineStr">
        <is>
          <t>Other tangible assets</t>
        </is>
      </c>
      <c r="D130" s="61" t="n">
        <v>820706.04</v>
      </c>
      <c r="E130" s="61">
        <f>D130*VLOOKUP(TRIM(F130),'Currency-RBI'!$A$2:$B$28,2,0)</f>
        <v/>
      </c>
      <c r="F130" s="62" t="inlineStr">
        <is>
          <t>INR</t>
        </is>
      </c>
      <c r="G130" s="63" t="n">
        <v>80000001</v>
      </c>
      <c r="H130" s="62" t="inlineStr">
        <is>
          <t>DB12345</t>
        </is>
      </c>
    </row>
    <row r="131">
      <c r="A131" s="60" t="inlineStr">
        <is>
          <t>80000001-DB12345-131</t>
        </is>
      </c>
      <c r="B131" s="60" t="inlineStr">
        <is>
          <t>80000001-DB12345</t>
        </is>
      </c>
      <c r="C131" s="60" t="inlineStr">
        <is>
          <t>Other tangible assets</t>
        </is>
      </c>
      <c r="D131" s="61" t="n">
        <v>754131.51</v>
      </c>
      <c r="E131" s="61">
        <f>D131*VLOOKUP(TRIM(F131),'Currency-RBI'!$A$2:$B$28,2,0)</f>
        <v/>
      </c>
      <c r="F131" s="62" t="inlineStr">
        <is>
          <t>INR</t>
        </is>
      </c>
      <c r="G131" s="63" t="n">
        <v>80000001</v>
      </c>
      <c r="H131" s="62" t="inlineStr">
        <is>
          <t>DB12345</t>
        </is>
      </c>
    </row>
    <row r="132">
      <c r="A132" s="60" t="inlineStr">
        <is>
          <t>80000001-DB12345-132</t>
        </is>
      </c>
      <c r="B132" s="60" t="inlineStr">
        <is>
          <t>80000001-DB12345</t>
        </is>
      </c>
      <c r="C132" s="60" t="inlineStr">
        <is>
          <t>Other tangible assets</t>
        </is>
      </c>
      <c r="D132" s="61" t="n">
        <v>854599.6799999999</v>
      </c>
      <c r="E132" s="61">
        <f>D132*VLOOKUP(TRIM(F132),'Currency-RBI'!$A$2:$B$28,2,0)</f>
        <v/>
      </c>
      <c r="F132" s="62" t="inlineStr">
        <is>
          <t>INR</t>
        </is>
      </c>
      <c r="G132" s="63" t="n">
        <v>80000001</v>
      </c>
      <c r="H132" s="62" t="inlineStr">
        <is>
          <t>DB12345</t>
        </is>
      </c>
    </row>
    <row r="133">
      <c r="A133" s="60" t="inlineStr">
        <is>
          <t>80000001-DB12345-133</t>
        </is>
      </c>
      <c r="B133" s="60" t="inlineStr">
        <is>
          <t>80000001-DB12345</t>
        </is>
      </c>
      <c r="C133" s="60" t="inlineStr">
        <is>
          <t>Other tangible assets</t>
        </is>
      </c>
      <c r="D133" s="61" t="n">
        <v>823639.41</v>
      </c>
      <c r="E133" s="61">
        <f>D133*VLOOKUP(TRIM(F133),'Currency-RBI'!$A$2:$B$28,2,0)</f>
        <v/>
      </c>
      <c r="F133" s="62" t="inlineStr">
        <is>
          <t>INR</t>
        </is>
      </c>
      <c r="G133" s="63" t="n">
        <v>80000001</v>
      </c>
      <c r="H133" s="62" t="inlineStr">
        <is>
          <t>DB12345</t>
        </is>
      </c>
    </row>
    <row r="134">
      <c r="A134" s="60" t="inlineStr">
        <is>
          <t>80000001-DB12345-134</t>
        </is>
      </c>
      <c r="B134" s="60" t="inlineStr">
        <is>
          <t>80000001-DB12345</t>
        </is>
      </c>
      <c r="C134" s="60" t="inlineStr">
        <is>
          <t>Other tangible assets</t>
        </is>
      </c>
      <c r="D134" s="61" t="n">
        <v>494851.5</v>
      </c>
      <c r="E134" s="61">
        <f>D134*VLOOKUP(TRIM(F134),'Currency-RBI'!$A$2:$B$28,2,0)</f>
        <v/>
      </c>
      <c r="F134" s="62" t="inlineStr">
        <is>
          <t>INR</t>
        </is>
      </c>
      <c r="G134" s="63" t="n">
        <v>80000001</v>
      </c>
      <c r="H134" s="62" t="inlineStr">
        <is>
          <t>DB12345</t>
        </is>
      </c>
    </row>
    <row r="135">
      <c r="A135" s="60" t="inlineStr">
        <is>
          <t>80000001-DB12345-135</t>
        </is>
      </c>
      <c r="B135" s="60" t="inlineStr">
        <is>
          <t>80000001-DB12345</t>
        </is>
      </c>
      <c r="C135" s="60" t="inlineStr">
        <is>
          <t>Other tangible assets</t>
        </is>
      </c>
      <c r="D135" s="61" t="n">
        <v>388870.02</v>
      </c>
      <c r="E135" s="61">
        <f>D135*VLOOKUP(TRIM(F135),'Currency-RBI'!$A$2:$B$28,2,0)</f>
        <v/>
      </c>
      <c r="F135" s="62" t="inlineStr">
        <is>
          <t>INR</t>
        </is>
      </c>
      <c r="G135" s="63" t="n">
        <v>80000001</v>
      </c>
      <c r="H135" s="62" t="inlineStr">
        <is>
          <t>DB12345</t>
        </is>
      </c>
    </row>
    <row r="136">
      <c r="A136" s="60" t="inlineStr">
        <is>
          <t>80000001-DB12345-136</t>
        </is>
      </c>
      <c r="B136" s="60" t="inlineStr">
        <is>
          <t>80000001-DB12345</t>
        </is>
      </c>
      <c r="C136" s="60" t="inlineStr">
        <is>
          <t>Other tangible assets</t>
        </is>
      </c>
      <c r="D136" s="61" t="n">
        <v>777502.4399999999</v>
      </c>
      <c r="E136" s="61">
        <f>D136*VLOOKUP(TRIM(F136),'Currency-RBI'!$A$2:$B$28,2,0)</f>
        <v/>
      </c>
      <c r="F136" s="62" t="inlineStr">
        <is>
          <t>INR</t>
        </is>
      </c>
      <c r="G136" s="63" t="n">
        <v>80000001</v>
      </c>
      <c r="H136" s="62" t="inlineStr">
        <is>
          <t>DB12345</t>
        </is>
      </c>
    </row>
    <row r="137">
      <c r="A137" s="60" t="inlineStr">
        <is>
          <t>80000001-DB12345-137</t>
        </is>
      </c>
      <c r="B137" s="60" t="inlineStr">
        <is>
          <t>80000001-DB12345</t>
        </is>
      </c>
      <c r="C137" s="60" t="inlineStr">
        <is>
          <t>Other tangible assets</t>
        </is>
      </c>
      <c r="D137" s="61" t="n">
        <v>422698.32</v>
      </c>
      <c r="E137" s="61">
        <f>D137*VLOOKUP(TRIM(F137),'Currency-RBI'!$A$2:$B$28,2,0)</f>
        <v/>
      </c>
      <c r="F137" s="62" t="inlineStr">
        <is>
          <t>INR</t>
        </is>
      </c>
      <c r="G137" s="63" t="n">
        <v>80000001</v>
      </c>
      <c r="H137" s="62" t="inlineStr">
        <is>
          <t>DB12345</t>
        </is>
      </c>
    </row>
    <row r="138">
      <c r="A138" s="60" t="inlineStr">
        <is>
          <t>80000001-DB12345-138</t>
        </is>
      </c>
      <c r="B138" s="60" t="inlineStr">
        <is>
          <t>80000001-DB12345</t>
        </is>
      </c>
      <c r="C138" s="60" t="inlineStr">
        <is>
          <t>Other tangible assets</t>
        </is>
      </c>
      <c r="D138" s="61" t="n">
        <v>612532.8</v>
      </c>
      <c r="E138" s="61">
        <f>D138*VLOOKUP(TRIM(F138),'Currency-RBI'!$A$2:$B$28,2,0)</f>
        <v/>
      </c>
      <c r="F138" s="62" t="inlineStr">
        <is>
          <t>INR</t>
        </is>
      </c>
      <c r="G138" s="63" t="n">
        <v>80000001</v>
      </c>
      <c r="H138" s="62" t="inlineStr">
        <is>
          <t>DB12345</t>
        </is>
      </c>
    </row>
    <row r="139">
      <c r="A139" s="60" t="inlineStr">
        <is>
          <t>80000001-DB12345-139</t>
        </is>
      </c>
      <c r="B139" s="60" t="inlineStr">
        <is>
          <t>80000001-DB12345</t>
        </is>
      </c>
      <c r="C139" s="60" t="inlineStr">
        <is>
          <t>Other tangible assets</t>
        </is>
      </c>
      <c r="D139" s="61" t="n">
        <v>770939.73</v>
      </c>
      <c r="E139" s="61">
        <f>D139*VLOOKUP(TRIM(F139),'Currency-RBI'!$A$2:$B$28,2,0)</f>
        <v/>
      </c>
      <c r="F139" s="62" t="inlineStr">
        <is>
          <t>INR</t>
        </is>
      </c>
      <c r="G139" s="63" t="n">
        <v>80000001</v>
      </c>
      <c r="H139" s="62" t="inlineStr">
        <is>
          <t>DB12345</t>
        </is>
      </c>
    </row>
    <row r="140">
      <c r="A140" s="60" t="inlineStr">
        <is>
          <t>80000001-DB12345-140</t>
        </is>
      </c>
      <c r="B140" s="60" t="inlineStr">
        <is>
          <t>80000001-DB12345</t>
        </is>
      </c>
      <c r="C140" s="60" t="inlineStr">
        <is>
          <t>Other tangible assets</t>
        </is>
      </c>
      <c r="D140" s="61" t="n">
        <v>634949.37</v>
      </c>
      <c r="E140" s="61">
        <f>D140*VLOOKUP(TRIM(F140),'Currency-RBI'!$A$2:$B$28,2,0)</f>
        <v/>
      </c>
      <c r="F140" s="62" t="inlineStr">
        <is>
          <t>INR</t>
        </is>
      </c>
      <c r="G140" s="63" t="n">
        <v>80000001</v>
      </c>
      <c r="H140" s="62" t="inlineStr">
        <is>
          <t>DB12345</t>
        </is>
      </c>
    </row>
    <row r="141">
      <c r="A141" s="60" t="inlineStr">
        <is>
          <t>80000001-DB12345-141</t>
        </is>
      </c>
      <c r="B141" s="60" t="inlineStr">
        <is>
          <t>80000001-DB12345</t>
        </is>
      </c>
      <c r="C141" s="60" t="inlineStr">
        <is>
          <t>Other tangible assets</t>
        </is>
      </c>
      <c r="D141" s="61" t="n">
        <v>314014.14</v>
      </c>
      <c r="E141" s="61">
        <f>D141*VLOOKUP(TRIM(F141),'Currency-RBI'!$A$2:$B$28,2,0)</f>
        <v/>
      </c>
      <c r="F141" s="62" t="inlineStr">
        <is>
          <t>INR</t>
        </is>
      </c>
      <c r="G141" s="63" t="n">
        <v>80000001</v>
      </c>
      <c r="H141" s="62" t="inlineStr">
        <is>
          <t>DB12345</t>
        </is>
      </c>
    </row>
    <row r="142">
      <c r="A142" s="60" t="inlineStr">
        <is>
          <t>80000001-DB12345-142</t>
        </is>
      </c>
      <c r="B142" s="60" t="inlineStr">
        <is>
          <t>80000001-DB12345</t>
        </is>
      </c>
      <c r="C142" s="60" t="inlineStr">
        <is>
          <t>Other tangible assets</t>
        </is>
      </c>
      <c r="D142" s="61" t="n">
        <v>966113.28</v>
      </c>
      <c r="E142" s="61">
        <f>D142*VLOOKUP(TRIM(F142),'Currency-RBI'!$A$2:$B$28,2,0)</f>
        <v/>
      </c>
      <c r="F142" s="62" t="inlineStr">
        <is>
          <t>INR</t>
        </is>
      </c>
      <c r="G142" s="63" t="n">
        <v>80000001</v>
      </c>
      <c r="H142" s="62" t="inlineStr">
        <is>
          <t>DB12345</t>
        </is>
      </c>
    </row>
    <row r="143">
      <c r="A143" s="60" t="inlineStr">
        <is>
          <t>80000001-DB12345-143</t>
        </is>
      </c>
      <c r="B143" s="60" t="inlineStr">
        <is>
          <t>80000001-DB12345</t>
        </is>
      </c>
      <c r="C143" s="60" t="inlineStr">
        <is>
          <t>Other tangible assets</t>
        </is>
      </c>
      <c r="D143" s="61" t="n">
        <v>356941.53</v>
      </c>
      <c r="E143" s="61">
        <f>D143*VLOOKUP(TRIM(F143),'Currency-RBI'!$A$2:$B$28,2,0)</f>
        <v/>
      </c>
      <c r="F143" s="62" t="inlineStr">
        <is>
          <t>INR</t>
        </is>
      </c>
      <c r="G143" s="63" t="n">
        <v>80000001</v>
      </c>
      <c r="H143" s="62" t="inlineStr">
        <is>
          <t>DB12345</t>
        </is>
      </c>
    </row>
    <row r="144">
      <c r="A144" s="60" t="inlineStr">
        <is>
          <t>80000001-DB12345-144</t>
        </is>
      </c>
      <c r="B144" s="60" t="inlineStr">
        <is>
          <t>80000001-DB12345</t>
        </is>
      </c>
      <c r="C144" s="60" t="inlineStr">
        <is>
          <t>Other tangible assets</t>
        </is>
      </c>
      <c r="D144" s="61" t="n">
        <v>388511.64</v>
      </c>
      <c r="E144" s="61">
        <f>D144*VLOOKUP(TRIM(F144),'Currency-RBI'!$A$2:$B$28,2,0)</f>
        <v/>
      </c>
      <c r="F144" s="62" t="inlineStr">
        <is>
          <t>INR</t>
        </is>
      </c>
      <c r="G144" s="63" t="n">
        <v>80000001</v>
      </c>
      <c r="H144" s="62" t="inlineStr">
        <is>
          <t>DB12345</t>
        </is>
      </c>
    </row>
    <row r="145">
      <c r="A145" s="60" t="inlineStr">
        <is>
          <t>80000001-DB12345-145</t>
        </is>
      </c>
      <c r="B145" s="60" t="inlineStr">
        <is>
          <t>80000001-DB12345</t>
        </is>
      </c>
      <c r="C145" s="60" t="inlineStr">
        <is>
          <t>Other tangible assets</t>
        </is>
      </c>
      <c r="D145" s="61" t="n">
        <v>430927.2</v>
      </c>
      <c r="E145" s="61">
        <f>D145*VLOOKUP(TRIM(F145),'Currency-RBI'!$A$2:$B$28,2,0)</f>
        <v/>
      </c>
      <c r="F145" s="62" t="inlineStr">
        <is>
          <t>INR</t>
        </is>
      </c>
      <c r="G145" s="63" t="n">
        <v>80000001</v>
      </c>
      <c r="H145" s="62" t="inlineStr">
        <is>
          <t>DB12345</t>
        </is>
      </c>
    </row>
    <row r="146">
      <c r="A146" s="60" t="inlineStr">
        <is>
          <t>80000001-DB12345-146</t>
        </is>
      </c>
      <c r="B146" s="60" t="inlineStr">
        <is>
          <t>80000001-DB12345</t>
        </is>
      </c>
      <c r="C146" s="60" t="inlineStr">
        <is>
          <t>Other tangible assets</t>
        </is>
      </c>
      <c r="D146" s="61" t="n">
        <v>113187.69</v>
      </c>
      <c r="E146" s="61">
        <f>D146*VLOOKUP(TRIM(F146),'Currency-RBI'!$A$2:$B$28,2,0)</f>
        <v/>
      </c>
      <c r="F146" s="62" t="inlineStr">
        <is>
          <t>INR</t>
        </is>
      </c>
      <c r="G146" s="63" t="n">
        <v>80000001</v>
      </c>
      <c r="H146" s="62" t="inlineStr">
        <is>
          <t>DB12345</t>
        </is>
      </c>
    </row>
    <row r="147">
      <c r="A147" s="60" t="inlineStr">
        <is>
          <t>80000001-DB12345-147</t>
        </is>
      </c>
      <c r="B147" s="60" t="inlineStr">
        <is>
          <t>80000001-DB12345</t>
        </is>
      </c>
      <c r="C147" s="60" t="inlineStr">
        <is>
          <t>Other tangible assets</t>
        </is>
      </c>
      <c r="D147" s="61" t="n">
        <v>310229.37</v>
      </c>
      <c r="E147" s="61">
        <f>D147*VLOOKUP(TRIM(F147),'Currency-RBI'!$A$2:$B$28,2,0)</f>
        <v/>
      </c>
      <c r="F147" s="62" t="inlineStr">
        <is>
          <t>INR</t>
        </is>
      </c>
      <c r="G147" s="63" t="n">
        <v>80000001</v>
      </c>
      <c r="H147" s="62" t="inlineStr">
        <is>
          <t>DB12345</t>
        </is>
      </c>
    </row>
    <row r="148">
      <c r="A148" s="60" t="inlineStr">
        <is>
          <t>80000001-DB12345-148</t>
        </is>
      </c>
      <c r="B148" s="60" t="inlineStr">
        <is>
          <t>80000001-DB12345</t>
        </is>
      </c>
      <c r="C148" s="60" t="inlineStr">
        <is>
          <t>Other tangible assets</t>
        </is>
      </c>
      <c r="D148" s="61" t="n">
        <v>877997.34</v>
      </c>
      <c r="E148" s="61">
        <f>D148*VLOOKUP(TRIM(F148),'Currency-RBI'!$A$2:$B$28,2,0)</f>
        <v/>
      </c>
      <c r="F148" s="62" t="inlineStr">
        <is>
          <t>INR</t>
        </is>
      </c>
      <c r="G148" s="63" t="n">
        <v>80000001</v>
      </c>
      <c r="H148" s="62" t="inlineStr">
        <is>
          <t>DB12345</t>
        </is>
      </c>
    </row>
    <row r="149">
      <c r="A149" s="60" t="inlineStr">
        <is>
          <t>80000001-DB12345-149</t>
        </is>
      </c>
      <c r="B149" s="60" t="inlineStr">
        <is>
          <t>80000001-DB12345</t>
        </is>
      </c>
      <c r="C149" s="60" t="inlineStr">
        <is>
          <t>Other tangible assets</t>
        </is>
      </c>
      <c r="D149" s="61" t="n">
        <v>174324.15</v>
      </c>
      <c r="E149" s="61">
        <f>D149*VLOOKUP(TRIM(F149),'Currency-RBI'!$A$2:$B$28,2,0)</f>
        <v/>
      </c>
      <c r="F149" s="62" t="inlineStr">
        <is>
          <t>INR</t>
        </is>
      </c>
      <c r="G149" s="63" t="n">
        <v>80000001</v>
      </c>
      <c r="H149" s="62" t="inlineStr">
        <is>
          <t>DB12345</t>
        </is>
      </c>
    </row>
    <row r="150">
      <c r="A150" s="60" t="inlineStr">
        <is>
          <t>80000001-DB12345-150</t>
        </is>
      </c>
      <c r="B150" s="60" t="inlineStr">
        <is>
          <t>80000001-DB12345</t>
        </is>
      </c>
      <c r="C150" s="60" t="inlineStr">
        <is>
          <t>Other tangible assets</t>
        </is>
      </c>
      <c r="D150" s="61" t="n">
        <v>466927.56</v>
      </c>
      <c r="E150" s="61">
        <f>D150*VLOOKUP(TRIM(F150),'Currency-RBI'!$A$2:$B$28,2,0)</f>
        <v/>
      </c>
      <c r="F150" s="62" t="inlineStr">
        <is>
          <t>INR</t>
        </is>
      </c>
      <c r="G150" s="63" t="n">
        <v>80000001</v>
      </c>
      <c r="H150" s="62" t="inlineStr">
        <is>
          <t>DB12345</t>
        </is>
      </c>
    </row>
    <row r="151">
      <c r="A151" s="60" t="inlineStr">
        <is>
          <t>90000001-YZ12345-151</t>
        </is>
      </c>
      <c r="B151" s="60" t="inlineStr">
        <is>
          <t>90000001-YZ12345</t>
        </is>
      </c>
      <c r="C151" s="60" t="inlineStr">
        <is>
          <t>Assets and Liabilities balances held abroad - Asset</t>
        </is>
      </c>
      <c r="D151" s="61" t="n">
        <v>491407.29</v>
      </c>
      <c r="E151" s="61">
        <f>D151*VLOOKUP(TRIM(F151),'Currency-RBI'!$A$2:$B$28,2,0)</f>
        <v/>
      </c>
      <c r="F151" s="62" t="inlineStr">
        <is>
          <t>USD</t>
        </is>
      </c>
      <c r="G151" s="63" t="n">
        <v>90000001</v>
      </c>
      <c r="H151" s="62" t="inlineStr">
        <is>
          <t>YZ12345</t>
        </is>
      </c>
    </row>
    <row r="152">
      <c r="A152" s="60" t="inlineStr">
        <is>
          <t>90000001-YZ12345-152</t>
        </is>
      </c>
      <c r="B152" s="60" t="inlineStr">
        <is>
          <t>90000001-YZ12345</t>
        </is>
      </c>
      <c r="C152" s="60" t="inlineStr">
        <is>
          <t>Assets and Liabilities balances held abroad - Asset</t>
        </is>
      </c>
      <c r="D152" s="61" t="n">
        <v>827164.8</v>
      </c>
      <c r="E152" s="61">
        <f>D152*VLOOKUP(TRIM(F152),'Currency-RBI'!$A$2:$B$28,2,0)</f>
        <v/>
      </c>
      <c r="F152" s="62" t="inlineStr">
        <is>
          <t>GBP</t>
        </is>
      </c>
      <c r="G152" s="63" t="n">
        <v>90000001</v>
      </c>
      <c r="H152" s="62" t="inlineStr">
        <is>
          <t>YZ12345</t>
        </is>
      </c>
    </row>
    <row r="153">
      <c r="A153" s="60" t="inlineStr">
        <is>
          <t>90000001-YZ12345-153</t>
        </is>
      </c>
      <c r="B153" s="60" t="inlineStr">
        <is>
          <t>90000001-YZ12345</t>
        </is>
      </c>
      <c r="C153" s="60" t="inlineStr">
        <is>
          <t>Assets and Liabilities balances held abroad - Asset</t>
        </is>
      </c>
      <c r="D153" s="61" t="n">
        <v>974089.71</v>
      </c>
      <c r="E153" s="61">
        <f>D153*VLOOKUP(TRIM(F153),'Currency-RBI'!$A$2:$B$28,2,0)</f>
        <v/>
      </c>
      <c r="F153" s="62" t="inlineStr">
        <is>
          <t>EUR</t>
        </is>
      </c>
      <c r="G153" s="63" t="n">
        <v>90000001</v>
      </c>
      <c r="H153" s="62" t="inlineStr">
        <is>
          <t>YZ12345</t>
        </is>
      </c>
    </row>
    <row r="154">
      <c r="A154" s="60" t="inlineStr">
        <is>
          <t>90000001-YZ12345-154</t>
        </is>
      </c>
      <c r="B154" s="60" t="inlineStr">
        <is>
          <t>90000001-YZ12345</t>
        </is>
      </c>
      <c r="C154" s="60" t="inlineStr">
        <is>
          <t>Assets and Liabilities balances held abroad - Asset</t>
        </is>
      </c>
      <c r="D154" s="61" t="n">
        <v>735982.83</v>
      </c>
      <c r="E154" s="61">
        <f>D154*VLOOKUP(TRIM(F154),'Currency-RBI'!$A$2:$B$28,2,0)</f>
        <v/>
      </c>
      <c r="F154" s="62" t="inlineStr">
        <is>
          <t>EUR</t>
        </is>
      </c>
      <c r="G154" s="63" t="n">
        <v>90000001</v>
      </c>
      <c r="H154" s="62" t="inlineStr">
        <is>
          <t>YZ12345</t>
        </is>
      </c>
    </row>
    <row r="155">
      <c r="A155" s="60" t="inlineStr">
        <is>
          <t>90000001-YZ12345-155</t>
        </is>
      </c>
      <c r="B155" s="60" t="inlineStr">
        <is>
          <t>90000001-YZ12345</t>
        </is>
      </c>
      <c r="C155" s="60" t="inlineStr">
        <is>
          <t>Assets and Liabilities balances held abroad - Asset</t>
        </is>
      </c>
      <c r="D155" s="61" t="n">
        <v>207051.57</v>
      </c>
      <c r="E155" s="61">
        <f>D155*VLOOKUP(TRIM(F155),'Currency-RBI'!$A$2:$B$28,2,0)</f>
        <v/>
      </c>
      <c r="F155" s="62" t="inlineStr">
        <is>
          <t>USD</t>
        </is>
      </c>
      <c r="G155" s="63" t="n">
        <v>90000001</v>
      </c>
      <c r="H155" s="62" t="inlineStr">
        <is>
          <t>YZ12345</t>
        </is>
      </c>
    </row>
    <row r="156">
      <c r="A156" s="60" t="inlineStr">
        <is>
          <t>90000001-XY12345-156</t>
        </is>
      </c>
      <c r="B156" s="60" t="inlineStr">
        <is>
          <t>90000001-XY12345</t>
        </is>
      </c>
      <c r="C156" s="60" t="inlineStr">
        <is>
          <t>Assets and Liabilities balances held abroad - Liability</t>
        </is>
      </c>
      <c r="D156" s="61" t="n">
        <v>477106.74</v>
      </c>
      <c r="E156" s="61">
        <f>D156*VLOOKUP(TRIM(F156),'Currency-RBI'!$A$2:$B$28,2,0)</f>
        <v/>
      </c>
      <c r="F156" s="62" t="inlineStr">
        <is>
          <t>USD</t>
        </is>
      </c>
      <c r="G156" s="63" t="n">
        <v>90000001</v>
      </c>
      <c r="H156" s="62" t="inlineStr">
        <is>
          <t>XY12345</t>
        </is>
      </c>
    </row>
    <row r="157">
      <c r="A157" s="60" t="inlineStr">
        <is>
          <t>90000001-XY12345-157</t>
        </is>
      </c>
      <c r="B157" s="60" t="inlineStr">
        <is>
          <t>90000001-XY12345</t>
        </is>
      </c>
      <c r="C157" s="60" t="inlineStr">
        <is>
          <t>Assets and Liabilities balances held abroad - Liability</t>
        </is>
      </c>
      <c r="D157" s="61" t="n">
        <v>614114.8199999999</v>
      </c>
      <c r="E157" s="61">
        <f>D157*VLOOKUP(TRIM(F157),'Currency-RBI'!$A$2:$B$28,2,0)</f>
        <v/>
      </c>
      <c r="F157" s="62" t="inlineStr">
        <is>
          <t>EUR</t>
        </is>
      </c>
      <c r="G157" s="63" t="n">
        <v>90000001</v>
      </c>
      <c r="H157" s="62" t="inlineStr">
        <is>
          <t>XY12345</t>
        </is>
      </c>
    </row>
    <row r="158">
      <c r="A158" s="60" t="inlineStr">
        <is>
          <t>90000001-XY12345-158</t>
        </is>
      </c>
      <c r="B158" s="60" t="inlineStr">
        <is>
          <t>90000001-XY12345</t>
        </is>
      </c>
      <c r="C158" s="60" t="inlineStr">
        <is>
          <t>Assets and Liabilities balances held abroad - Liability</t>
        </is>
      </c>
      <c r="D158" s="61" t="n">
        <v>209828.52</v>
      </c>
      <c r="E158" s="61">
        <f>D158*VLOOKUP(TRIM(F158),'Currency-RBI'!$A$2:$B$28,2,0)</f>
        <v/>
      </c>
      <c r="F158" s="62" t="inlineStr">
        <is>
          <t>GBP</t>
        </is>
      </c>
      <c r="G158" s="63" t="n">
        <v>90000001</v>
      </c>
      <c r="H158" s="62" t="inlineStr">
        <is>
          <t>XY12345</t>
        </is>
      </c>
    </row>
    <row r="159">
      <c r="A159" s="60" t="inlineStr">
        <is>
          <t>90000001-XY12345-159</t>
        </is>
      </c>
      <c r="B159" s="60" t="inlineStr">
        <is>
          <t>90000001-XY12345</t>
        </is>
      </c>
      <c r="C159" s="60" t="inlineStr">
        <is>
          <t>Assets and Liabilities balances held abroad - Liability</t>
        </is>
      </c>
      <c r="D159" s="61" t="n">
        <v>735101.73</v>
      </c>
      <c r="E159" s="61">
        <f>D159*VLOOKUP(TRIM(F159),'Currency-RBI'!$A$2:$B$28,2,0)</f>
        <v/>
      </c>
      <c r="F159" s="62" t="inlineStr">
        <is>
          <t>GBP</t>
        </is>
      </c>
      <c r="G159" s="63" t="n">
        <v>90000001</v>
      </c>
      <c r="H159" s="62" t="inlineStr">
        <is>
          <t>XY12345</t>
        </is>
      </c>
    </row>
    <row r="160">
      <c r="A160" s="60" t="inlineStr">
        <is>
          <t>90000001-XY12345-160</t>
        </is>
      </c>
      <c r="B160" s="60" t="inlineStr">
        <is>
          <t>90000001-XY12345</t>
        </is>
      </c>
      <c r="C160" s="60" t="inlineStr">
        <is>
          <t>Assets and Liabilities balances held abroad - Liability</t>
        </is>
      </c>
      <c r="D160" s="61" t="n">
        <v>981796.86</v>
      </c>
      <c r="E160" s="61">
        <f>D160*VLOOKUP(TRIM(F160),'Currency-RBI'!$A$2:$B$28,2,0)</f>
        <v/>
      </c>
      <c r="F160" s="62" t="inlineStr">
        <is>
          <t>USD</t>
        </is>
      </c>
      <c r="G160" s="63" t="n">
        <v>90000001</v>
      </c>
      <c r="H160" s="62" t="inlineStr">
        <is>
          <t>XY12345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B1" s="64" t="inlineStr">
        <is>
          <t>Form X - MIS Report</t>
        </is>
      </c>
    </row>
    <row r="2"/>
    <row r="3">
      <c r="B3" s="51" t="inlineStr">
        <is>
          <t>Deposits Summary</t>
        </is>
      </c>
      <c r="C3" s="51" t="inlineStr">
        <is>
          <t>Amount</t>
        </is>
      </c>
    </row>
    <row r="4">
      <c r="B4" s="60" t="inlineStr">
        <is>
          <t>Minimum Deposit</t>
        </is>
      </c>
      <c r="C4" s="65">
        <f>MIN('/workspaces/excel_db_excel\[Deposits Data Lite.xlsx]Deposits'!L:L)</f>
        <v/>
      </c>
    </row>
    <row r="5">
      <c r="B5" s="60" t="inlineStr">
        <is>
          <t>Maximum Deposit</t>
        </is>
      </c>
      <c r="C5" s="65">
        <f>MAX('/workspaces/excel_db_excel\[Deposits Data Lite.xlsx]Deposits'!L:L)</f>
        <v/>
      </c>
    </row>
    <row r="6">
      <c r="B6" s="60" t="inlineStr">
        <is>
          <t>Average Deposit</t>
        </is>
      </c>
      <c r="C6" s="65">
        <f>AVERAGE('/workspaces/excel_db_excel\[Deposits Data Lite.xlsx]Deposits'!L:L)</f>
        <v/>
      </c>
    </row>
    <row r="7">
      <c r="B7" s="66" t="inlineStr">
        <is>
          <t>Average Savings Deposits</t>
        </is>
      </c>
      <c r="C7" s="65">
        <f>AVERAGEIF('/workspaces/excel_db_excel\[Deposits Data Lite.xlsx]Deposits'!E:E,"SD",'/workspaces/excel_db_excel\[Deposits Data Lite.xlsx]Deposits'!L:L)</f>
        <v/>
      </c>
    </row>
    <row r="8">
      <c r="B8" s="66" t="inlineStr">
        <is>
          <t>Out of which Mumbai Branch</t>
        </is>
      </c>
      <c r="C8" s="65">
        <f>AVERAGEIFS('/workspaces/excel_db_excel\[Deposits Data Lite.xlsx]Deposits'!L:L,'/workspaces/excel_db_excel\[Deposits Data Lite.xlsx]Deposits'!E:E,"SD",'/workspaces/excel_db_excel\[Deposits Data Lite.xlsx]Deposits'!D:D,"MUM")</f>
        <v/>
      </c>
    </row>
    <row r="9">
      <c r="B9" s="60" t="inlineStr">
        <is>
          <t>Total Deposit Accounts (COUNT)</t>
        </is>
      </c>
      <c r="C9" s="65">
        <f>COUNT('/workspaces/excel_db_excel\[Deposits Data Lite.xlsx]Deposits'!C:C)</f>
        <v/>
      </c>
    </row>
    <row r="10">
      <c r="B10" s="66" t="inlineStr">
        <is>
          <t>Savings Deposits</t>
        </is>
      </c>
      <c r="C10" s="65">
        <f>COUNTIF('/workspaces/excel_db_excel\[Deposits Data Lite.xlsx]Deposits'!E:E,"SD")</f>
        <v/>
      </c>
    </row>
    <row r="11">
      <c r="B11" s="66" t="inlineStr">
        <is>
          <t>Out of which Mumbai Branch</t>
        </is>
      </c>
      <c r="C11" s="65">
        <f>COUNTIFS('/workspaces/excel_db_excel\[Deposits Data Lite.xlsx]Deposits'!D:D,"MUM",'/workspaces/excel_db_excel\[Deposits Data Lite.xlsx]Deposits'!E:E,"SD")</f>
        <v/>
      </c>
    </row>
    <row r="12">
      <c r="B12" s="60" t="inlineStr">
        <is>
          <t>Total Deposit Accounts (BALANCE)</t>
        </is>
      </c>
      <c r="C12" s="65">
        <f>SUMIF('/workspaces/excel_db_excel\[Deposits Data Lite.xlsx]Deposits'!E:E,"SD",'/workspaces/excel_db_excel\[Deposits Data Lite.xlsx]Deposits'!L:L)</f>
        <v/>
      </c>
    </row>
    <row r="13">
      <c r="B13" s="67" t="inlineStr">
        <is>
          <t>Total Interest Amount</t>
        </is>
      </c>
      <c r="C13" s="65">
        <f>SUMPRODUCT('/workspaces/excel_db_excel\[Deposits Data Lite.xlsx]Deposits'!G:G,'/workspaces/excel_db_excel\[Deposits Data Lite.xlsx]Deposits'!L:L)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7"/>
  <sheetViews>
    <sheetView workbookViewId="0">
      <selection activeCell="A1" sqref="A1"/>
    </sheetView>
  </sheetViews>
  <sheetFormatPr baseColWidth="8" defaultRowHeight="15"/>
  <sheetData>
    <row r="1">
      <c r="A1" s="68" t="inlineStr">
        <is>
          <t>Form X - Statement of Assets and Liabilities</t>
        </is>
      </c>
    </row>
    <row r="2"/>
    <row r="3">
      <c r="A3" s="69" t="inlineStr">
        <is>
          <t>A. Liabilities in India</t>
        </is>
      </c>
      <c r="B3" s="70" t="inlineStr">
        <is>
          <t>Amount (in 000s)</t>
        </is>
      </c>
    </row>
    <row r="4">
      <c r="A4" s="71" t="inlineStr">
        <is>
          <t>1. Paid-up capital (including *forfeited shares)</t>
        </is>
      </c>
      <c r="B4" s="72">
        <f>ROUND(SUMIFS(GL!$E:$E,GL!$H:$H,"PC12345",GL!$G:$G,"11000011")/1000,0)</f>
        <v/>
      </c>
    </row>
    <row r="5">
      <c r="A5" s="73" t="inlineStr">
        <is>
          <t>2. Reserve fund and other Reserves</t>
        </is>
      </c>
      <c r="B5" s="72">
        <f>ROUNDUP(SUM(B6:B8),0)</f>
        <v/>
      </c>
    </row>
    <row r="6">
      <c r="A6" s="74" t="inlineStr">
        <is>
          <t>2.1 Reserve fund</t>
        </is>
      </c>
      <c r="B6" s="75">
        <f>SUMIFS(GL!$E:$E,GL!$H:$H,"RF12345",GL!$G:$G,"11000012")/1000</f>
        <v/>
      </c>
    </row>
    <row r="7">
      <c r="A7" s="74" t="inlineStr">
        <is>
          <t>2.2 Other reserves</t>
        </is>
      </c>
      <c r="B7" s="75">
        <f>SUMIFS(GL!$E:$E,GL!$H:$H,"OF12334",GL!$G:$G,"11000013")/1000</f>
        <v/>
      </c>
    </row>
    <row r="8">
      <c r="A8" s="76" t="inlineStr">
        <is>
          <t>2.3 Share premium account*</t>
        </is>
      </c>
      <c r="B8" s="75">
        <f>SUMIFS(GL!$E:$E,GL!$H:$H,"SP12345",GL!$G:$G,"11000014")/1000</f>
        <v/>
      </c>
    </row>
    <row r="9">
      <c r="A9" s="73" t="inlineStr">
        <is>
          <t>3. Deposits</t>
        </is>
      </c>
      <c r="B9" s="72">
        <f>ROUNDDOWN(SUM(B10,B13,B14),0)</f>
        <v/>
      </c>
    </row>
    <row r="10">
      <c r="A10" s="76" t="inlineStr">
        <is>
          <t>3.1 Current deposits</t>
        </is>
      </c>
      <c r="B10" s="72">
        <f>SUM(B11:B12)</f>
        <v/>
      </c>
    </row>
    <row r="11">
      <c r="A11" s="76" t="inlineStr">
        <is>
          <t>3.1.1 From banks (including co-operative banks)</t>
        </is>
      </c>
      <c r="B11" s="75">
        <f>SUMIFS('/workspaces/excel_db_excel\[Deposits Data Lite.xlsx]Deposits'!$L:$L,'/workspaces/excel_db_excel\[Deposits Data Lite.xlsx]Deposits'!$E:$E,"CD",'/workspaces/excel_db_excel\[Deposits Data Lite.xlsx]Deposits'!$F:$F,"Bank")/1000</f>
        <v/>
      </c>
    </row>
    <row r="12">
      <c r="A12" s="76" t="inlineStr">
        <is>
          <t>3.1.2 From others</t>
        </is>
      </c>
      <c r="B12" s="75">
        <f>SUMIFS('/workspaces/excel_db_excel\[Deposits Data Lite.xlsx]Deposits'!$L:$L,'/workspaces/excel_db_excel\[Deposits Data Lite.xlsx]Deposits'!$E:$E,"CD",'/workspaces/excel_db_excel\[Deposits Data Lite.xlsx]Deposits'!$F:$F,"Non-Bank")/1000</f>
        <v/>
      </c>
    </row>
    <row r="13">
      <c r="A13" s="76" t="inlineStr">
        <is>
          <t>3.2 Savings Deposits</t>
        </is>
      </c>
      <c r="B13" s="75">
        <f>SUMIFS('/workspaces/excel_db_excel\[Deposits Data Lite.xlsx]Deposits'!$L:$L,'/workspaces/excel_db_excel\[Deposits Data Lite.xlsx]Deposits'!$E:$E,"SD")/1000</f>
        <v/>
      </c>
    </row>
    <row r="14">
      <c r="A14" s="76" t="inlineStr">
        <is>
          <t>3.3 Fixed Deposits (including Cash Certificates, Recurring deposits, etc.)</t>
        </is>
      </c>
      <c r="B14" s="75">
        <f>SUM(B15:B16)</f>
        <v/>
      </c>
    </row>
    <row r="15">
      <c r="A15" s="76" t="inlineStr">
        <is>
          <t>3.3.1 From banks (including co-operative banks)</t>
        </is>
      </c>
      <c r="B15" s="75">
        <f>SUMIFS('/workspaces/excel_db_excel\[Deposits Data Lite.xlsx]Deposits'!H2:H1001,'/workspaces/excel_db_excel\[Deposits Data Lite.xlsx]Deposits'!E2:E1001,"CD")</f>
        <v/>
      </c>
    </row>
    <row r="16">
      <c r="A16" s="76" t="inlineStr">
        <is>
          <t>3.3.2 From others</t>
        </is>
      </c>
      <c r="B16" s="75">
        <f>SUM(SUMIFS('/workspaces/excel_db_excel\[Deposits Data Lite.xlsx]Deposits'!$L:$L,'/workspaces/excel_db_excel\[Deposits Data Lite.xlsx]Deposits'!$E:$E,"RD"))</f>
        <v/>
      </c>
    </row>
    <row r="17">
      <c r="A17" s="73" t="inlineStr">
        <is>
          <t>4. Borrowings</t>
        </is>
      </c>
      <c r="B17" s="72">
        <f>SUM(B18,B24,B25,B30)</f>
        <v/>
      </c>
    </row>
    <row r="18">
      <c r="A18" s="76" t="inlineStr">
        <is>
          <t>4.1 Borrowing form Banks in India</t>
        </is>
      </c>
      <c r="B18" s="75">
        <f>SUM(B19:B23)</f>
        <v/>
      </c>
    </row>
    <row r="19">
      <c r="A19" s="76" t="inlineStr">
        <is>
          <t>4.1.1 Reserve Bank of India</t>
        </is>
      </c>
      <c r="B19" s="75">
        <f>SUMIFS(Borrowings!$L:$L,Borrowings!$J:$J,"RBI")/1000</f>
        <v/>
      </c>
    </row>
    <row r="20">
      <c r="A20" s="76" t="inlineStr">
        <is>
          <t>4.1.2 State Bank of India</t>
        </is>
      </c>
      <c r="B20" s="75">
        <f>SUMIFS(Borrowings!$L:$L,Borrowings!$J:$J,"SBI")/1000</f>
        <v/>
      </c>
    </row>
    <row r="21">
      <c r="A21" s="76" t="inlineStr">
        <is>
          <t>4.1.3 Subsidiaries of the State Bank of India</t>
        </is>
      </c>
      <c r="B21" s="75">
        <f>SUMIFS(Borrowings!$L:$L,Borrowings!$J:$J,"SBI-SUB")/1000</f>
        <v/>
      </c>
    </row>
    <row r="22">
      <c r="A22" s="76" t="inlineStr">
        <is>
          <t>4.1.4 Other commercial banks</t>
        </is>
      </c>
      <c r="B22" s="75">
        <f>SUMIFS(Borrowings!$L:$L,Borrowings!$J:$J,"SCB-Private")/1000</f>
        <v/>
      </c>
    </row>
    <row r="23">
      <c r="A23" s="76" t="inlineStr">
        <is>
          <t>4.1.5 Co-operative banks</t>
        </is>
      </c>
      <c r="B23" s="75">
        <f>SUMIFS(Borrowings!$L:$L,Borrowings!$J:$J,"Cooperative Bank")/1000</f>
        <v/>
      </c>
    </row>
    <row r="24">
      <c r="A24" s="77" t="inlineStr">
        <is>
          <t>4.2 Borrowings from banks outside India</t>
        </is>
      </c>
      <c r="B24" s="75">
        <f>SUMIFS(Borrowings!$L:$L,Borrowings!$J:$J,"Overseas Bank")/1000</f>
        <v/>
      </c>
    </row>
    <row r="25">
      <c r="A25" s="77" t="inlineStr">
        <is>
          <t>4.3 Borrowings from financial institution in India</t>
        </is>
      </c>
      <c r="B25" s="75">
        <f>SUM(B26:B29)</f>
        <v/>
      </c>
    </row>
    <row r="26">
      <c r="A26" s="77" t="inlineStr">
        <is>
          <t>4.3.1 Industrial Development Bank of India and Small Industries Development Bank of India</t>
        </is>
      </c>
      <c r="B26" s="75">
        <f>SUMIFS(Borrowings!$L:$L,Borrowings!$I:$I,"SIDBI")/1000</f>
        <v/>
      </c>
    </row>
    <row r="27">
      <c r="A27" s="77" t="inlineStr">
        <is>
          <t>4.3.2 National Bank for Agriculture and Rural Development</t>
        </is>
      </c>
      <c r="B27" s="75">
        <f>SUMIFS(Borrowings!$L:$L,Borrowings!$I:$I,"NABARD")/1000</f>
        <v/>
      </c>
    </row>
    <row r="28">
      <c r="A28" s="77" t="inlineStr">
        <is>
          <t>4.3.3. Export-Import Bank of India</t>
        </is>
      </c>
      <c r="B28" s="75">
        <f>SUMIFS(Borrowings!$L:$L,Borrowings!$I:$I,"EXIM")/1000</f>
        <v/>
      </c>
    </row>
    <row r="29">
      <c r="A29" s="77" t="inlineStr">
        <is>
          <t>4.3.4. Other financial institutions</t>
        </is>
      </c>
      <c r="B29" s="78">
        <f>SUM(GETPIVOTDATA("Balance Amount",'Pivot-Borrowings'!$A$4,"Counterparty Code","EXIM"),GETPIVOTDATA("Balance Amount",'Pivot-Borrowings'!$A$4,"Counterparty Code","FIO"))</f>
        <v/>
      </c>
    </row>
    <row r="30">
      <c r="A30" s="77" t="inlineStr">
        <is>
          <t>4.4 Borrowings from financial institutions outside India.</t>
        </is>
      </c>
      <c r="B30" s="75">
        <f>SUMIFS(Borrowings!$L:$L,Borrowings!$J:$J,"Financial Institution",Borrowings!$K:$K,"O")/1000</f>
        <v/>
      </c>
    </row>
    <row r="31">
      <c r="A31" s="73" t="inlineStr">
        <is>
          <t>5. Other liabilities</t>
        </is>
      </c>
      <c r="B31" s="72">
        <f>SUM(B32,B35,B36,B37)</f>
        <v/>
      </c>
    </row>
    <row r="32">
      <c r="A32" s="77" t="inlineStr">
        <is>
          <t>5.1 Bills payable in India</t>
        </is>
      </c>
      <c r="B32" s="75">
        <f>SUM(B33:B34)</f>
        <v/>
      </c>
    </row>
    <row r="33">
      <c r="A33" s="79" t="inlineStr">
        <is>
          <t>5.1.1. Drawn by Indian offices</t>
        </is>
      </c>
      <c r="B33" s="80">
        <f>SUMIFS(GL!$E:$E,GL!$H:$H,"GT23446",GL!$G:$G,"21003221")/1000</f>
        <v/>
      </c>
    </row>
    <row r="34">
      <c r="A34" s="79" t="inlineStr">
        <is>
          <t>5.1.2. Drawn by foreign offices</t>
        </is>
      </c>
      <c r="B34" s="80">
        <f>SUMIFS(GL!$E:$E,GL!$H:$H,"GT23447",GL!$G:$G,"21003221")/1000</f>
        <v/>
      </c>
    </row>
    <row r="35">
      <c r="A35" s="79" t="inlineStr">
        <is>
          <t>5.2 Bills payable outside India</t>
        </is>
      </c>
      <c r="B35" s="80">
        <f>SUMIFS(GL!$E:$E,GL!$H:$H,"GT23447",GL!$G:$G,"21003222")/1000</f>
        <v/>
      </c>
    </row>
    <row r="36">
      <c r="A36" s="79" t="inlineStr">
        <is>
          <t>5.3 Calls received in advance*</t>
        </is>
      </c>
      <c r="B36" s="80" t="n">
        <v>0</v>
      </c>
    </row>
    <row r="37">
      <c r="A37" s="79" t="inlineStr">
        <is>
          <t>5.4. Miscellaneous liabilities</t>
        </is>
      </c>
      <c r="B37" s="80">
        <f>SUMIFS(GL!$E:$E,GL!$H:$H,"AD23456",GL!$G:$G,"31000236")/1000</f>
        <v/>
      </c>
    </row>
    <row r="38">
      <c r="A38" s="71" t="inlineStr">
        <is>
          <t>6. Branch adjustments@</t>
        </is>
      </c>
      <c r="B38" s="72">
        <f>SUM(B39:B40)</f>
        <v/>
      </c>
    </row>
    <row r="39">
      <c r="A39" s="77" t="inlineStr">
        <is>
          <t>6.1 Among offices in India</t>
        </is>
      </c>
      <c r="B39" s="80">
        <f>SUMIFS(GL!$E:$E,GL!$H:$H,"AK12345",GL!$G:$G,"40000321")/1000</f>
        <v/>
      </c>
    </row>
    <row r="40">
      <c r="A40" s="79" t="inlineStr">
        <is>
          <t>6.2 With office outside India**</t>
        </is>
      </c>
      <c r="B40" s="80">
        <f>SUMIFS(GL!$E:$E,GL!$H:$H,"AK12346",GL!$G:$G,"40000321")/1000</f>
        <v/>
      </c>
    </row>
    <row r="41">
      <c r="A41" s="71" t="inlineStr">
        <is>
          <t>7. Total demand and time liabilities, i.e., total of items A3, A4, and A5</t>
        </is>
      </c>
      <c r="B41" s="72">
        <f>SUM(B9,B17,B31)</f>
        <v/>
      </c>
    </row>
    <row r="42">
      <c r="A42" s="73" t="inlineStr">
        <is>
          <t>8. Balance of profit</t>
        </is>
      </c>
      <c r="B42" s="72" t="n">
        <v>0</v>
      </c>
    </row>
    <row r="43">
      <c r="A43" s="73" t="inlineStr">
        <is>
          <t>Total liabilities</t>
        </is>
      </c>
      <c r="B43" s="72">
        <f>SUM(B4,B5,B9,B17,B31,B38,B42)</f>
        <v/>
      </c>
    </row>
    <row r="44"/>
    <row r="45">
      <c r="A45" s="69" t="inlineStr">
        <is>
          <t>B. Assets in India</t>
        </is>
      </c>
      <c r="B45" s="70" t="inlineStr">
        <is>
          <t xml:space="preserve"> Amount (in 000s) </t>
        </is>
      </c>
    </row>
    <row r="46">
      <c r="A46" s="81" t="inlineStr">
        <is>
          <t>1. Cash in hand</t>
        </is>
      </c>
      <c r="B46" s="82">
        <f>SUMIFS(GL!$E:$E,GL!$G:$G,"50000001",GL!$H:$H,"BP12345")/1000</f>
        <v/>
      </c>
    </row>
    <row r="47">
      <c r="A47" s="71" t="inlineStr">
        <is>
          <t>2. Balances with Reserve Bank of India</t>
        </is>
      </c>
      <c r="B47" s="82">
        <f>SUMIFS(GL!$E:$E,GL!$G:$G,"50000002",GL!$H:$H,"AT12345")/1000</f>
        <v/>
      </c>
    </row>
    <row r="48">
      <c r="A48" s="71" t="inlineStr">
        <is>
          <t>3. Balances with other banks in India in current account</t>
        </is>
      </c>
      <c r="B48" s="72">
        <f>SUM(B49:B52)</f>
        <v/>
      </c>
    </row>
    <row r="49">
      <c r="A49" s="79" t="inlineStr">
        <is>
          <t>3.1 The State Bank of India</t>
        </is>
      </c>
      <c r="B49" s="75">
        <f>SUMIFS(GL!$E:$E,GL!$G:$G,"50000003",GL!$H:$H,"CA12345")/1000</f>
        <v/>
      </c>
    </row>
    <row r="50">
      <c r="A50" s="79" t="inlineStr">
        <is>
          <t>3.2 Subsidiaries of the State Bank of India</t>
        </is>
      </c>
      <c r="B50" s="75">
        <f>SUMIFS(GL!$E:$E,GL!$G:$G,"50000003",GL!$H:$H,"CA23456")/1000</f>
        <v/>
      </c>
    </row>
    <row r="51">
      <c r="A51" s="79" t="inlineStr">
        <is>
          <t>3.3 Other Commercial banks</t>
        </is>
      </c>
      <c r="B51" s="75">
        <f>SUMIFS(GL!$E:$E,GL!$G:$G,"50000003",GL!$H:$H,"CA45678")/1000</f>
        <v/>
      </c>
    </row>
    <row r="52">
      <c r="A52" s="79" t="inlineStr">
        <is>
          <t>3.4 Co-operative Banks</t>
        </is>
      </c>
      <c r="B52" s="75">
        <f>SUMIFS(GL!$E:$E,GL!$G:$G,"50000003",GL!$H:$H,"CA78901")/1000</f>
        <v/>
      </c>
    </row>
    <row r="53">
      <c r="A53" s="73" t="inlineStr">
        <is>
          <t>4. Money at call and short notice</t>
        </is>
      </c>
      <c r="B53" s="72">
        <f>SUM(B54:B56)</f>
        <v/>
      </c>
    </row>
    <row r="54">
      <c r="A54" s="79" t="inlineStr">
        <is>
          <t>4.1 With Commercial Banks</t>
        </is>
      </c>
      <c r="B54" s="75">
        <f>SUMIFS('/workspaces/excel_db_excel\[Loans Data Lite.xlsx]Loans'!$O:$O,'/workspaces/excel_db_excel\[Loans Data Lite.xlsx]Loans'!$L:$L,"SCB-Private")/1000</f>
        <v/>
      </c>
    </row>
    <row r="55">
      <c r="A55" s="79" t="inlineStr">
        <is>
          <t>4.2 With Co-operative Banks</t>
        </is>
      </c>
      <c r="B55" s="75">
        <f>SUMIFS('/workspaces/excel_db_excel\[Loans Data Lite.xlsx]Loans'!$O:$O,'/workspaces/excel_db_excel\[Loans Data Lite.xlsx]Loans'!$L:$L,"Cooperative Bank")/1000</f>
        <v/>
      </c>
    </row>
    <row r="56">
      <c r="A56" s="79" t="inlineStr">
        <is>
          <t>4.3 With other financial institutions</t>
        </is>
      </c>
      <c r="B56" s="75">
        <f>SUMIFS('/workspaces/excel_db_excel\[Loans Data Lite.xlsx]Loans'!$O:$O,'/workspaces/excel_db_excel\[Loans Data Lite.xlsx]Loans'!$L:$L,"Financial Institution")/1000</f>
        <v/>
      </c>
    </row>
    <row r="57">
      <c r="A57" s="73" t="inlineStr">
        <is>
          <t>5. Investment</t>
        </is>
      </c>
      <c r="B57" s="72">
        <f>SUM(B58:B65)</f>
        <v/>
      </c>
    </row>
    <row r="58">
      <c r="A58" s="79" t="inlineStr">
        <is>
          <t>5.1 Treasury Bills</t>
        </is>
      </c>
      <c r="B58" s="75">
        <f>SUMIFS(Securities!$M:$M,Securities!$D:$D,"TB")/1000</f>
        <v/>
      </c>
    </row>
    <row r="59">
      <c r="A59" s="79" t="inlineStr">
        <is>
          <t>5.2 Other Central Government Securities (including Treasury Saving Deposit Certificates and Postal Saving  Certificates and  deposits)</t>
        </is>
      </c>
      <c r="B59" s="75">
        <f>SUMIFS(Securities!$M:$M,Securities!$D:$D,"CG")/1000</f>
        <v/>
      </c>
    </row>
    <row r="60">
      <c r="A60" s="79" t="inlineStr">
        <is>
          <t>5.3 State Government securities</t>
        </is>
      </c>
      <c r="B60" s="75">
        <f>SUMIFS(Securities!$M:$M,Securities!$D:$D,"SG")/1000</f>
        <v/>
      </c>
    </row>
    <row r="61">
      <c r="A61" s="79" t="inlineStr">
        <is>
          <t>5.4 Other approved securities</t>
        </is>
      </c>
      <c r="B61" s="75">
        <f>SUMIFS(Securities!$M:$M,Securities!$D:$D,"OS")/1000</f>
        <v/>
      </c>
    </row>
    <row r="62">
      <c r="A62" s="79" t="inlineStr">
        <is>
          <t>5.5 Shares and debentures of companies and corporations not included in 5.4 above.</t>
        </is>
      </c>
      <c r="B62" s="75" t="n">
        <v>0</v>
      </c>
    </row>
    <row r="63">
      <c r="A63" s="79" t="inlineStr">
        <is>
          <t>5.6 Fixed deposits with banks (including Co-operative Banks)</t>
        </is>
      </c>
      <c r="B63" s="75" t="n">
        <v>0</v>
      </c>
    </row>
    <row r="64">
      <c r="A64" s="79" t="inlineStr">
        <is>
          <t>5.7 Other investments in India</t>
        </is>
      </c>
      <c r="B64" s="75" t="n">
        <v>0</v>
      </c>
    </row>
    <row r="65">
      <c r="A65" s="79" t="inlineStr">
        <is>
          <t>5.8 CBLO Lending</t>
        </is>
      </c>
      <c r="B65" s="75">
        <f>SUMIFS('/workspaces/excel_db_excel\[Loans Data Lite.xlsx]Loans'!$O:$O,'/workspaces/excel_db_excel\[Loans Data Lite.xlsx]Loans'!$I:$I,"CBLO")/1000</f>
        <v/>
      </c>
    </row>
    <row r="66">
      <c r="A66" s="73" t="inlineStr">
        <is>
          <t>6. Bills purchased and discounted</t>
        </is>
      </c>
      <c r="B66" s="72">
        <f>SUM(B67:B68)</f>
        <v/>
      </c>
    </row>
    <row r="67">
      <c r="A67" s="77" t="inlineStr">
        <is>
          <t>6.1 Inland bills purchased and discounted</t>
        </is>
      </c>
      <c r="B67" s="75">
        <f>SUMIFS(GL!$E:$E,GL!$G:$G,"62000001",GL!$H:$H,"AB12345")/1000</f>
        <v/>
      </c>
    </row>
    <row r="68">
      <c r="A68" s="77" t="inlineStr">
        <is>
          <t>6.2 Foreign bills purchased and discounted</t>
        </is>
      </c>
      <c r="B68" s="75">
        <f>SUM(B69:B71)</f>
        <v/>
      </c>
    </row>
    <row r="69">
      <c r="A69" s="77" t="inlineStr">
        <is>
          <t>6.2.1. Exports bills drawn in India</t>
        </is>
      </c>
      <c r="B69" s="75">
        <f>SUMIFS(GL!$E:$E,GL!$G:$G,"62000002",GL!$H:$H,"AB12345")/1000</f>
        <v/>
      </c>
    </row>
    <row r="70">
      <c r="A70" s="77" t="inlineStr">
        <is>
          <t>6.2.2. Import bills drawn on and payable in India</t>
        </is>
      </c>
      <c r="B70" s="75">
        <f>SUMIFS(GL!$E:$E,GL!$G:$G,"62000002",GL!$H:$H,"AB45678")/1000</f>
        <v/>
      </c>
    </row>
    <row r="71">
      <c r="A71" s="77" t="inlineStr">
        <is>
          <t>6.2.3. Other foreign bills purchased and discounted</t>
        </is>
      </c>
      <c r="B71" s="75">
        <f>SUM(B72:B73)</f>
        <v/>
      </c>
    </row>
    <row r="72">
      <c r="A72" s="77" t="inlineStr">
        <is>
          <t>6.2.3.1. Payable in India</t>
        </is>
      </c>
      <c r="B72" s="75">
        <f>SUMIFS(GL!$E:$E,GL!$G:$G,"62000002",GL!$H:$H,"AB67890",GL!$F:$F,"INR")/1000</f>
        <v/>
      </c>
    </row>
    <row r="73">
      <c r="A73" s="77" t="inlineStr">
        <is>
          <t>6.2.3.2. Payable outside India</t>
        </is>
      </c>
      <c r="B73" s="75">
        <f>SUMIFS(GL!$E:$E,GL!$G:$G,"62000002",GL!$H:$H,"AB67890",GL!$F:$F,"&lt;&gt;INR")/1000</f>
        <v/>
      </c>
    </row>
    <row r="74">
      <c r="A74" s="73" t="inlineStr">
        <is>
          <t>7. Loans and advances</t>
        </is>
      </c>
      <c r="B74" s="72">
        <f>SUM(B75:B76)</f>
        <v/>
      </c>
    </row>
    <row r="75">
      <c r="A75" s="77" t="inlineStr">
        <is>
          <t>7.1 Loans and advances (cash credits and overdrafts (excluding due from banks vide item 7.2 below)</t>
        </is>
      </c>
      <c r="B75" s="78">
        <f>(SUMIF('/workspaces/excel_db_excel\[Loans Data Lite.xlsx]Loans'!$I:$I,"CC",'/workspaces/excel_db_excel\[Loans Data Lite.xlsx]Loans'!$O:$O)+'/workspaces/excel_db_excel\[Loans Data Lite.xlsx]Loans'!$R$4)/1000</f>
        <v/>
      </c>
    </row>
    <row r="76">
      <c r="A76" s="77" t="inlineStr">
        <is>
          <t>7.2 Due from banks</t>
        </is>
      </c>
      <c r="B76" s="75">
        <f>SUM(B77:B79)</f>
        <v/>
      </c>
    </row>
    <row r="77">
      <c r="A77" s="77" t="inlineStr">
        <is>
          <t>7.2.1 Co-operative banks in India</t>
        </is>
      </c>
      <c r="B77" s="75">
        <f>SUMIFS('/workspaces/excel_db_excel\[Loans Data Lite.xlsx]Loans'!$O:$O,'/workspaces/excel_db_excel\[Loans Data Lite.xlsx]Loans'!$I:$I,"TL",'/workspaces/excel_db_excel\[Loans Data Lite.xlsx]Loans'!$L:$L,"Cooperative Bank")/1000</f>
        <v/>
      </c>
    </row>
    <row r="78">
      <c r="A78" s="77" t="inlineStr">
        <is>
          <t>7.2.2. Commercial banks in India</t>
        </is>
      </c>
      <c r="B78" s="75">
        <f>SUMIFS('/workspaces/excel_db_excel\[Loans Data Lite.xlsx]Loans'!$O:$O,'/workspaces/excel_db_excel\[Loans Data Lite.xlsx]Loans'!$I:$I,"TL",'/workspaces/excel_db_excel\[Loans Data Lite.xlsx]Loans'!$L:$L,"SCB-Private")/1000</f>
        <v/>
      </c>
    </row>
    <row r="79">
      <c r="A79" s="79" t="inlineStr">
        <is>
          <t>7.2.3. Banks outside India+</t>
        </is>
      </c>
      <c r="B79" s="83">
        <f>SUMIFS('/workspaces/excel_db_excel\[Loans Data Lite.xlsx]Loans'!$O:$O,'/workspaces/excel_db_excel\[Loans Data Lite.xlsx]Loans'!$I:$I,"TL",'/workspaces/excel_db_excel\[Loans Data Lite.xlsx]Loans'!$L:$L,"Overseas Bank")</f>
        <v/>
      </c>
    </row>
    <row r="80">
      <c r="A80" s="71" t="inlineStr">
        <is>
          <t>8. Premises, Furniture, Fixtures, and other Fixed assets</t>
        </is>
      </c>
      <c r="B80" s="84">
        <f>SUMIFS(GL!$E:$E,GL!$G:$G,"70000001",GL!$H:$H,"CD12345")/1000</f>
        <v/>
      </c>
    </row>
    <row r="81">
      <c r="A81" s="71" t="inlineStr">
        <is>
          <t>9. Branch adjustment@</t>
        </is>
      </c>
      <c r="B81" s="84">
        <f>SUM(B82:B83)</f>
        <v/>
      </c>
    </row>
    <row r="82">
      <c r="A82" s="79" t="inlineStr">
        <is>
          <t>9.1 Among offices in India</t>
        </is>
      </c>
      <c r="B82" s="75" t="n">
        <v>0</v>
      </c>
    </row>
    <row r="83">
      <c r="A83" s="79" t="inlineStr">
        <is>
          <t>9.2 With offices outside India**</t>
        </is>
      </c>
      <c r="B83" s="75" t="n">
        <v>0</v>
      </c>
    </row>
    <row r="84">
      <c r="A84" s="71" t="inlineStr">
        <is>
          <t>10. Capitalized expenses including preliminary expenses, organizational expenses, shares selling commission, brokerage, loss incurred and any other expenditure not represented by tangible assets***</t>
        </is>
      </c>
      <c r="B84" s="72" t="n">
        <v>0</v>
      </c>
    </row>
    <row r="85">
      <c r="A85" s="71" t="inlineStr">
        <is>
          <t xml:space="preserve">11. Non-banking assets acquired in satisfaction of claims </t>
        </is>
      </c>
      <c r="B85" s="72" t="n">
        <v>0</v>
      </c>
    </row>
    <row r="86">
      <c r="A86" s="71" t="inlineStr">
        <is>
          <t>12. Other tangible assets</t>
        </is>
      </c>
      <c r="B86" s="84">
        <f>SUMIFS(GL!$E:$E,GL!$G:$G,"80000001",GL!$H:$H,"DB12345")/1000</f>
        <v/>
      </c>
    </row>
    <row r="87">
      <c r="A87" s="71" t="inlineStr">
        <is>
          <t>Total Assets</t>
        </is>
      </c>
      <c r="B87" s="72">
        <f>SUM(B46,B47,B48,B53,B57,B66,B74,B80,B81,B84,B85,B86)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Form X - Statement of Assets and Liabilities</t>
        </is>
      </c>
    </row>
    <row r="2"/>
    <row r="3">
      <c r="A3" s="85" t="inlineStr">
        <is>
          <t>Total Advances [ Total of items 6 &amp; 7 of Assets in Part I above ]</t>
        </is>
      </c>
      <c r="B3" s="70" t="inlineStr">
        <is>
          <t>Amount (in 000s)</t>
        </is>
      </c>
    </row>
    <row r="4">
      <c r="A4" s="86" t="inlineStr">
        <is>
          <t>Secured Advances</t>
        </is>
      </c>
      <c r="B4" s="87">
        <f>SUMIFS('/workspaces/excel_db_excel\[Loans Data Lite.xlsx]Loans'!$O:$O,'/workspaces/excel_db_excel\[Loans Data Lite.xlsx]Loans'!$M:$M,"Y")/1000</f>
        <v/>
      </c>
    </row>
    <row r="5">
      <c r="A5" s="86" t="inlineStr">
        <is>
          <t>Unsecured (Clean) Advances</t>
        </is>
      </c>
      <c r="B5" s="87">
        <f>SUMIFS('/workspaces/excel_db_excel\[Loans Data Lite.xlsx]Loans'!$O:$O,'/workspaces/excel_db_excel\[Loans Data Lite.xlsx]Loans'!$M:$M,"N")/1000</f>
        <v/>
      </c>
    </row>
    <row r="6">
      <c r="A6" s="88" t="inlineStr">
        <is>
          <t>Total Advances</t>
        </is>
      </c>
      <c r="B6" s="89">
        <f>SUM(B4:B5)</f>
        <v/>
      </c>
    </row>
    <row r="7">
      <c r="A7" s="88" t="inlineStr">
        <is>
          <t>Percentage of Clean (Unsecured) Advances  to Total advances</t>
        </is>
      </c>
      <c r="B7" s="90">
        <f>B5/B6</f>
        <v/>
      </c>
    </row>
    <row r="8">
      <c r="A8" s="88" t="inlineStr">
        <is>
          <t>Total Deposits [item 3 of Liabilities in Part I ]</t>
        </is>
      </c>
      <c r="B8" s="90">
        <f>'Part I'!B9</f>
        <v/>
      </c>
    </row>
    <row r="9">
      <c r="A9" s="88" t="inlineStr">
        <is>
          <t xml:space="preserve">Percentage of Total Advances to Total Deposits </t>
        </is>
      </c>
      <c r="B9" s="90">
        <f>B6/B8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A1" s="64" t="inlineStr">
        <is>
          <t>Form X - Statement of Assets and Liabilities</t>
        </is>
      </c>
    </row>
    <row r="2"/>
    <row r="3">
      <c r="A3" s="85" t="inlineStr">
        <is>
          <t>Particulars</t>
        </is>
      </c>
      <c r="B3" s="70" t="inlineStr">
        <is>
          <t>Amount (in 000s)</t>
        </is>
      </c>
    </row>
    <row r="4">
      <c r="A4" s="91" t="inlineStr">
        <is>
          <t>1. Demand and time liabilities in India [item 7 of liabilities in part I] (excluding items which banks are at present allowed to exclude, e.g. items not in the nature of outside liabilities)</t>
        </is>
      </c>
      <c r="B4" s="92">
        <f>'Part I'!B41</f>
        <v/>
      </c>
    </row>
    <row r="5">
      <c r="A5" s="91" t="inlineStr">
        <is>
          <t>2. Minimum amount of assets required to be held in India under section 25 of the Act (75 per cent of item 1 above)</t>
        </is>
      </c>
      <c r="B5" s="84">
        <f>B4*0.75</f>
        <v/>
      </c>
    </row>
    <row r="6">
      <c r="A6" s="91" t="inlineStr">
        <is>
          <t>3. Assets in India</t>
        </is>
      </c>
      <c r="B6" s="84">
        <f>SUM(B7:B8)</f>
        <v/>
      </c>
    </row>
    <row r="7">
      <c r="A7" s="93" t="inlineStr">
        <is>
          <t>3.1 Total of items B.1 to B.8, B.11 and B.12 on assets side in Part I</t>
        </is>
      </c>
      <c r="B7" s="80">
        <f>SUM('Part I'!B46,'Part I'!B47,'Part I'!B48,'Part I'!B53,'Part I'!B57,'Part I'!B66,'Part I'!B74,'Part I'!B80,'Part I'!B86)</f>
        <v/>
      </c>
    </row>
    <row r="8">
      <c r="A8" s="93" t="inlineStr">
        <is>
          <t>3.2 Securities approved by the Reserve Bank of India under section 25(3)(a) of the Act and not included in 3.1 above</t>
        </is>
      </c>
      <c r="B8" s="80" t="n">
        <v>0</v>
      </c>
    </row>
    <row r="9"/>
    <row r="10">
      <c r="A10" s="85" t="inlineStr">
        <is>
          <t>ForeignAssetsLiabilities - Particulars</t>
        </is>
      </c>
      <c r="B10" s="70" t="inlineStr">
        <is>
          <t>Amount (in 000s)</t>
        </is>
      </c>
    </row>
    <row r="11">
      <c r="A11" s="91" t="inlineStr">
        <is>
          <t>1. Assets and Liabilities balances held abroad</t>
        </is>
      </c>
      <c r="B11" s="84">
        <f>SUM(B12:B13)</f>
        <v/>
      </c>
    </row>
    <row r="12">
      <c r="A12" s="93" t="inlineStr">
        <is>
          <t>1.1 Liabilities</t>
        </is>
      </c>
      <c r="B12" s="80">
        <f>SUMIFS(GL!$E:$E,GL!$G:$G,"90000001",GL!$H:$H,"YZ12345")/1000</f>
        <v/>
      </c>
    </row>
    <row r="13">
      <c r="A13" s="93" t="inlineStr">
        <is>
          <t>1.2 Assets</t>
        </is>
      </c>
      <c r="B13" s="80">
        <f>SUMIFS(GL!$E:$E,GL!$G:$G,"90000001",GL!$H:$H,"XY12345")/1000</f>
        <v/>
      </c>
    </row>
    <row r="14">
      <c r="A14" s="91" t="inlineStr">
        <is>
          <t>2. Foreign investments abroad</t>
        </is>
      </c>
      <c r="B14" s="84" t="n">
        <v>0</v>
      </c>
    </row>
    <row r="15">
      <c r="A15" s="91" t="inlineStr">
        <is>
          <t>3. Other Foreign bills purchased and discounted</t>
        </is>
      </c>
      <c r="B15" s="84" t="n">
        <v>0</v>
      </c>
    </row>
    <row r="16"/>
    <row r="17">
      <c r="A17" s="85" t="inlineStr">
        <is>
          <t>Data on foreign liabilities &amp; assets of Indian offices of banks may please be supplied for the following items - Particulars</t>
        </is>
      </c>
      <c r="B17" s="70" t="inlineStr">
        <is>
          <t>Amount (in 000s)</t>
        </is>
      </c>
    </row>
    <row r="18">
      <c r="A18" s="91" t="inlineStr">
        <is>
          <t>1.  Balances held abroad</t>
        </is>
      </c>
      <c r="B18" s="84">
        <f>SUMIFS(GL!$E:$E,GL!$G:$G,"90000001",GL!$H:$H,"XY12345")/1000</f>
        <v/>
      </c>
    </row>
    <row r="19">
      <c r="A19" s="91" t="inlineStr">
        <is>
          <t>2. Investments held abroad</t>
        </is>
      </c>
      <c r="B19" s="84" t="n">
        <v>0</v>
      </c>
    </row>
    <row r="20">
      <c r="A20" s="91" t="inlineStr">
        <is>
          <t>3. Other foreign bills purchased &amp; discounted payable outside India</t>
        </is>
      </c>
      <c r="B20" s="84" t="n">
        <v>0</v>
      </c>
    </row>
    <row r="21">
      <c r="A21" s="91" t="inlineStr">
        <is>
          <t>4. Any other assets held outside India</t>
        </is>
      </c>
      <c r="B21" s="84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/>
  <sheetData>
    <row r="1">
      <c r="A1" s="51" t="inlineStr">
        <is>
          <t>Business Date</t>
        </is>
      </c>
      <c r="B1" s="51" t="inlineStr">
        <is>
          <t>Security-ID</t>
        </is>
      </c>
      <c r="C1" s="51" t="inlineStr">
        <is>
          <t>Security Code</t>
        </is>
      </c>
      <c r="D1" s="51" t="inlineStr">
        <is>
          <t>Security Type Code</t>
        </is>
      </c>
      <c r="E1" s="51" t="inlineStr">
        <is>
          <t>SLR Indicator</t>
        </is>
      </c>
      <c r="F1" s="51" t="inlineStr">
        <is>
          <t>Security Label</t>
        </is>
      </c>
      <c r="G1" s="51" t="inlineStr">
        <is>
          <t>Currency Code</t>
        </is>
      </c>
      <c r="H1" s="51" t="inlineStr">
        <is>
          <t>Book Value</t>
        </is>
      </c>
      <c r="I1" s="51" t="inlineStr">
        <is>
          <t>Market Value</t>
        </is>
      </c>
      <c r="J1" s="51" t="inlineStr">
        <is>
          <t>Expiry Date</t>
        </is>
      </c>
      <c r="K1" s="51" t="inlineStr">
        <is>
          <t>Porfolio Type</t>
        </is>
      </c>
      <c r="L1" s="51" t="inlineStr">
        <is>
          <t>Branch</t>
        </is>
      </c>
      <c r="M1" s="51" t="inlineStr">
        <is>
          <t>Book Value LCY</t>
        </is>
      </c>
      <c r="N1" s="51" t="inlineStr">
        <is>
          <t>Book Market Ratio</t>
        </is>
      </c>
    </row>
    <row r="2">
      <c r="A2" s="53" t="n">
        <v>20221231</v>
      </c>
      <c r="B2" s="94" t="inlineStr">
        <is>
          <t>61435-CG-INR-HFT-MUM-3</t>
        </is>
      </c>
      <c r="C2" s="95" t="n">
        <v>61435</v>
      </c>
      <c r="D2" s="53" t="inlineStr">
        <is>
          <t>CG</t>
        </is>
      </c>
      <c r="E2" s="53" t="inlineStr">
        <is>
          <t>N</t>
        </is>
      </c>
      <c r="F2" s="94" t="inlineStr">
        <is>
          <t>Central Government Securities</t>
        </is>
      </c>
      <c r="G2" s="53" t="inlineStr">
        <is>
          <t>INR</t>
        </is>
      </c>
      <c r="H2" s="96" t="n">
        <v>474327.81</v>
      </c>
      <c r="I2" s="96" t="n">
        <v>777483.616988383</v>
      </c>
      <c r="J2" s="53" t="n">
        <v>20240331</v>
      </c>
      <c r="K2" s="53" t="inlineStr">
        <is>
          <t>HFT</t>
        </is>
      </c>
      <c r="L2" s="53" t="inlineStr">
        <is>
          <t>MUM</t>
        </is>
      </c>
      <c r="M2" s="96">
        <f>I2*VLOOKUP(G2,'Currency-RBI'!$A$2:$B$28,2,0)</f>
        <v/>
      </c>
      <c r="N2" s="97">
        <f>H2/I2</f>
        <v/>
      </c>
    </row>
    <row r="3">
      <c r="A3" s="53" t="n">
        <v>20221231</v>
      </c>
      <c r="B3" s="94" t="inlineStr">
        <is>
          <t>44775-OS-INR-AFS-MUM-6</t>
        </is>
      </c>
      <c r="C3" s="95" t="n">
        <v>44775</v>
      </c>
      <c r="D3" s="53" t="inlineStr">
        <is>
          <t>OS</t>
        </is>
      </c>
      <c r="E3" s="53" t="inlineStr">
        <is>
          <t>Y</t>
        </is>
      </c>
      <c r="F3" s="94" t="inlineStr">
        <is>
          <t>Other Approved Securities</t>
        </is>
      </c>
      <c r="G3" s="53" t="inlineStr">
        <is>
          <t>INR</t>
        </is>
      </c>
      <c r="H3" s="96" t="n">
        <v>57442.77</v>
      </c>
      <c r="I3" s="96" t="n">
        <v>72897.29749657918</v>
      </c>
      <c r="J3" s="53" t="n">
        <v>20250331</v>
      </c>
      <c r="K3" s="53" t="inlineStr">
        <is>
          <t>AFS</t>
        </is>
      </c>
      <c r="L3" s="53" t="inlineStr">
        <is>
          <t>MUM</t>
        </is>
      </c>
      <c r="M3" s="96">
        <f>I3*VLOOKUP(G3,'Currency-RBI'!$A$2:$B$28,2,0)</f>
        <v/>
      </c>
      <c r="N3" s="97">
        <f>H3/I3</f>
        <v/>
      </c>
    </row>
    <row r="4">
      <c r="A4" s="53" t="n">
        <v>20221231</v>
      </c>
      <c r="B4" s="94" t="inlineStr">
        <is>
          <t>15457-OS-INR-AFS-MUM-13</t>
        </is>
      </c>
      <c r="C4" s="95" t="n">
        <v>15457</v>
      </c>
      <c r="D4" s="53" t="inlineStr">
        <is>
          <t>OS</t>
        </is>
      </c>
      <c r="E4" s="53" t="inlineStr">
        <is>
          <t>N</t>
        </is>
      </c>
      <c r="F4" s="94" t="inlineStr">
        <is>
          <t>Other Approved Securities</t>
        </is>
      </c>
      <c r="G4" s="53" t="inlineStr">
        <is>
          <t>INR</t>
        </is>
      </c>
      <c r="H4" s="96" t="n">
        <v>432311.22</v>
      </c>
      <c r="I4" s="96" t="n">
        <v>626920.0247039167</v>
      </c>
      <c r="J4" s="53" t="n">
        <v>20240331</v>
      </c>
      <c r="K4" s="53" t="inlineStr">
        <is>
          <t>AFS</t>
        </is>
      </c>
      <c r="L4" s="53" t="inlineStr">
        <is>
          <t>MUM</t>
        </is>
      </c>
      <c r="M4" s="96">
        <f>I4*VLOOKUP(G4,'Currency-RBI'!$A$2:$B$28,2,0)</f>
        <v/>
      </c>
      <c r="N4" s="97">
        <f>H4/I4</f>
        <v/>
      </c>
    </row>
    <row r="5">
      <c r="A5" s="53" t="n">
        <v>20221231</v>
      </c>
      <c r="B5" s="94" t="inlineStr">
        <is>
          <t>18506-CG-INR-AFS-DEL-14</t>
        </is>
      </c>
      <c r="C5" s="95" t="n">
        <v>18506</v>
      </c>
      <c r="D5" s="53" t="inlineStr">
        <is>
          <t>CG</t>
        </is>
      </c>
      <c r="E5" s="53" t="inlineStr">
        <is>
          <t>N</t>
        </is>
      </c>
      <c r="F5" s="94" t="inlineStr">
        <is>
          <t>Central Government Securities</t>
        </is>
      </c>
      <c r="G5" s="53" t="inlineStr">
        <is>
          <t>INR</t>
        </is>
      </c>
      <c r="H5" s="96" t="n">
        <v>488637.27</v>
      </c>
      <c r="I5" s="96" t="n">
        <v>675305.559605691</v>
      </c>
      <c r="J5" s="53" t="n">
        <v>20240331</v>
      </c>
      <c r="K5" s="53" t="inlineStr">
        <is>
          <t>AFS</t>
        </is>
      </c>
      <c r="L5" s="53" t="inlineStr">
        <is>
          <t>DEL</t>
        </is>
      </c>
      <c r="M5" s="96">
        <f>I5*VLOOKUP(G5,'Currency-RBI'!$A$2:$B$28,2,0)</f>
        <v/>
      </c>
      <c r="N5" s="97">
        <f>H5/I5</f>
        <v/>
      </c>
    </row>
    <row r="6">
      <c r="A6" s="53" t="n">
        <v>20221231</v>
      </c>
      <c r="B6" s="94" t="inlineStr">
        <is>
          <t>33195-TB-INR-AFS-DEL-15</t>
        </is>
      </c>
      <c r="C6" s="95" t="n">
        <v>33195</v>
      </c>
      <c r="D6" s="53" t="inlineStr">
        <is>
          <t>TB</t>
        </is>
      </c>
      <c r="E6" s="53" t="inlineStr">
        <is>
          <t>Y</t>
        </is>
      </c>
      <c r="F6" s="94" t="inlineStr">
        <is>
          <t>Treasury Bills</t>
        </is>
      </c>
      <c r="G6" s="53" t="inlineStr">
        <is>
          <t>INR</t>
        </is>
      </c>
      <c r="H6" s="96" t="n">
        <v>381852.9</v>
      </c>
      <c r="I6" s="96" t="n">
        <v>509611.2361104319</v>
      </c>
      <c r="J6" s="53" t="n">
        <v>20240331</v>
      </c>
      <c r="K6" s="53" t="inlineStr">
        <is>
          <t>AFS</t>
        </is>
      </c>
      <c r="L6" s="53" t="inlineStr">
        <is>
          <t>DEL</t>
        </is>
      </c>
      <c r="M6" s="96">
        <f>I6*VLOOKUP(G6,'Currency-RBI'!$A$2:$B$28,2,0)</f>
        <v/>
      </c>
      <c r="N6" s="97">
        <f>H6/I6</f>
        <v/>
      </c>
    </row>
    <row r="7">
      <c r="A7" s="53" t="n">
        <v>20221231</v>
      </c>
      <c r="B7" s="94" t="inlineStr">
        <is>
          <t>88955-SG-INR-HFT-MUM-17</t>
        </is>
      </c>
      <c r="C7" s="95" t="n">
        <v>88955</v>
      </c>
      <c r="D7" s="53" t="inlineStr">
        <is>
          <t>SG</t>
        </is>
      </c>
      <c r="E7" s="53" t="inlineStr">
        <is>
          <t>N</t>
        </is>
      </c>
      <c r="F7" s="94" t="inlineStr">
        <is>
          <t>State Government Securities</t>
        </is>
      </c>
      <c r="G7" s="53" t="inlineStr">
        <is>
          <t>INR</t>
        </is>
      </c>
      <c r="H7" s="96" t="n">
        <v>282620.25</v>
      </c>
      <c r="I7" s="96" t="n">
        <v>428176.8961530711</v>
      </c>
      <c r="J7" s="53" t="n">
        <v>20240331</v>
      </c>
      <c r="K7" s="53" t="inlineStr">
        <is>
          <t>HFT</t>
        </is>
      </c>
      <c r="L7" s="53" t="inlineStr">
        <is>
          <t>MUM</t>
        </is>
      </c>
      <c r="M7" s="96">
        <f>I7*VLOOKUP(G7,'Currency-RBI'!$A$2:$B$28,2,0)</f>
        <v/>
      </c>
      <c r="N7" s="97">
        <f>H7/I7</f>
        <v/>
      </c>
    </row>
    <row r="8">
      <c r="A8" s="53" t="n">
        <v>20221231</v>
      </c>
      <c r="B8" s="94" t="inlineStr">
        <is>
          <t>80550-OS-INR-AFS-DEL-18</t>
        </is>
      </c>
      <c r="C8" s="95" t="n">
        <v>80550</v>
      </c>
      <c r="D8" s="53" t="inlineStr">
        <is>
          <t>OS</t>
        </is>
      </c>
      <c r="E8" s="53" t="inlineStr">
        <is>
          <t>Y</t>
        </is>
      </c>
      <c r="F8" s="94" t="inlineStr">
        <is>
          <t>Other Approved Securities</t>
        </is>
      </c>
      <c r="G8" s="53" t="inlineStr">
        <is>
          <t>INR</t>
        </is>
      </c>
      <c r="H8" s="96" t="n">
        <v>343960.65</v>
      </c>
      <c r="I8" s="96" t="n">
        <v>452442.7383525253</v>
      </c>
      <c r="J8" s="53" t="n">
        <v>20240331</v>
      </c>
      <c r="K8" s="53" t="inlineStr">
        <is>
          <t>AFS</t>
        </is>
      </c>
      <c r="L8" s="53" t="inlineStr">
        <is>
          <t>DEL</t>
        </is>
      </c>
      <c r="M8" s="96">
        <f>I8*VLOOKUP(G8,'Currency-RBI'!$A$2:$B$28,2,0)</f>
        <v/>
      </c>
      <c r="N8" s="97">
        <f>H8/I8</f>
        <v/>
      </c>
    </row>
    <row r="9">
      <c r="A9" s="53" t="n">
        <v>20221231</v>
      </c>
      <c r="B9" s="94" t="inlineStr">
        <is>
          <t>83126-OS-INR-HFT-DEL-19</t>
        </is>
      </c>
      <c r="C9" s="95" t="n">
        <v>83126</v>
      </c>
      <c r="D9" s="53" t="inlineStr">
        <is>
          <t>OS</t>
        </is>
      </c>
      <c r="E9" s="53" t="inlineStr">
        <is>
          <t>N</t>
        </is>
      </c>
      <c r="F9" s="94" t="inlineStr">
        <is>
          <t>Other Approved Securities</t>
        </is>
      </c>
      <c r="G9" s="53" t="inlineStr">
        <is>
          <t>INR</t>
        </is>
      </c>
      <c r="H9" s="96" t="n">
        <v>362787.48</v>
      </c>
      <c r="I9" s="96" t="n">
        <v>540818.2296912036</v>
      </c>
      <c r="J9" s="53" t="n">
        <v>20240331</v>
      </c>
      <c r="K9" s="53" t="inlineStr">
        <is>
          <t>HFT</t>
        </is>
      </c>
      <c r="L9" s="53" t="inlineStr">
        <is>
          <t>DEL</t>
        </is>
      </c>
      <c r="M9" s="96">
        <f>I9*VLOOKUP(G9,'Currency-RBI'!$A$2:$B$28,2,0)</f>
        <v/>
      </c>
      <c r="N9" s="97">
        <f>H9/I9</f>
        <v/>
      </c>
    </row>
    <row r="10">
      <c r="A10" s="53" t="n">
        <v>20221231</v>
      </c>
      <c r="B10" s="94" t="inlineStr">
        <is>
          <t>79002-OS-INR-HFT-DEL-20</t>
        </is>
      </c>
      <c r="C10" s="95" t="n">
        <v>79002</v>
      </c>
      <c r="D10" s="53" t="inlineStr">
        <is>
          <t>OS</t>
        </is>
      </c>
      <c r="E10" s="53" t="inlineStr">
        <is>
          <t>N</t>
        </is>
      </c>
      <c r="F10" s="94" t="inlineStr">
        <is>
          <t>Other Approved Securities</t>
        </is>
      </c>
      <c r="G10" s="53" t="inlineStr">
        <is>
          <t>INR</t>
        </is>
      </c>
      <c r="H10" s="96" t="n">
        <v>104971.68</v>
      </c>
      <c r="I10" s="96" t="n">
        <v>162446.3716229293</v>
      </c>
      <c r="J10" s="53" t="n">
        <v>20240331</v>
      </c>
      <c r="K10" s="53" t="inlineStr">
        <is>
          <t>HFT</t>
        </is>
      </c>
      <c r="L10" s="53" t="inlineStr">
        <is>
          <t>DEL</t>
        </is>
      </c>
      <c r="M10" s="96">
        <f>I10*VLOOKUP(G10,'Currency-RBI'!$A$2:$B$28,2,0)</f>
        <v/>
      </c>
      <c r="N10" s="97">
        <f>H10/I10</f>
        <v/>
      </c>
    </row>
    <row r="11">
      <c r="A11" s="53" t="n">
        <v>20221231</v>
      </c>
      <c r="B11" s="94" t="inlineStr">
        <is>
          <t>81712-TB-INR-HFT-DEL-23</t>
        </is>
      </c>
      <c r="C11" s="95" t="n">
        <v>81712</v>
      </c>
      <c r="D11" s="53" t="inlineStr">
        <is>
          <t>TB</t>
        </is>
      </c>
      <c r="E11" s="53" t="inlineStr">
        <is>
          <t>N</t>
        </is>
      </c>
      <c r="F11" s="94" t="inlineStr">
        <is>
          <t>Treasury Bills</t>
        </is>
      </c>
      <c r="G11" s="53" t="inlineStr">
        <is>
          <t>INR</t>
        </is>
      </c>
      <c r="H11" s="96" t="n">
        <v>444165.48</v>
      </c>
      <c r="I11" s="96" t="n">
        <v>563900.903890104</v>
      </c>
      <c r="J11" s="53" t="n">
        <v>20240331</v>
      </c>
      <c r="K11" s="53" t="inlineStr">
        <is>
          <t>HFT</t>
        </is>
      </c>
      <c r="L11" s="53" t="inlineStr">
        <is>
          <t>DEL</t>
        </is>
      </c>
      <c r="M11" s="96">
        <f>I11*VLOOKUP(G11,'Currency-RBI'!$A$2:$B$28,2,0)</f>
        <v/>
      </c>
      <c r="N11" s="97">
        <f>H11/I11</f>
        <v/>
      </c>
    </row>
    <row r="12">
      <c r="A12" s="53" t="n">
        <v>20221231</v>
      </c>
      <c r="B12" s="94" t="inlineStr">
        <is>
          <t>67798-SG-INR-HFT-MUM-24</t>
        </is>
      </c>
      <c r="C12" s="95" t="n">
        <v>67798</v>
      </c>
      <c r="D12" s="53" t="inlineStr">
        <is>
          <t>SG</t>
        </is>
      </c>
      <c r="E12" s="53" t="inlineStr">
        <is>
          <t>N</t>
        </is>
      </c>
      <c r="F12" s="94" t="inlineStr">
        <is>
          <t>State Government Securities</t>
        </is>
      </c>
      <c r="G12" s="53" t="inlineStr">
        <is>
          <t>INR</t>
        </is>
      </c>
      <c r="H12" s="96" t="n">
        <v>284295.33</v>
      </c>
      <c r="I12" s="96" t="n">
        <v>285104.5232238896</v>
      </c>
      <c r="J12" s="53" t="n">
        <v>20240331</v>
      </c>
      <c r="K12" s="53" t="inlineStr">
        <is>
          <t>HFT</t>
        </is>
      </c>
      <c r="L12" s="53" t="inlineStr">
        <is>
          <t>MUM</t>
        </is>
      </c>
      <c r="M12" s="96">
        <f>I12*VLOOKUP(G12,'Currency-RBI'!$A$2:$B$28,2,0)</f>
        <v/>
      </c>
      <c r="N12" s="97">
        <f>H12/I12</f>
        <v/>
      </c>
    </row>
    <row r="13">
      <c r="A13" s="53" t="n">
        <v>20221231</v>
      </c>
      <c r="B13" s="94" t="inlineStr">
        <is>
          <t>36388-SG-INR-AFS-DEL-25</t>
        </is>
      </c>
      <c r="C13" s="95" t="n">
        <v>36388</v>
      </c>
      <c r="D13" s="53" t="inlineStr">
        <is>
          <t>SG</t>
        </is>
      </c>
      <c r="E13" s="53" t="inlineStr">
        <is>
          <t>N</t>
        </is>
      </c>
      <c r="F13" s="94" t="inlineStr">
        <is>
          <t>State Government Securities</t>
        </is>
      </c>
      <c r="G13" s="53" t="inlineStr">
        <is>
          <t>INR</t>
        </is>
      </c>
      <c r="H13" s="96" t="n">
        <v>217060.47</v>
      </c>
      <c r="I13" s="96" t="n">
        <v>390126.8136320888</v>
      </c>
      <c r="J13" s="53" t="n">
        <v>20240331</v>
      </c>
      <c r="K13" s="53" t="inlineStr">
        <is>
          <t>AFS</t>
        </is>
      </c>
      <c r="L13" s="53" t="inlineStr">
        <is>
          <t>DEL</t>
        </is>
      </c>
      <c r="M13" s="96">
        <f>I13*VLOOKUP(G13,'Currency-RBI'!$A$2:$B$28,2,0)</f>
        <v/>
      </c>
      <c r="N13" s="97">
        <f>H13/I13</f>
        <v/>
      </c>
    </row>
    <row r="14">
      <c r="A14" s="53" t="n">
        <v>20221231</v>
      </c>
      <c r="B14" s="94" t="inlineStr">
        <is>
          <t>81978-TB-INR-AFS-MUM-26</t>
        </is>
      </c>
      <c r="C14" s="95" t="n">
        <v>81978</v>
      </c>
      <c r="D14" s="53" t="inlineStr">
        <is>
          <t>TB</t>
        </is>
      </c>
      <c r="E14" s="53" t="inlineStr">
        <is>
          <t>N</t>
        </is>
      </c>
      <c r="F14" s="94" t="inlineStr">
        <is>
          <t>Treasury Bills</t>
        </is>
      </c>
      <c r="G14" s="53" t="inlineStr">
        <is>
          <t>INR</t>
        </is>
      </c>
      <c r="H14" s="96" t="n">
        <v>246847.59</v>
      </c>
      <c r="I14" s="96" t="n">
        <v>399941.5625305764</v>
      </c>
      <c r="J14" s="53" t="n">
        <v>20240331</v>
      </c>
      <c r="K14" s="53" t="inlineStr">
        <is>
          <t>AFS</t>
        </is>
      </c>
      <c r="L14" s="53" t="inlineStr">
        <is>
          <t>MUM</t>
        </is>
      </c>
      <c r="M14" s="96">
        <f>I14*VLOOKUP(G14,'Currency-RBI'!$A$2:$B$28,2,0)</f>
        <v/>
      </c>
      <c r="N14" s="97">
        <f>H14/I14</f>
        <v/>
      </c>
    </row>
    <row r="15">
      <c r="A15" s="53" t="n">
        <v>20221231</v>
      </c>
      <c r="B15" s="94" t="inlineStr">
        <is>
          <t>65178-OS-INR-HFT-DEL-28</t>
        </is>
      </c>
      <c r="C15" s="95" t="n">
        <v>65178</v>
      </c>
      <c r="D15" s="53" t="inlineStr">
        <is>
          <t>OS</t>
        </is>
      </c>
      <c r="E15" s="53" t="inlineStr">
        <is>
          <t>Y</t>
        </is>
      </c>
      <c r="F15" s="94" t="inlineStr">
        <is>
          <t>Other Approved Securities</t>
        </is>
      </c>
      <c r="G15" s="53" t="inlineStr">
        <is>
          <t>INR</t>
        </is>
      </c>
      <c r="H15" s="96" t="n">
        <v>224524.08</v>
      </c>
      <c r="I15" s="96" t="n">
        <v>438198.3637455729</v>
      </c>
      <c r="J15" s="53" t="n">
        <v>20240331</v>
      </c>
      <c r="K15" s="53" t="inlineStr">
        <is>
          <t>HFT</t>
        </is>
      </c>
      <c r="L15" s="53" t="inlineStr">
        <is>
          <t>DEL</t>
        </is>
      </c>
      <c r="M15" s="96">
        <f>I15*VLOOKUP(G15,'Currency-RBI'!$A$2:$B$28,2,0)</f>
        <v/>
      </c>
      <c r="N15" s="97">
        <f>H15/I15</f>
        <v/>
      </c>
    </row>
    <row r="16">
      <c r="A16" s="53" t="n">
        <v>20221231</v>
      </c>
      <c r="B16" s="94" t="inlineStr">
        <is>
          <t>69897-CG-INR-HFT-DEL-34</t>
        </is>
      </c>
      <c r="C16" s="95" t="n">
        <v>69897</v>
      </c>
      <c r="D16" s="53" t="inlineStr">
        <is>
          <t>CG</t>
        </is>
      </c>
      <c r="E16" s="53" t="inlineStr">
        <is>
          <t>N</t>
        </is>
      </c>
      <c r="F16" s="94" t="inlineStr">
        <is>
          <t>Central Government Securities</t>
        </is>
      </c>
      <c r="G16" s="53" t="inlineStr">
        <is>
          <t>INR</t>
        </is>
      </c>
      <c r="H16" s="96" t="n">
        <v>56501.28</v>
      </c>
      <c r="I16" s="96" t="n">
        <v>63329.89915026688</v>
      </c>
      <c r="J16" s="53" t="n">
        <v>20240331</v>
      </c>
      <c r="K16" s="53" t="inlineStr">
        <is>
          <t>HFT</t>
        </is>
      </c>
      <c r="L16" s="53" t="inlineStr">
        <is>
          <t>DEL</t>
        </is>
      </c>
      <c r="M16" s="96">
        <f>I16*VLOOKUP(G16,'Currency-RBI'!$A$2:$B$28,2,0)</f>
        <v/>
      </c>
      <c r="N16" s="97">
        <f>H16/I16</f>
        <v/>
      </c>
    </row>
    <row r="17">
      <c r="A17" s="53" t="n">
        <v>20221231</v>
      </c>
      <c r="B17" s="94" t="inlineStr">
        <is>
          <t>22163-SG-INR-AFS-DEL-35</t>
        </is>
      </c>
      <c r="C17" s="95" t="n">
        <v>22163</v>
      </c>
      <c r="D17" s="53" t="inlineStr">
        <is>
          <t>SG</t>
        </is>
      </c>
      <c r="E17" s="53" t="inlineStr">
        <is>
          <t>N</t>
        </is>
      </c>
      <c r="F17" s="94" t="inlineStr">
        <is>
          <t>State Government Securities</t>
        </is>
      </c>
      <c r="G17" s="53" t="inlineStr">
        <is>
          <t>INR</t>
        </is>
      </c>
      <c r="H17" s="96" t="n">
        <v>119188.08</v>
      </c>
      <c r="I17" s="96" t="n">
        <v>172311.6658560074</v>
      </c>
      <c r="J17" s="53" t="n">
        <v>20240331</v>
      </c>
      <c r="K17" s="53" t="inlineStr">
        <is>
          <t>AFS</t>
        </is>
      </c>
      <c r="L17" s="53" t="inlineStr">
        <is>
          <t>DEL</t>
        </is>
      </c>
      <c r="M17" s="96">
        <f>I17*VLOOKUP(G17,'Currency-RBI'!$A$2:$B$28,2,0)</f>
        <v/>
      </c>
      <c r="N17" s="97">
        <f>H17/I17</f>
        <v/>
      </c>
    </row>
    <row r="18">
      <c r="A18" s="53" t="n">
        <v>20221231</v>
      </c>
      <c r="B18" s="94" t="inlineStr">
        <is>
          <t>80659-SG-INR-HFT-DEL-38</t>
        </is>
      </c>
      <c r="C18" s="95" t="n">
        <v>80659</v>
      </c>
      <c r="D18" s="53" t="inlineStr">
        <is>
          <t>SG</t>
        </is>
      </c>
      <c r="E18" s="53" t="inlineStr">
        <is>
          <t>N</t>
        </is>
      </c>
      <c r="F18" s="94" t="inlineStr">
        <is>
          <t>State Government Securities</t>
        </is>
      </c>
      <c r="G18" s="53" t="inlineStr">
        <is>
          <t>INR</t>
        </is>
      </c>
      <c r="H18" s="96" t="n">
        <v>365435.73</v>
      </c>
      <c r="I18" s="96" t="n">
        <v>384261.1712926911</v>
      </c>
      <c r="J18" s="53" t="n">
        <v>20240331</v>
      </c>
      <c r="K18" s="53" t="inlineStr">
        <is>
          <t>HFT</t>
        </is>
      </c>
      <c r="L18" s="53" t="inlineStr">
        <is>
          <t>DEL</t>
        </is>
      </c>
      <c r="M18" s="96">
        <f>I18*VLOOKUP(G18,'Currency-RBI'!$A$2:$B$28,2,0)</f>
        <v/>
      </c>
      <c r="N18" s="97">
        <f>H18/I18</f>
        <v/>
      </c>
    </row>
    <row r="19">
      <c r="A19" s="53" t="n">
        <v>20221231</v>
      </c>
      <c r="B19" s="94" t="inlineStr">
        <is>
          <t>46845-SG-INR-AFS-MUM-40</t>
        </is>
      </c>
      <c r="C19" s="95" t="n">
        <v>46845</v>
      </c>
      <c r="D19" s="53" t="inlineStr">
        <is>
          <t>SG</t>
        </is>
      </c>
      <c r="E19" s="53" t="inlineStr">
        <is>
          <t>Y</t>
        </is>
      </c>
      <c r="F19" s="94" t="inlineStr">
        <is>
          <t>State Government Securities</t>
        </is>
      </c>
      <c r="G19" s="53" t="inlineStr">
        <is>
          <t>INR</t>
        </is>
      </c>
      <c r="H19" s="96" t="n">
        <v>170959.14</v>
      </c>
      <c r="I19" s="96" t="n">
        <v>299024.7366160845</v>
      </c>
      <c r="J19" s="53" t="n">
        <v>20240331</v>
      </c>
      <c r="K19" s="53" t="inlineStr">
        <is>
          <t>AFS</t>
        </is>
      </c>
      <c r="L19" s="53" t="inlineStr">
        <is>
          <t>MUM</t>
        </is>
      </c>
      <c r="M19" s="96">
        <f>I19*VLOOKUP(G19,'Currency-RBI'!$A$2:$B$28,2,0)</f>
        <v/>
      </c>
      <c r="N19" s="97">
        <f>H19/I19</f>
        <v/>
      </c>
    </row>
    <row r="20">
      <c r="A20" s="53" t="n">
        <v>20221231</v>
      </c>
      <c r="B20" s="94" t="inlineStr">
        <is>
          <t>20698-OS-INR-HFT-MUM-42</t>
        </is>
      </c>
      <c r="C20" s="95" t="n">
        <v>20698</v>
      </c>
      <c r="D20" s="53" t="inlineStr">
        <is>
          <t>OS</t>
        </is>
      </c>
      <c r="E20" s="53" t="inlineStr">
        <is>
          <t>Y</t>
        </is>
      </c>
      <c r="F20" s="94" t="inlineStr">
        <is>
          <t>Other Approved Securities</t>
        </is>
      </c>
      <c r="G20" s="53" t="inlineStr">
        <is>
          <t>INR</t>
        </is>
      </c>
      <c r="H20" s="96" t="n">
        <v>484731.72</v>
      </c>
      <c r="I20" s="96" t="n">
        <v>919066.9537948071</v>
      </c>
      <c r="J20" s="53" t="n">
        <v>20240331</v>
      </c>
      <c r="K20" s="53" t="inlineStr">
        <is>
          <t>HFT</t>
        </is>
      </c>
      <c r="L20" s="53" t="inlineStr">
        <is>
          <t>MUM</t>
        </is>
      </c>
      <c r="M20" s="96">
        <f>I20*VLOOKUP(G20,'Currency-RBI'!$A$2:$B$28,2,0)</f>
        <v/>
      </c>
      <c r="N20" s="97">
        <f>H20/I20</f>
        <v/>
      </c>
    </row>
    <row r="21">
      <c r="A21" s="53" t="n">
        <v>20221231</v>
      </c>
      <c r="B21" s="94" t="inlineStr">
        <is>
          <t>77609-TB-INR-AFS-DEL-43</t>
        </is>
      </c>
      <c r="C21" s="95" t="n">
        <v>77609</v>
      </c>
      <c r="D21" s="53" t="inlineStr">
        <is>
          <t>TB</t>
        </is>
      </c>
      <c r="E21" s="53" t="inlineStr">
        <is>
          <t>Y</t>
        </is>
      </c>
      <c r="F21" s="94" t="inlineStr">
        <is>
          <t>Treasury Bills</t>
        </is>
      </c>
      <c r="G21" s="53" t="inlineStr">
        <is>
          <t>INR</t>
        </is>
      </c>
      <c r="H21" s="96" t="n">
        <v>487593.81</v>
      </c>
      <c r="I21" s="96" t="n">
        <v>660611.8554667005</v>
      </c>
      <c r="J21" s="53" t="n">
        <v>20240331</v>
      </c>
      <c r="K21" s="53" t="inlineStr">
        <is>
          <t>AFS</t>
        </is>
      </c>
      <c r="L21" s="53" t="inlineStr">
        <is>
          <t>DEL</t>
        </is>
      </c>
      <c r="M21" s="96">
        <f>I21*VLOOKUP(G21,'Currency-RBI'!$A$2:$B$28,2,0)</f>
        <v/>
      </c>
      <c r="N21" s="97">
        <f>H21/I21</f>
        <v/>
      </c>
    </row>
    <row r="22">
      <c r="A22" s="53" t="n">
        <v>20221231</v>
      </c>
      <c r="B22" s="94" t="inlineStr">
        <is>
          <t>10243-TB-INR-HFT-DEL-44</t>
        </is>
      </c>
      <c r="C22" s="95" t="n">
        <v>10243</v>
      </c>
      <c r="D22" s="53" t="inlineStr">
        <is>
          <t>TB</t>
        </is>
      </c>
      <c r="E22" s="53" t="inlineStr">
        <is>
          <t>Y</t>
        </is>
      </c>
      <c r="F22" s="94" t="inlineStr">
        <is>
          <t>Treasury Bills</t>
        </is>
      </c>
      <c r="G22" s="53" t="inlineStr">
        <is>
          <t>INR</t>
        </is>
      </c>
      <c r="H22" s="96" t="n">
        <v>54045.09</v>
      </c>
      <c r="I22" s="96" t="n">
        <v>94075.90107058748</v>
      </c>
      <c r="J22" s="53" t="n">
        <v>20240331</v>
      </c>
      <c r="K22" s="53" t="inlineStr">
        <is>
          <t>HFT</t>
        </is>
      </c>
      <c r="L22" s="53" t="inlineStr">
        <is>
          <t>DEL</t>
        </is>
      </c>
      <c r="M22" s="96">
        <f>I22*VLOOKUP(G22,'Currency-RBI'!$A$2:$B$28,2,0)</f>
        <v/>
      </c>
      <c r="N22" s="97">
        <f>H22/I22</f>
        <v/>
      </c>
    </row>
    <row r="23">
      <c r="A23" s="53" t="n">
        <v>20221231</v>
      </c>
      <c r="B23" s="94" t="inlineStr">
        <is>
          <t>44131-CG-INR-AFS-MUM-49</t>
        </is>
      </c>
      <c r="C23" s="95" t="n">
        <v>44131</v>
      </c>
      <c r="D23" s="53" t="inlineStr">
        <is>
          <t>CG</t>
        </is>
      </c>
      <c r="E23" s="53" t="inlineStr">
        <is>
          <t>Y</t>
        </is>
      </c>
      <c r="F23" s="94" t="inlineStr">
        <is>
          <t>Central Government Securities</t>
        </is>
      </c>
      <c r="G23" s="53" t="inlineStr">
        <is>
          <t>INR</t>
        </is>
      </c>
      <c r="H23" s="96" t="n">
        <v>293386.5</v>
      </c>
      <c r="I23" s="96" t="n">
        <v>566828.7115615824</v>
      </c>
      <c r="J23" s="53" t="n">
        <v>20240331</v>
      </c>
      <c r="K23" s="53" t="inlineStr">
        <is>
          <t>AFS</t>
        </is>
      </c>
      <c r="L23" s="53" t="inlineStr">
        <is>
          <t>MUM</t>
        </is>
      </c>
      <c r="M23" s="96">
        <f>I23*VLOOKUP(G23,'Currency-RBI'!$A$2:$B$28,2,0)</f>
        <v/>
      </c>
      <c r="N23" s="97">
        <f>H23/I23</f>
        <v/>
      </c>
    </row>
    <row r="24">
      <c r="A24" s="53" t="n">
        <v>20221231</v>
      </c>
      <c r="B24" s="94" t="inlineStr">
        <is>
          <t>80967-OS-INR-HFT-DEL-53</t>
        </is>
      </c>
      <c r="C24" s="95" t="n">
        <v>80967</v>
      </c>
      <c r="D24" s="53" t="inlineStr">
        <is>
          <t>OS</t>
        </is>
      </c>
      <c r="E24" s="53" t="inlineStr">
        <is>
          <t>N</t>
        </is>
      </c>
      <c r="F24" s="94" t="inlineStr">
        <is>
          <t>Other Approved Securities</t>
        </is>
      </c>
      <c r="G24" s="53" t="inlineStr">
        <is>
          <t>INR</t>
        </is>
      </c>
      <c r="H24" s="96" t="n">
        <v>234270.63</v>
      </c>
      <c r="I24" s="96" t="n">
        <v>438468.1239974613</v>
      </c>
      <c r="J24" s="53" t="n">
        <v>20240331</v>
      </c>
      <c r="K24" s="53" t="inlineStr">
        <is>
          <t>HFT</t>
        </is>
      </c>
      <c r="L24" s="53" t="inlineStr">
        <is>
          <t>DEL</t>
        </is>
      </c>
      <c r="M24" s="96">
        <f>I24*VLOOKUP(G24,'Currency-RBI'!$A$2:$B$28,2,0)</f>
        <v/>
      </c>
      <c r="N24" s="97">
        <f>H24/I24</f>
        <v/>
      </c>
    </row>
    <row r="25">
      <c r="A25" s="53" t="n">
        <v>20221231</v>
      </c>
      <c r="B25" s="94" t="inlineStr">
        <is>
          <t>50238-TB-INR-HFT-DEL-58</t>
        </is>
      </c>
      <c r="C25" s="95" t="n">
        <v>50238</v>
      </c>
      <c r="D25" s="53" t="inlineStr">
        <is>
          <t>TB</t>
        </is>
      </c>
      <c r="E25" s="53" t="inlineStr">
        <is>
          <t>N</t>
        </is>
      </c>
      <c r="F25" s="94" t="inlineStr">
        <is>
          <t>Treasury Bills</t>
        </is>
      </c>
      <c r="G25" s="53" t="inlineStr">
        <is>
          <t>INR</t>
        </is>
      </c>
      <c r="H25" s="96" t="n">
        <v>435314.88</v>
      </c>
      <c r="I25" s="96" t="n">
        <v>541635.0776273801</v>
      </c>
      <c r="J25" s="53" t="n">
        <v>20240331</v>
      </c>
      <c r="K25" s="53" t="inlineStr">
        <is>
          <t>HFT</t>
        </is>
      </c>
      <c r="L25" s="53" t="inlineStr">
        <is>
          <t>DEL</t>
        </is>
      </c>
      <c r="M25" s="96">
        <f>I25*VLOOKUP(G25,'Currency-RBI'!$A$2:$B$28,2,0)</f>
        <v/>
      </c>
      <c r="N25" s="97">
        <f>H25/I25</f>
        <v/>
      </c>
    </row>
    <row r="26">
      <c r="A26" s="53" t="n">
        <v>20221231</v>
      </c>
      <c r="B26" s="94" t="inlineStr">
        <is>
          <t>78741-CG-INR-AFS-MUM-59</t>
        </is>
      </c>
      <c r="C26" s="95" t="n">
        <v>78741</v>
      </c>
      <c r="D26" s="53" t="inlineStr">
        <is>
          <t>CG</t>
        </is>
      </c>
      <c r="E26" s="53" t="inlineStr">
        <is>
          <t>Y</t>
        </is>
      </c>
      <c r="F26" s="94" t="inlineStr">
        <is>
          <t>Central Government Securities</t>
        </is>
      </c>
      <c r="G26" s="53" t="inlineStr">
        <is>
          <t>INR</t>
        </is>
      </c>
      <c r="H26" s="96" t="n">
        <v>294928.92</v>
      </c>
      <c r="I26" s="96" t="n">
        <v>571615.3125771345</v>
      </c>
      <c r="J26" s="53" t="n">
        <v>20240331</v>
      </c>
      <c r="K26" s="53" t="inlineStr">
        <is>
          <t>AFS</t>
        </is>
      </c>
      <c r="L26" s="53" t="inlineStr">
        <is>
          <t>MUM</t>
        </is>
      </c>
      <c r="M26" s="96">
        <f>I26*VLOOKUP(G26,'Currency-RBI'!$A$2:$B$28,2,0)</f>
        <v/>
      </c>
      <c r="N26" s="97">
        <f>H26/I26</f>
        <v/>
      </c>
    </row>
    <row r="27">
      <c r="A27" s="53" t="n">
        <v>20221231</v>
      </c>
      <c r="B27" s="94" t="inlineStr">
        <is>
          <t>22885-CG-INR-HFT-MUM-60</t>
        </is>
      </c>
      <c r="C27" s="95" t="n">
        <v>22885</v>
      </c>
      <c r="D27" s="53" t="inlineStr">
        <is>
          <t>CG</t>
        </is>
      </c>
      <c r="E27" s="53" t="inlineStr">
        <is>
          <t>Y</t>
        </is>
      </c>
      <c r="F27" s="94" t="inlineStr">
        <is>
          <t>Central Government Securities</t>
        </is>
      </c>
      <c r="G27" s="53" t="inlineStr">
        <is>
          <t>INR</t>
        </is>
      </c>
      <c r="H27" s="96" t="n">
        <v>223329.15</v>
      </c>
      <c r="I27" s="96" t="n">
        <v>418462.5452344443</v>
      </c>
      <c r="J27" s="53" t="n">
        <v>20240331</v>
      </c>
      <c r="K27" s="53" t="inlineStr">
        <is>
          <t>HFT</t>
        </is>
      </c>
      <c r="L27" s="53" t="inlineStr">
        <is>
          <t>MUM</t>
        </is>
      </c>
      <c r="M27" s="96">
        <f>I27*VLOOKUP(G27,'Currency-RBI'!$A$2:$B$28,2,0)</f>
        <v/>
      </c>
      <c r="N27" s="97">
        <f>H27/I27</f>
        <v/>
      </c>
    </row>
    <row r="28">
      <c r="A28" s="53" t="n">
        <v>20221231</v>
      </c>
      <c r="B28" s="94" t="inlineStr">
        <is>
          <t>45336-CG-INR-HFT-MUM-61</t>
        </is>
      </c>
      <c r="C28" s="95" t="n">
        <v>45336</v>
      </c>
      <c r="D28" s="53" t="inlineStr">
        <is>
          <t>CG</t>
        </is>
      </c>
      <c r="E28" s="53" t="inlineStr">
        <is>
          <t>N</t>
        </is>
      </c>
      <c r="F28" s="94" t="inlineStr">
        <is>
          <t>Central Government Securities</t>
        </is>
      </c>
      <c r="G28" s="53" t="inlineStr">
        <is>
          <t>INR</t>
        </is>
      </c>
      <c r="H28" s="96" t="n">
        <v>222414.39</v>
      </c>
      <c r="I28" s="96" t="n">
        <v>287115.7878209705</v>
      </c>
      <c r="J28" s="53" t="n">
        <v>20240331</v>
      </c>
      <c r="K28" s="53" t="inlineStr">
        <is>
          <t>HFT</t>
        </is>
      </c>
      <c r="L28" s="53" t="inlineStr">
        <is>
          <t>MUM</t>
        </is>
      </c>
      <c r="M28" s="96">
        <f>I28*VLOOKUP(G28,'Currency-RBI'!$A$2:$B$28,2,0)</f>
        <v/>
      </c>
      <c r="N28" s="97">
        <f>H28/I28</f>
        <v/>
      </c>
    </row>
    <row r="29">
      <c r="A29" s="53" t="n">
        <v>20221231</v>
      </c>
      <c r="B29" s="94" t="inlineStr">
        <is>
          <t>58194-SG-INR-AFS-DEL-65</t>
        </is>
      </c>
      <c r="C29" s="95" t="n">
        <v>58194</v>
      </c>
      <c r="D29" s="53" t="inlineStr">
        <is>
          <t>SG</t>
        </is>
      </c>
      <c r="E29" s="53" t="inlineStr">
        <is>
          <t>Y</t>
        </is>
      </c>
      <c r="F29" s="94" t="inlineStr">
        <is>
          <t>State Government Securities</t>
        </is>
      </c>
      <c r="G29" s="53" t="inlineStr">
        <is>
          <t>INR</t>
        </is>
      </c>
      <c r="H29" s="96" t="n">
        <v>154515.24</v>
      </c>
      <c r="I29" s="96" t="n">
        <v>305072.6703865047</v>
      </c>
      <c r="J29" s="53" t="n">
        <v>20240331</v>
      </c>
      <c r="K29" s="53" t="inlineStr">
        <is>
          <t>AFS</t>
        </is>
      </c>
      <c r="L29" s="53" t="inlineStr">
        <is>
          <t>DEL</t>
        </is>
      </c>
      <c r="M29" s="96">
        <f>I29*VLOOKUP(G29,'Currency-RBI'!$A$2:$B$28,2,0)</f>
        <v/>
      </c>
      <c r="N29" s="97">
        <f>H29/I29</f>
        <v/>
      </c>
    </row>
    <row r="30">
      <c r="A30" s="53" t="n">
        <v>20221231</v>
      </c>
      <c r="B30" s="94" t="inlineStr">
        <is>
          <t>60662-TB-INR-AFS-DEL-67</t>
        </is>
      </c>
      <c r="C30" s="95" t="n">
        <v>60662</v>
      </c>
      <c r="D30" s="53" t="inlineStr">
        <is>
          <t>TB</t>
        </is>
      </c>
      <c r="E30" s="53" t="inlineStr">
        <is>
          <t>N</t>
        </is>
      </c>
      <c r="F30" s="94" t="inlineStr">
        <is>
          <t>Treasury Bills</t>
        </is>
      </c>
      <c r="G30" s="53" t="inlineStr">
        <is>
          <t>INR</t>
        </is>
      </c>
      <c r="H30" s="96" t="n">
        <v>365067.45</v>
      </c>
      <c r="I30" s="96" t="n">
        <v>698783.6958955686</v>
      </c>
      <c r="J30" s="53" t="n">
        <v>20240331</v>
      </c>
      <c r="K30" s="53" t="inlineStr">
        <is>
          <t>AFS</t>
        </is>
      </c>
      <c r="L30" s="53" t="inlineStr">
        <is>
          <t>DEL</t>
        </is>
      </c>
      <c r="M30" s="96">
        <f>I30*VLOOKUP(G30,'Currency-RBI'!$A$2:$B$28,2,0)</f>
        <v/>
      </c>
      <c r="N30" s="97">
        <f>H30/I30</f>
        <v/>
      </c>
    </row>
    <row r="31">
      <c r="A31" s="53" t="n">
        <v>20221231</v>
      </c>
      <c r="B31" s="94" t="inlineStr">
        <is>
          <t>35874-SG-INR-AFS-MUM-68</t>
        </is>
      </c>
      <c r="C31" s="95" t="n">
        <v>35874</v>
      </c>
      <c r="D31" s="53" t="inlineStr">
        <is>
          <t>SG</t>
        </is>
      </c>
      <c r="E31" s="53" t="inlineStr">
        <is>
          <t>N</t>
        </is>
      </c>
      <c r="F31" s="94" t="inlineStr">
        <is>
          <t>State Government Securities</t>
        </is>
      </c>
      <c r="G31" s="53" t="inlineStr">
        <is>
          <t>INR</t>
        </is>
      </c>
      <c r="H31" s="96" t="n">
        <v>275375.43</v>
      </c>
      <c r="I31" s="96" t="n">
        <v>416626.7841732998</v>
      </c>
      <c r="J31" s="53" t="n">
        <v>20240331</v>
      </c>
      <c r="K31" s="53" t="inlineStr">
        <is>
          <t>AFS</t>
        </is>
      </c>
      <c r="L31" s="53" t="inlineStr">
        <is>
          <t>MUM</t>
        </is>
      </c>
      <c r="M31" s="96">
        <f>I31*VLOOKUP(G31,'Currency-RBI'!$A$2:$B$28,2,0)</f>
        <v/>
      </c>
      <c r="N31" s="97">
        <f>H31/I31</f>
        <v/>
      </c>
    </row>
    <row r="32">
      <c r="A32" s="53" t="n">
        <v>20221231</v>
      </c>
      <c r="B32" s="94" t="inlineStr">
        <is>
          <t>35138-TB-INR-HFT-MUM-70</t>
        </is>
      </c>
      <c r="C32" s="95" t="n">
        <v>35138</v>
      </c>
      <c r="D32" s="53" t="inlineStr">
        <is>
          <t>TB</t>
        </is>
      </c>
      <c r="E32" s="53" t="inlineStr">
        <is>
          <t>Y</t>
        </is>
      </c>
      <c r="F32" s="94" t="inlineStr">
        <is>
          <t>Treasury Bills</t>
        </is>
      </c>
      <c r="G32" s="53" t="inlineStr">
        <is>
          <t>INR</t>
        </is>
      </c>
      <c r="H32" s="96" t="n">
        <v>278840.43</v>
      </c>
      <c r="I32" s="96" t="n">
        <v>479316.1370129409</v>
      </c>
      <c r="J32" s="53" t="n">
        <v>20240331</v>
      </c>
      <c r="K32" s="53" t="inlineStr">
        <is>
          <t>HFT</t>
        </is>
      </c>
      <c r="L32" s="53" t="inlineStr">
        <is>
          <t>MUM</t>
        </is>
      </c>
      <c r="M32" s="96">
        <f>I32*VLOOKUP(G32,'Currency-RBI'!$A$2:$B$28,2,0)</f>
        <v/>
      </c>
      <c r="N32" s="97">
        <f>H32/I32</f>
        <v/>
      </c>
    </row>
    <row r="33">
      <c r="A33" s="53" t="n">
        <v>20221231</v>
      </c>
      <c r="B33" s="94" t="inlineStr">
        <is>
          <t>14213-OS-INR-AFS-MUM-74</t>
        </is>
      </c>
      <c r="C33" s="95" t="n">
        <v>14213</v>
      </c>
      <c r="D33" s="53" t="inlineStr">
        <is>
          <t>OS</t>
        </is>
      </c>
      <c r="E33" s="53" t="inlineStr">
        <is>
          <t>N</t>
        </is>
      </c>
      <c r="F33" s="94" t="inlineStr">
        <is>
          <t>Other Approved Securities</t>
        </is>
      </c>
      <c r="G33" s="53" t="inlineStr">
        <is>
          <t>INR</t>
        </is>
      </c>
      <c r="H33" s="96" t="n">
        <v>91329.48</v>
      </c>
      <c r="I33" s="96" t="n">
        <v>99091.60619778854</v>
      </c>
      <c r="J33" s="53" t="n">
        <v>20240331</v>
      </c>
      <c r="K33" s="53" t="inlineStr">
        <is>
          <t>AFS</t>
        </is>
      </c>
      <c r="L33" s="53" t="inlineStr">
        <is>
          <t>MUM</t>
        </is>
      </c>
      <c r="M33" s="96">
        <f>I33*VLOOKUP(G33,'Currency-RBI'!$A$2:$B$28,2,0)</f>
        <v/>
      </c>
      <c r="N33" s="97">
        <f>H33/I33</f>
        <v/>
      </c>
    </row>
    <row r="34">
      <c r="A34" s="53" t="n">
        <v>20221231</v>
      </c>
      <c r="B34" s="94" t="inlineStr">
        <is>
          <t>67913-CG-INR-HFT-MUM-75</t>
        </is>
      </c>
      <c r="C34" s="95" t="n">
        <v>67913</v>
      </c>
      <c r="D34" s="53" t="inlineStr">
        <is>
          <t>CG</t>
        </is>
      </c>
      <c r="E34" s="53" t="inlineStr">
        <is>
          <t>Y</t>
        </is>
      </c>
      <c r="F34" s="94" t="inlineStr">
        <is>
          <t>Central Government Securities</t>
        </is>
      </c>
      <c r="G34" s="53" t="inlineStr">
        <is>
          <t>INR</t>
        </is>
      </c>
      <c r="H34" s="96" t="n">
        <v>317417.76</v>
      </c>
      <c r="I34" s="96" t="n">
        <v>483797.4959889002</v>
      </c>
      <c r="J34" s="53" t="n">
        <v>20240331</v>
      </c>
      <c r="K34" s="53" t="inlineStr">
        <is>
          <t>HFT</t>
        </is>
      </c>
      <c r="L34" s="53" t="inlineStr">
        <is>
          <t>MUM</t>
        </is>
      </c>
      <c r="M34" s="96">
        <f>I34*VLOOKUP(G34,'Currency-RBI'!$A$2:$B$28,2,0)</f>
        <v/>
      </c>
      <c r="N34" s="97">
        <f>H34/I34</f>
        <v/>
      </c>
    </row>
    <row r="35">
      <c r="A35" s="53" t="n">
        <v>20221231</v>
      </c>
      <c r="B35" s="94" t="inlineStr">
        <is>
          <t>18764-OS-INR-AFS-DEL-76</t>
        </is>
      </c>
      <c r="C35" s="95" t="n">
        <v>18764</v>
      </c>
      <c r="D35" s="53" t="inlineStr">
        <is>
          <t>OS</t>
        </is>
      </c>
      <c r="E35" s="53" t="inlineStr">
        <is>
          <t>N</t>
        </is>
      </c>
      <c r="F35" s="94" t="inlineStr">
        <is>
          <t>Other Approved Securities</t>
        </is>
      </c>
      <c r="G35" s="53" t="inlineStr">
        <is>
          <t>INR</t>
        </is>
      </c>
      <c r="H35" s="96" t="n">
        <v>80380.08</v>
      </c>
      <c r="I35" s="96" t="n">
        <v>115741.8322143342</v>
      </c>
      <c r="J35" s="53" t="n">
        <v>20240331</v>
      </c>
      <c r="K35" s="53" t="inlineStr">
        <is>
          <t>AFS</t>
        </is>
      </c>
      <c r="L35" s="53" t="inlineStr">
        <is>
          <t>DEL</t>
        </is>
      </c>
      <c r="M35" s="96">
        <f>I35*VLOOKUP(G35,'Currency-RBI'!$A$2:$B$28,2,0)</f>
        <v/>
      </c>
      <c r="N35" s="97">
        <f>H35/I35</f>
        <v/>
      </c>
    </row>
    <row r="36">
      <c r="A36" s="53" t="n">
        <v>20221231</v>
      </c>
      <c r="B36" s="94" t="inlineStr">
        <is>
          <t>82569-OS-INR-AFS-MUM-78</t>
        </is>
      </c>
      <c r="C36" s="95" t="n">
        <v>82569</v>
      </c>
      <c r="D36" s="53" t="inlineStr">
        <is>
          <t>OS</t>
        </is>
      </c>
      <c r="E36" s="53" t="inlineStr">
        <is>
          <t>Y</t>
        </is>
      </c>
      <c r="F36" s="94" t="inlineStr">
        <is>
          <t>Other Approved Securities</t>
        </is>
      </c>
      <c r="G36" s="53" t="inlineStr">
        <is>
          <t>INR</t>
        </is>
      </c>
      <c r="H36" s="96" t="n">
        <v>367030.62</v>
      </c>
      <c r="I36" s="96" t="n">
        <v>604411.9221740409</v>
      </c>
      <c r="J36" s="53" t="n">
        <v>20240331</v>
      </c>
      <c r="K36" s="53" t="inlineStr">
        <is>
          <t>AFS</t>
        </is>
      </c>
      <c r="L36" s="53" t="inlineStr">
        <is>
          <t>MUM</t>
        </is>
      </c>
      <c r="M36" s="96">
        <f>I36*VLOOKUP(G36,'Currency-RBI'!$A$2:$B$28,2,0)</f>
        <v/>
      </c>
      <c r="N36" s="97">
        <f>H36/I36</f>
        <v/>
      </c>
    </row>
    <row r="37">
      <c r="A37" s="53" t="n">
        <v>20221231</v>
      </c>
      <c r="B37" s="94" t="inlineStr">
        <is>
          <t>21636-TB-INR-AFS-DEL-79</t>
        </is>
      </c>
      <c r="C37" s="95" t="n">
        <v>21636</v>
      </c>
      <c r="D37" s="53" t="inlineStr">
        <is>
          <t>TB</t>
        </is>
      </c>
      <c r="E37" s="53" t="inlineStr">
        <is>
          <t>Y</t>
        </is>
      </c>
      <c r="F37" s="94" t="inlineStr">
        <is>
          <t>Treasury Bills</t>
        </is>
      </c>
      <c r="G37" s="53" t="inlineStr">
        <is>
          <t>INR</t>
        </is>
      </c>
      <c r="H37" s="96" t="n">
        <v>185857.65</v>
      </c>
      <c r="I37" s="96" t="n">
        <v>198155.9152626615</v>
      </c>
      <c r="J37" s="53" t="n">
        <v>20240331</v>
      </c>
      <c r="K37" s="53" t="inlineStr">
        <is>
          <t>AFS</t>
        </is>
      </c>
      <c r="L37" s="53" t="inlineStr">
        <is>
          <t>DEL</t>
        </is>
      </c>
      <c r="M37" s="96">
        <f>I37*VLOOKUP(G37,'Currency-RBI'!$A$2:$B$28,2,0)</f>
        <v/>
      </c>
      <c r="N37" s="97">
        <f>H37/I37</f>
        <v/>
      </c>
    </row>
    <row r="38">
      <c r="A38" s="53" t="n">
        <v>20221231</v>
      </c>
      <c r="B38" s="94" t="inlineStr">
        <is>
          <t>56965-TB-INR-AFS-MUM-82</t>
        </is>
      </c>
      <c r="C38" s="95" t="n">
        <v>56965</v>
      </c>
      <c r="D38" s="53" t="inlineStr">
        <is>
          <t>TB</t>
        </is>
      </c>
      <c r="E38" s="53" t="inlineStr">
        <is>
          <t>Y</t>
        </is>
      </c>
      <c r="F38" s="94" t="inlineStr">
        <is>
          <t>Treasury Bills</t>
        </is>
      </c>
      <c r="G38" s="53" t="inlineStr">
        <is>
          <t>INR</t>
        </is>
      </c>
      <c r="H38" s="96" t="n">
        <v>55791.45</v>
      </c>
      <c r="I38" s="96" t="n">
        <v>104360.05745965</v>
      </c>
      <c r="J38" s="53" t="n">
        <v>20240331</v>
      </c>
      <c r="K38" s="53" t="inlineStr">
        <is>
          <t>AFS</t>
        </is>
      </c>
      <c r="L38" s="53" t="inlineStr">
        <is>
          <t>MUM</t>
        </is>
      </c>
      <c r="M38" s="96">
        <f>I38*VLOOKUP(G38,'Currency-RBI'!$A$2:$B$28,2,0)</f>
        <v/>
      </c>
      <c r="N38" s="97">
        <f>H38/I38</f>
        <v/>
      </c>
    </row>
    <row r="39">
      <c r="A39" s="53" t="n">
        <v>20221231</v>
      </c>
      <c r="B39" s="94" t="inlineStr">
        <is>
          <t>44825-CG-INR-AFS-MUM-83</t>
        </is>
      </c>
      <c r="C39" s="95" t="n">
        <v>44825</v>
      </c>
      <c r="D39" s="53" t="inlineStr">
        <is>
          <t>CG</t>
        </is>
      </c>
      <c r="E39" s="53" t="inlineStr">
        <is>
          <t>N</t>
        </is>
      </c>
      <c r="F39" s="94" t="inlineStr">
        <is>
          <t>Central Government Securities</t>
        </is>
      </c>
      <c r="G39" s="53" t="inlineStr">
        <is>
          <t>INR</t>
        </is>
      </c>
      <c r="H39" s="96" t="n">
        <v>263750.85</v>
      </c>
      <c r="I39" s="96" t="n">
        <v>397080.727152864</v>
      </c>
      <c r="J39" s="53" t="n">
        <v>20240331</v>
      </c>
      <c r="K39" s="53" t="inlineStr">
        <is>
          <t>AFS</t>
        </is>
      </c>
      <c r="L39" s="53" t="inlineStr">
        <is>
          <t>MUM</t>
        </is>
      </c>
      <c r="M39" s="96">
        <f>I39*VLOOKUP(G39,'Currency-RBI'!$A$2:$B$28,2,0)</f>
        <v/>
      </c>
      <c r="N39" s="97">
        <f>H39/I39</f>
        <v/>
      </c>
    </row>
    <row r="40">
      <c r="A40" s="53" t="n">
        <v>20221231</v>
      </c>
      <c r="B40" s="94" t="inlineStr">
        <is>
          <t>12106-SG-INR-AFS-DEL-87</t>
        </is>
      </c>
      <c r="C40" s="95" t="n">
        <v>12106</v>
      </c>
      <c r="D40" s="53" t="inlineStr">
        <is>
          <t>SG</t>
        </is>
      </c>
      <c r="E40" s="53" t="inlineStr">
        <is>
          <t>Y</t>
        </is>
      </c>
      <c r="F40" s="94" t="inlineStr">
        <is>
          <t>State Government Securities</t>
        </is>
      </c>
      <c r="G40" s="53" t="inlineStr">
        <is>
          <t>INR</t>
        </is>
      </c>
      <c r="H40" s="96" t="n">
        <v>461242.98</v>
      </c>
      <c r="I40" s="96" t="n">
        <v>883777.0171935125</v>
      </c>
      <c r="J40" s="53" t="n">
        <v>20240331</v>
      </c>
      <c r="K40" s="53" t="inlineStr">
        <is>
          <t>AFS</t>
        </is>
      </c>
      <c r="L40" s="53" t="inlineStr">
        <is>
          <t>DEL</t>
        </is>
      </c>
      <c r="M40" s="96">
        <f>I40*VLOOKUP(G40,'Currency-RBI'!$A$2:$B$28,2,0)</f>
        <v/>
      </c>
      <c r="N40" s="97">
        <f>H40/I40</f>
        <v/>
      </c>
    </row>
    <row r="41">
      <c r="A41" s="53" t="n">
        <v>20221231</v>
      </c>
      <c r="B41" s="94" t="inlineStr">
        <is>
          <t>74555-OS-INR-AFS-MUM-88</t>
        </is>
      </c>
      <c r="C41" s="95" t="n">
        <v>74555</v>
      </c>
      <c r="D41" s="53" t="inlineStr">
        <is>
          <t>OS</t>
        </is>
      </c>
      <c r="E41" s="53" t="inlineStr">
        <is>
          <t>Y</t>
        </is>
      </c>
      <c r="F41" s="94" t="inlineStr">
        <is>
          <t>Other Approved Securities</t>
        </is>
      </c>
      <c r="G41" s="53" t="inlineStr">
        <is>
          <t>INR</t>
        </is>
      </c>
      <c r="H41" s="96" t="n">
        <v>457084.98</v>
      </c>
      <c r="I41" s="96" t="n">
        <v>472461.9500736545</v>
      </c>
      <c r="J41" s="53" t="n">
        <v>20240331</v>
      </c>
      <c r="K41" s="53" t="inlineStr">
        <is>
          <t>AFS</t>
        </is>
      </c>
      <c r="L41" s="53" t="inlineStr">
        <is>
          <t>MUM</t>
        </is>
      </c>
      <c r="M41" s="96">
        <f>I41*VLOOKUP(G41,'Currency-RBI'!$A$2:$B$28,2,0)</f>
        <v/>
      </c>
      <c r="N41" s="97">
        <f>H41/I41</f>
        <v/>
      </c>
    </row>
    <row r="42">
      <c r="A42" s="53" t="n">
        <v>20221231</v>
      </c>
      <c r="B42" s="94" t="inlineStr">
        <is>
          <t>66853-SG-INR-AFS-DEL-90</t>
        </is>
      </c>
      <c r="C42" s="95" t="n">
        <v>66853</v>
      </c>
      <c r="D42" s="53" t="inlineStr">
        <is>
          <t>SG</t>
        </is>
      </c>
      <c r="E42" s="53" t="inlineStr">
        <is>
          <t>Y</t>
        </is>
      </c>
      <c r="F42" s="94" t="inlineStr">
        <is>
          <t>State Government Securities</t>
        </is>
      </c>
      <c r="G42" s="53" t="inlineStr">
        <is>
          <t>INR</t>
        </is>
      </c>
      <c r="H42" s="96" t="n">
        <v>158182.2</v>
      </c>
      <c r="I42" s="96" t="n">
        <v>262010.6508605653</v>
      </c>
      <c r="J42" s="53" t="n">
        <v>20240331</v>
      </c>
      <c r="K42" s="53" t="inlineStr">
        <is>
          <t>AFS</t>
        </is>
      </c>
      <c r="L42" s="53" t="inlineStr">
        <is>
          <t>DEL</t>
        </is>
      </c>
      <c r="M42" s="96">
        <f>I42*VLOOKUP(G42,'Currency-RBI'!$A$2:$B$28,2,0)</f>
        <v/>
      </c>
      <c r="N42" s="97">
        <f>H42/I42</f>
        <v/>
      </c>
    </row>
    <row r="43">
      <c r="A43" s="53" t="n">
        <v>20221231</v>
      </c>
      <c r="B43" s="94" t="inlineStr">
        <is>
          <t>30364-CG-INR-HFT-DEL-92</t>
        </is>
      </c>
      <c r="C43" s="95" t="n">
        <v>30364</v>
      </c>
      <c r="D43" s="53" t="inlineStr">
        <is>
          <t>CG</t>
        </is>
      </c>
      <c r="E43" s="53" t="inlineStr">
        <is>
          <t>N</t>
        </is>
      </c>
      <c r="F43" s="94" t="inlineStr">
        <is>
          <t>Central Government Securities</t>
        </is>
      </c>
      <c r="G43" s="53" t="inlineStr">
        <is>
          <t>INR</t>
        </is>
      </c>
      <c r="H43" s="96" t="n">
        <v>170011.71</v>
      </c>
      <c r="I43" s="96" t="n">
        <v>294578.360372405</v>
      </c>
      <c r="J43" s="53" t="n">
        <v>20240331</v>
      </c>
      <c r="K43" s="53" t="inlineStr">
        <is>
          <t>HFT</t>
        </is>
      </c>
      <c r="L43" s="53" t="inlineStr">
        <is>
          <t>DEL</t>
        </is>
      </c>
      <c r="M43" s="96">
        <f>I43*VLOOKUP(G43,'Currency-RBI'!$A$2:$B$28,2,0)</f>
        <v/>
      </c>
      <c r="N43" s="97">
        <f>H43/I43</f>
        <v/>
      </c>
    </row>
    <row r="44">
      <c r="A44" s="53" t="n">
        <v>20221231</v>
      </c>
      <c r="B44" s="94" t="inlineStr">
        <is>
          <t>26799-SG-INR-HFT-MUM-94</t>
        </is>
      </c>
      <c r="C44" s="95" t="n">
        <v>26799</v>
      </c>
      <c r="D44" s="53" t="inlineStr">
        <is>
          <t>SG</t>
        </is>
      </c>
      <c r="E44" s="53" t="inlineStr">
        <is>
          <t>Y</t>
        </is>
      </c>
      <c r="F44" s="94" t="inlineStr">
        <is>
          <t>State Government Securities</t>
        </is>
      </c>
      <c r="G44" s="53" t="inlineStr">
        <is>
          <t>INR</t>
        </is>
      </c>
      <c r="H44" s="96" t="n">
        <v>310616.46</v>
      </c>
      <c r="I44" s="96" t="n">
        <v>411286.7070917908</v>
      </c>
      <c r="J44" s="53" t="n">
        <v>20240331</v>
      </c>
      <c r="K44" s="53" t="inlineStr">
        <is>
          <t>HFT</t>
        </is>
      </c>
      <c r="L44" s="53" t="inlineStr">
        <is>
          <t>MUM</t>
        </is>
      </c>
      <c r="M44" s="96">
        <f>I44*VLOOKUP(G44,'Currency-RBI'!$A$2:$B$28,2,0)</f>
        <v/>
      </c>
      <c r="N44" s="97">
        <f>H44/I44</f>
        <v/>
      </c>
    </row>
    <row r="45">
      <c r="A45" s="53" t="n">
        <v>20221231</v>
      </c>
      <c r="B45" s="94" t="inlineStr">
        <is>
          <t>73536-OS-INR-HFT-MUM-96</t>
        </is>
      </c>
      <c r="C45" s="95" t="n">
        <v>73536</v>
      </c>
      <c r="D45" s="53" t="inlineStr">
        <is>
          <t>OS</t>
        </is>
      </c>
      <c r="E45" s="53" t="inlineStr">
        <is>
          <t>Y</t>
        </is>
      </c>
      <c r="F45" s="94" t="inlineStr">
        <is>
          <t>Other Approved Securities</t>
        </is>
      </c>
      <c r="G45" s="53" t="inlineStr">
        <is>
          <t>INR</t>
        </is>
      </c>
      <c r="H45" s="96" t="n">
        <v>452609.19</v>
      </c>
      <c r="I45" s="96" t="n">
        <v>713157.4572526491</v>
      </c>
      <c r="J45" s="53" t="n">
        <v>20240331</v>
      </c>
      <c r="K45" s="53" t="inlineStr">
        <is>
          <t>HFT</t>
        </is>
      </c>
      <c r="L45" s="53" t="inlineStr">
        <is>
          <t>MUM</t>
        </is>
      </c>
      <c r="M45" s="96">
        <f>I45*VLOOKUP(G45,'Currency-RBI'!$A$2:$B$28,2,0)</f>
        <v/>
      </c>
      <c r="N45" s="97">
        <f>H45/I45</f>
        <v/>
      </c>
    </row>
    <row r="46">
      <c r="A46" s="53" t="n">
        <v>20221231</v>
      </c>
      <c r="B46" s="94" t="inlineStr">
        <is>
          <t>25289-SG-INR-HFT-MUM-97</t>
        </is>
      </c>
      <c r="C46" s="95" t="n">
        <v>25289</v>
      </c>
      <c r="D46" s="53" t="inlineStr">
        <is>
          <t>SG</t>
        </is>
      </c>
      <c r="E46" s="53" t="inlineStr">
        <is>
          <t>N</t>
        </is>
      </c>
      <c r="F46" s="94" t="inlineStr">
        <is>
          <t>State Government Securities</t>
        </is>
      </c>
      <c r="G46" s="53" t="inlineStr">
        <is>
          <t>INR</t>
        </is>
      </c>
      <c r="H46" s="96" t="n">
        <v>336776.22</v>
      </c>
      <c r="I46" s="96" t="n">
        <v>390090.3072672103</v>
      </c>
      <c r="J46" s="53" t="n">
        <v>20240331</v>
      </c>
      <c r="K46" s="53" t="inlineStr">
        <is>
          <t>HFT</t>
        </is>
      </c>
      <c r="L46" s="53" t="inlineStr">
        <is>
          <t>MUM</t>
        </is>
      </c>
      <c r="M46" s="96">
        <f>I46*VLOOKUP(G46,'Currency-RBI'!$A$2:$B$28,2,0)</f>
        <v/>
      </c>
      <c r="N46" s="97">
        <f>H46/I46</f>
        <v/>
      </c>
    </row>
    <row r="47">
      <c r="A47" s="53" t="n">
        <v>20221231</v>
      </c>
      <c r="B47" s="94" t="inlineStr">
        <is>
          <t>49436-TB-INR-AFS-DEL-100</t>
        </is>
      </c>
      <c r="C47" s="95" t="n">
        <v>49436</v>
      </c>
      <c r="D47" s="53" t="inlineStr">
        <is>
          <t>TB</t>
        </is>
      </c>
      <c r="E47" s="53" t="inlineStr">
        <is>
          <t>Y</t>
        </is>
      </c>
      <c r="F47" s="94" t="inlineStr">
        <is>
          <t>Treasury Bills</t>
        </is>
      </c>
      <c r="G47" s="53" t="inlineStr">
        <is>
          <t>INR</t>
        </is>
      </c>
      <c r="H47" s="96" t="n">
        <v>387465.21</v>
      </c>
      <c r="I47" s="96" t="n">
        <v>710894.983691604</v>
      </c>
      <c r="J47" s="53" t="n">
        <v>20240331</v>
      </c>
      <c r="K47" s="53" t="inlineStr">
        <is>
          <t>AFS</t>
        </is>
      </c>
      <c r="L47" s="53" t="inlineStr">
        <is>
          <t>DEL</t>
        </is>
      </c>
      <c r="M47" s="96">
        <f>I47*VLOOKUP(G47,'Currency-RBI'!$A$2:$B$28,2,0)</f>
        <v/>
      </c>
      <c r="N47" s="97">
        <f>H47/I47</f>
        <v/>
      </c>
    </row>
    <row r="48">
      <c r="A48" s="53" t="n">
        <v>20221231</v>
      </c>
      <c r="B48" s="94" t="inlineStr">
        <is>
          <t>38592-SG-INR-AFS-DEL-108</t>
        </is>
      </c>
      <c r="C48" s="95" t="n">
        <v>38592</v>
      </c>
      <c r="D48" s="53" t="inlineStr">
        <is>
          <t>SG</t>
        </is>
      </c>
      <c r="E48" s="53" t="inlineStr">
        <is>
          <t>Y</t>
        </is>
      </c>
      <c r="F48" s="94" t="inlineStr">
        <is>
          <t>State Government Securities</t>
        </is>
      </c>
      <c r="G48" s="53" t="inlineStr">
        <is>
          <t>INR</t>
        </is>
      </c>
      <c r="H48" s="96" t="n">
        <v>199704.78</v>
      </c>
      <c r="I48" s="96" t="n">
        <v>342334.3874004715</v>
      </c>
      <c r="J48" s="53" t="n">
        <v>20240331</v>
      </c>
      <c r="K48" s="53" t="inlineStr">
        <is>
          <t>AFS</t>
        </is>
      </c>
      <c r="L48" s="53" t="inlineStr">
        <is>
          <t>DEL</t>
        </is>
      </c>
      <c r="M48" s="96">
        <f>I48*VLOOKUP(G48,'Currency-RBI'!$A$2:$B$28,2,0)</f>
        <v/>
      </c>
      <c r="N48" s="97">
        <f>H48/I48</f>
        <v/>
      </c>
    </row>
    <row r="49">
      <c r="A49" s="53" t="n">
        <v>20221231</v>
      </c>
      <c r="B49" s="94" t="inlineStr">
        <is>
          <t>15488-OS-INR-AFS-MUM-109</t>
        </is>
      </c>
      <c r="C49" s="95" t="n">
        <v>15488</v>
      </c>
      <c r="D49" s="53" t="inlineStr">
        <is>
          <t>OS</t>
        </is>
      </c>
      <c r="E49" s="53" t="inlineStr">
        <is>
          <t>Y</t>
        </is>
      </c>
      <c r="F49" s="94" t="inlineStr">
        <is>
          <t>Other Approved Securities</t>
        </is>
      </c>
      <c r="G49" s="53" t="inlineStr">
        <is>
          <t>INR</t>
        </is>
      </c>
      <c r="H49" s="96" t="n">
        <v>313667.64</v>
      </c>
      <c r="I49" s="96" t="n">
        <v>349951.192927998</v>
      </c>
      <c r="J49" s="53" t="n">
        <v>20240331</v>
      </c>
      <c r="K49" s="53" t="inlineStr">
        <is>
          <t>AFS</t>
        </is>
      </c>
      <c r="L49" s="53" t="inlineStr">
        <is>
          <t>MUM</t>
        </is>
      </c>
      <c r="M49" s="96">
        <f>I49*VLOOKUP(G49,'Currency-RBI'!$A$2:$B$28,2,0)</f>
        <v/>
      </c>
      <c r="N49" s="97">
        <f>H49/I49</f>
        <v/>
      </c>
    </row>
    <row r="50">
      <c r="A50" s="53" t="n">
        <v>20221231</v>
      </c>
      <c r="B50" s="94" t="inlineStr">
        <is>
          <t>10538-OS-INR-HFT-DEL-111</t>
        </is>
      </c>
      <c r="C50" s="95" t="n">
        <v>10538</v>
      </c>
      <c r="D50" s="53" t="inlineStr">
        <is>
          <t>OS</t>
        </is>
      </c>
      <c r="E50" s="53" t="inlineStr">
        <is>
          <t>N</t>
        </is>
      </c>
      <c r="F50" s="94" t="inlineStr">
        <is>
          <t>Other Approved Securities</t>
        </is>
      </c>
      <c r="G50" s="53" t="inlineStr">
        <is>
          <t>INR</t>
        </is>
      </c>
      <c r="H50" s="96" t="n">
        <v>196936.74</v>
      </c>
      <c r="I50" s="96" t="n">
        <v>227745.8259495979</v>
      </c>
      <c r="J50" s="53" t="n">
        <v>20240331</v>
      </c>
      <c r="K50" s="53" t="inlineStr">
        <is>
          <t>HFT</t>
        </is>
      </c>
      <c r="L50" s="53" t="inlineStr">
        <is>
          <t>DEL</t>
        </is>
      </c>
      <c r="M50" s="96">
        <f>I50*VLOOKUP(G50,'Currency-RBI'!$A$2:$B$28,2,0)</f>
        <v/>
      </c>
      <c r="N50" s="97">
        <f>H50/I50</f>
        <v/>
      </c>
    </row>
    <row r="51">
      <c r="A51" s="53" t="n">
        <v>20221231</v>
      </c>
      <c r="B51" s="94" t="inlineStr">
        <is>
          <t>18744-SG-INR-HFT-DEL-113</t>
        </is>
      </c>
      <c r="C51" s="95" t="n">
        <v>18744</v>
      </c>
      <c r="D51" s="53" t="inlineStr">
        <is>
          <t>SG</t>
        </is>
      </c>
      <c r="E51" s="53" t="inlineStr">
        <is>
          <t>N</t>
        </is>
      </c>
      <c r="F51" s="94" t="inlineStr">
        <is>
          <t>State Government Securities</t>
        </is>
      </c>
      <c r="G51" s="53" t="inlineStr">
        <is>
          <t>INR</t>
        </is>
      </c>
      <c r="H51" s="96" t="n">
        <v>247525.74</v>
      </c>
      <c r="I51" s="96" t="n">
        <v>289316.5395969579</v>
      </c>
      <c r="J51" s="53" t="n">
        <v>20240331</v>
      </c>
      <c r="K51" s="53" t="inlineStr">
        <is>
          <t>HFT</t>
        </is>
      </c>
      <c r="L51" s="53" t="inlineStr">
        <is>
          <t>DEL</t>
        </is>
      </c>
      <c r="M51" s="96">
        <f>I51*VLOOKUP(G51,'Currency-RBI'!$A$2:$B$28,2,0)</f>
        <v/>
      </c>
      <c r="N51" s="97">
        <f>H51/I51</f>
        <v/>
      </c>
    </row>
    <row r="52">
      <c r="A52" s="53" t="n">
        <v>20221231</v>
      </c>
      <c r="B52" s="94" t="inlineStr">
        <is>
          <t>47410-OS-INR-HFT-DEL-116</t>
        </is>
      </c>
      <c r="C52" s="95" t="n">
        <v>47410</v>
      </c>
      <c r="D52" s="53" t="inlineStr">
        <is>
          <t>OS</t>
        </is>
      </c>
      <c r="E52" s="53" t="inlineStr">
        <is>
          <t>Y</t>
        </is>
      </c>
      <c r="F52" s="94" t="inlineStr">
        <is>
          <t>Other Approved Securities</t>
        </is>
      </c>
      <c r="G52" s="53" t="inlineStr">
        <is>
          <t>INR</t>
        </is>
      </c>
      <c r="H52" s="96" t="n">
        <v>458473.95</v>
      </c>
      <c r="I52" s="96" t="n">
        <v>849409.8511388606</v>
      </c>
      <c r="J52" s="53" t="n">
        <v>20240331</v>
      </c>
      <c r="K52" s="53" t="inlineStr">
        <is>
          <t>HFT</t>
        </is>
      </c>
      <c r="L52" s="53" t="inlineStr">
        <is>
          <t>DEL</t>
        </is>
      </c>
      <c r="M52" s="96">
        <f>I52*VLOOKUP(G52,'Currency-RBI'!$A$2:$B$28,2,0)</f>
        <v/>
      </c>
      <c r="N52" s="97">
        <f>H52/I52</f>
        <v/>
      </c>
    </row>
    <row r="53">
      <c r="A53" s="53" t="n">
        <v>20221231</v>
      </c>
      <c r="B53" s="94" t="inlineStr">
        <is>
          <t>69907-OS-INR-AFS-DEL-118</t>
        </is>
      </c>
      <c r="C53" s="95" t="n">
        <v>69907</v>
      </c>
      <c r="D53" s="53" t="inlineStr">
        <is>
          <t>OS</t>
        </is>
      </c>
      <c r="E53" s="53" t="inlineStr">
        <is>
          <t>Y</t>
        </is>
      </c>
      <c r="F53" s="94" t="inlineStr">
        <is>
          <t>Other Approved Securities</t>
        </is>
      </c>
      <c r="G53" s="53" t="inlineStr">
        <is>
          <t>INR</t>
        </is>
      </c>
      <c r="H53" s="96" t="n">
        <v>267006.96</v>
      </c>
      <c r="I53" s="96" t="n">
        <v>319768.9753298259</v>
      </c>
      <c r="J53" s="53" t="n">
        <v>20240331</v>
      </c>
      <c r="K53" s="53" t="inlineStr">
        <is>
          <t>AFS</t>
        </is>
      </c>
      <c r="L53" s="53" t="inlineStr">
        <is>
          <t>DEL</t>
        </is>
      </c>
      <c r="M53" s="96">
        <f>I53*VLOOKUP(G53,'Currency-RBI'!$A$2:$B$28,2,0)</f>
        <v/>
      </c>
      <c r="N53" s="97">
        <f>H53/I53</f>
        <v/>
      </c>
    </row>
    <row r="54">
      <c r="A54" s="53" t="n">
        <v>20221231</v>
      </c>
      <c r="B54" s="94" t="inlineStr">
        <is>
          <t>62852-OS-INR-HFT-DEL-119</t>
        </is>
      </c>
      <c r="C54" s="95" t="n">
        <v>62852</v>
      </c>
      <c r="D54" s="53" t="inlineStr">
        <is>
          <t>OS</t>
        </is>
      </c>
      <c r="E54" s="53" t="inlineStr">
        <is>
          <t>Y</t>
        </is>
      </c>
      <c r="F54" s="94" t="inlineStr">
        <is>
          <t>Other Approved Securities</t>
        </is>
      </c>
      <c r="G54" s="53" t="inlineStr">
        <is>
          <t>INR</t>
        </is>
      </c>
      <c r="H54" s="96" t="n">
        <v>437343.39</v>
      </c>
      <c r="I54" s="96" t="n">
        <v>837112.5312616342</v>
      </c>
      <c r="J54" s="53" t="n">
        <v>20240331</v>
      </c>
      <c r="K54" s="53" t="inlineStr">
        <is>
          <t>HFT</t>
        </is>
      </c>
      <c r="L54" s="53" t="inlineStr">
        <is>
          <t>DEL</t>
        </is>
      </c>
      <c r="M54" s="96">
        <f>I54*VLOOKUP(G54,'Currency-RBI'!$A$2:$B$28,2,0)</f>
        <v/>
      </c>
      <c r="N54" s="97">
        <f>H54/I54</f>
        <v/>
      </c>
    </row>
    <row r="55">
      <c r="A55" s="53" t="n">
        <v>20221231</v>
      </c>
      <c r="B55" s="94" t="inlineStr">
        <is>
          <t>38319-CG-INR-AFS-DEL-121</t>
        </is>
      </c>
      <c r="C55" s="95" t="n">
        <v>38319</v>
      </c>
      <c r="D55" s="53" t="inlineStr">
        <is>
          <t>CG</t>
        </is>
      </c>
      <c r="E55" s="53" t="inlineStr">
        <is>
          <t>N</t>
        </is>
      </c>
      <c r="F55" s="94" t="inlineStr">
        <is>
          <t>Central Government Securities</t>
        </is>
      </c>
      <c r="G55" s="53" t="inlineStr">
        <is>
          <t>INR</t>
        </is>
      </c>
      <c r="H55" s="96" t="n">
        <v>393622.02</v>
      </c>
      <c r="I55" s="96" t="n">
        <v>569078.2976131653</v>
      </c>
      <c r="J55" s="53" t="n">
        <v>20240331</v>
      </c>
      <c r="K55" s="53" t="inlineStr">
        <is>
          <t>AFS</t>
        </is>
      </c>
      <c r="L55" s="53" t="inlineStr">
        <is>
          <t>DEL</t>
        </is>
      </c>
      <c r="M55" s="96">
        <f>I55*VLOOKUP(G55,'Currency-RBI'!$A$2:$B$28,2,0)</f>
        <v/>
      </c>
      <c r="N55" s="97">
        <f>H55/I55</f>
        <v/>
      </c>
    </row>
    <row r="56">
      <c r="A56" s="53" t="n">
        <v>20221231</v>
      </c>
      <c r="B56" s="94" t="inlineStr">
        <is>
          <t>74097-SG-INR-AFS-MUM-123</t>
        </is>
      </c>
      <c r="C56" s="95" t="n">
        <v>74097</v>
      </c>
      <c r="D56" s="53" t="inlineStr">
        <is>
          <t>SG</t>
        </is>
      </c>
      <c r="E56" s="53" t="inlineStr">
        <is>
          <t>Y</t>
        </is>
      </c>
      <c r="F56" s="94" t="inlineStr">
        <is>
          <t>State Government Securities</t>
        </is>
      </c>
      <c r="G56" s="53" t="inlineStr">
        <is>
          <t>INR</t>
        </is>
      </c>
      <c r="H56" s="96" t="n">
        <v>78486.21000000001</v>
      </c>
      <c r="I56" s="96" t="n">
        <v>86586.11323991635</v>
      </c>
      <c r="J56" s="53" t="n">
        <v>20240331</v>
      </c>
      <c r="K56" s="53" t="inlineStr">
        <is>
          <t>AFS</t>
        </is>
      </c>
      <c r="L56" s="53" t="inlineStr">
        <is>
          <t>MUM</t>
        </is>
      </c>
      <c r="M56" s="96">
        <f>I56*VLOOKUP(G56,'Currency-RBI'!$A$2:$B$28,2,0)</f>
        <v/>
      </c>
      <c r="N56" s="97">
        <f>H56/I56</f>
        <v/>
      </c>
    </row>
    <row r="57">
      <c r="A57" s="53" t="n">
        <v>20221231</v>
      </c>
      <c r="B57" s="94" t="inlineStr">
        <is>
          <t>76756-OS-INR-AFS-MUM-126</t>
        </is>
      </c>
      <c r="C57" s="95" t="n">
        <v>76756</v>
      </c>
      <c r="D57" s="53" t="inlineStr">
        <is>
          <t>OS</t>
        </is>
      </c>
      <c r="E57" s="53" t="inlineStr">
        <is>
          <t>Y</t>
        </is>
      </c>
      <c r="F57" s="94" t="inlineStr">
        <is>
          <t>Other Approved Securities</t>
        </is>
      </c>
      <c r="G57" s="53" t="inlineStr">
        <is>
          <t>INR</t>
        </is>
      </c>
      <c r="H57" s="96" t="n">
        <v>227363.4</v>
      </c>
      <c r="I57" s="96" t="n">
        <v>348214.4549259074</v>
      </c>
      <c r="J57" s="53" t="n">
        <v>20240331</v>
      </c>
      <c r="K57" s="53" t="inlineStr">
        <is>
          <t>AFS</t>
        </is>
      </c>
      <c r="L57" s="53" t="inlineStr">
        <is>
          <t>MUM</t>
        </is>
      </c>
      <c r="M57" s="96">
        <f>I57*VLOOKUP(G57,'Currency-RBI'!$A$2:$B$28,2,0)</f>
        <v/>
      </c>
      <c r="N57" s="97">
        <f>H57/I57</f>
        <v/>
      </c>
    </row>
    <row r="58">
      <c r="A58" s="53" t="n">
        <v>20221231</v>
      </c>
      <c r="B58" s="94" t="inlineStr">
        <is>
          <t>70280-SG-INR-HFT-DEL-127</t>
        </is>
      </c>
      <c r="C58" s="95" t="n">
        <v>70280</v>
      </c>
      <c r="D58" s="53" t="inlineStr">
        <is>
          <t>SG</t>
        </is>
      </c>
      <c r="E58" s="53" t="inlineStr">
        <is>
          <t>Y</t>
        </is>
      </c>
      <c r="F58" s="94" t="inlineStr">
        <is>
          <t>State Government Securities</t>
        </is>
      </c>
      <c r="G58" s="53" t="inlineStr">
        <is>
          <t>INR</t>
        </is>
      </c>
      <c r="H58" s="96" t="n">
        <v>318435.48</v>
      </c>
      <c r="I58" s="96" t="n">
        <v>379135.0417661864</v>
      </c>
      <c r="J58" s="53" t="n">
        <v>20240331</v>
      </c>
      <c r="K58" s="53" t="inlineStr">
        <is>
          <t>HFT</t>
        </is>
      </c>
      <c r="L58" s="53" t="inlineStr">
        <is>
          <t>DEL</t>
        </is>
      </c>
      <c r="M58" s="96">
        <f>I58*VLOOKUP(G58,'Currency-RBI'!$A$2:$B$28,2,0)</f>
        <v/>
      </c>
      <c r="N58" s="97">
        <f>H58/I58</f>
        <v/>
      </c>
    </row>
    <row r="59">
      <c r="A59" s="53" t="n">
        <v>20221231</v>
      </c>
      <c r="B59" s="94" t="inlineStr">
        <is>
          <t>19732-TB-INR-HFT-DEL-129</t>
        </is>
      </c>
      <c r="C59" s="95" t="n">
        <v>19732</v>
      </c>
      <c r="D59" s="53" t="inlineStr">
        <is>
          <t>TB</t>
        </is>
      </c>
      <c r="E59" s="53" t="inlineStr">
        <is>
          <t>Y</t>
        </is>
      </c>
      <c r="F59" s="94" t="inlineStr">
        <is>
          <t>Treasury Bills</t>
        </is>
      </c>
      <c r="G59" s="53" t="inlineStr">
        <is>
          <t>INR</t>
        </is>
      </c>
      <c r="H59" s="96" t="n">
        <v>177423.84</v>
      </c>
      <c r="I59" s="96" t="n">
        <v>325343.7257535789</v>
      </c>
      <c r="J59" s="53" t="n">
        <v>20240331</v>
      </c>
      <c r="K59" s="53" t="inlineStr">
        <is>
          <t>HFT</t>
        </is>
      </c>
      <c r="L59" s="53" t="inlineStr">
        <is>
          <t>DEL</t>
        </is>
      </c>
      <c r="M59" s="96">
        <f>I59*VLOOKUP(G59,'Currency-RBI'!$A$2:$B$28,2,0)</f>
        <v/>
      </c>
      <c r="N59" s="97">
        <f>H59/I59</f>
        <v/>
      </c>
    </row>
    <row r="60">
      <c r="A60" s="53" t="n">
        <v>20221231</v>
      </c>
      <c r="B60" s="94" t="inlineStr">
        <is>
          <t>27606-SG-INR-AFS-DEL-131</t>
        </is>
      </c>
      <c r="C60" s="95" t="n">
        <v>27606</v>
      </c>
      <c r="D60" s="53" t="inlineStr">
        <is>
          <t>SG</t>
        </is>
      </c>
      <c r="E60" s="53" t="inlineStr">
        <is>
          <t>N</t>
        </is>
      </c>
      <c r="F60" s="94" t="inlineStr">
        <is>
          <t>State Government Securities</t>
        </is>
      </c>
      <c r="G60" s="53" t="inlineStr">
        <is>
          <t>INR</t>
        </is>
      </c>
      <c r="H60" s="96" t="n">
        <v>446180.13</v>
      </c>
      <c r="I60" s="96" t="n">
        <v>845224.2588148975</v>
      </c>
      <c r="J60" s="53" t="n">
        <v>20240331</v>
      </c>
      <c r="K60" s="53" t="inlineStr">
        <is>
          <t>AFS</t>
        </is>
      </c>
      <c r="L60" s="53" t="inlineStr">
        <is>
          <t>DEL</t>
        </is>
      </c>
      <c r="M60" s="96">
        <f>I60*VLOOKUP(G60,'Currency-RBI'!$A$2:$B$28,2,0)</f>
        <v/>
      </c>
      <c r="N60" s="97">
        <f>H60/I60</f>
        <v/>
      </c>
    </row>
    <row r="61">
      <c r="A61" s="53" t="n">
        <v>20221231</v>
      </c>
      <c r="B61" s="94" t="inlineStr">
        <is>
          <t>43948-OS-INR-AFS-DEL-133</t>
        </is>
      </c>
      <c r="C61" s="95" t="n">
        <v>43948</v>
      </c>
      <c r="D61" s="53" t="inlineStr">
        <is>
          <t>OS</t>
        </is>
      </c>
      <c r="E61" s="53" t="inlineStr">
        <is>
          <t>N</t>
        </is>
      </c>
      <c r="F61" s="94" t="inlineStr">
        <is>
          <t>Other Approved Securities</t>
        </is>
      </c>
      <c r="G61" s="53" t="inlineStr">
        <is>
          <t>INR</t>
        </is>
      </c>
      <c r="H61" s="96" t="n">
        <v>98238.69</v>
      </c>
      <c r="I61" s="96" t="n">
        <v>146984.7617284645</v>
      </c>
      <c r="J61" s="53" t="n">
        <v>20240331</v>
      </c>
      <c r="K61" s="53" t="inlineStr">
        <is>
          <t>AFS</t>
        </is>
      </c>
      <c r="L61" s="53" t="inlineStr">
        <is>
          <t>DEL</t>
        </is>
      </c>
      <c r="M61" s="96">
        <f>I61*VLOOKUP(G61,'Currency-RBI'!$A$2:$B$28,2,0)</f>
        <v/>
      </c>
      <c r="N61" s="97">
        <f>H61/I61</f>
        <v/>
      </c>
    </row>
    <row r="62">
      <c r="A62" s="53" t="n">
        <v>20221231</v>
      </c>
      <c r="B62" s="94" t="inlineStr">
        <is>
          <t>46979-SG-INR-HFT-DEL-134</t>
        </is>
      </c>
      <c r="C62" s="95" t="n">
        <v>46979</v>
      </c>
      <c r="D62" s="53" t="inlineStr">
        <is>
          <t>SG</t>
        </is>
      </c>
      <c r="E62" s="53" t="inlineStr">
        <is>
          <t>Y</t>
        </is>
      </c>
      <c r="F62" s="94" t="inlineStr">
        <is>
          <t>State Government Securities</t>
        </is>
      </c>
      <c r="G62" s="53" t="inlineStr">
        <is>
          <t>INR</t>
        </is>
      </c>
      <c r="H62" s="96" t="n">
        <v>304209.18</v>
      </c>
      <c r="I62" s="96" t="n">
        <v>501786.9688406398</v>
      </c>
      <c r="J62" s="53" t="n">
        <v>20240331</v>
      </c>
      <c r="K62" s="53" t="inlineStr">
        <is>
          <t>HFT</t>
        </is>
      </c>
      <c r="L62" s="53" t="inlineStr">
        <is>
          <t>DEL</t>
        </is>
      </c>
      <c r="M62" s="96">
        <f>I62*VLOOKUP(G62,'Currency-RBI'!$A$2:$B$28,2,0)</f>
        <v/>
      </c>
      <c r="N62" s="97">
        <f>H62/I62</f>
        <v/>
      </c>
    </row>
    <row r="63">
      <c r="A63" s="53" t="n">
        <v>20221231</v>
      </c>
      <c r="B63" s="94" t="inlineStr">
        <is>
          <t>45976-TB-INR-HFT-DEL-138</t>
        </is>
      </c>
      <c r="C63" s="95" t="n">
        <v>45976</v>
      </c>
      <c r="D63" s="53" t="inlineStr">
        <is>
          <t>TB</t>
        </is>
      </c>
      <c r="E63" s="53" t="inlineStr">
        <is>
          <t>Y</t>
        </is>
      </c>
      <c r="F63" s="94" t="inlineStr">
        <is>
          <t>Treasury Bills</t>
        </is>
      </c>
      <c r="G63" s="53" t="inlineStr">
        <is>
          <t>INR</t>
        </is>
      </c>
      <c r="H63" s="96" t="n">
        <v>70147.44</v>
      </c>
      <c r="I63" s="96" t="n">
        <v>118613.8611984642</v>
      </c>
      <c r="J63" s="53" t="n">
        <v>20240331</v>
      </c>
      <c r="K63" s="53" t="inlineStr">
        <is>
          <t>HFT</t>
        </is>
      </c>
      <c r="L63" s="53" t="inlineStr">
        <is>
          <t>DEL</t>
        </is>
      </c>
      <c r="M63" s="96">
        <f>I63*VLOOKUP(G63,'Currency-RBI'!$A$2:$B$28,2,0)</f>
        <v/>
      </c>
      <c r="N63" s="97">
        <f>H63/I63</f>
        <v/>
      </c>
    </row>
    <row r="64">
      <c r="A64" s="53" t="n">
        <v>20221231</v>
      </c>
      <c r="B64" s="94" t="inlineStr">
        <is>
          <t>19228-OS-INR-AFS-DEL-143</t>
        </is>
      </c>
      <c r="C64" s="95" t="n">
        <v>19228</v>
      </c>
      <c r="D64" s="53" t="inlineStr">
        <is>
          <t>OS</t>
        </is>
      </c>
      <c r="E64" s="53" t="inlineStr">
        <is>
          <t>N</t>
        </is>
      </c>
      <c r="F64" s="94" t="inlineStr">
        <is>
          <t>Other Approved Securities</t>
        </is>
      </c>
      <c r="G64" s="53" t="inlineStr">
        <is>
          <t>INR</t>
        </is>
      </c>
      <c r="H64" s="96" t="n">
        <v>152300.61</v>
      </c>
      <c r="I64" s="96" t="n">
        <v>199719.7237249116</v>
      </c>
      <c r="J64" s="53" t="n">
        <v>20240331</v>
      </c>
      <c r="K64" s="53" t="inlineStr">
        <is>
          <t>AFS</t>
        </is>
      </c>
      <c r="L64" s="53" t="inlineStr">
        <is>
          <t>DEL</t>
        </is>
      </c>
      <c r="M64" s="96">
        <f>I64*VLOOKUP(G64,'Currency-RBI'!$A$2:$B$28,2,0)</f>
        <v/>
      </c>
      <c r="N64" s="97">
        <f>H64/I64</f>
        <v/>
      </c>
    </row>
    <row r="65">
      <c r="A65" s="53" t="n">
        <v>20221231</v>
      </c>
      <c r="B65" s="94" t="inlineStr">
        <is>
          <t>64231-OS-INR-AFS-MUM-145</t>
        </is>
      </c>
      <c r="C65" s="95" t="n">
        <v>64231</v>
      </c>
      <c r="D65" s="53" t="inlineStr">
        <is>
          <t>OS</t>
        </is>
      </c>
      <c r="E65" s="53" t="inlineStr">
        <is>
          <t>N</t>
        </is>
      </c>
      <c r="F65" s="94" t="inlineStr">
        <is>
          <t>Other Approved Securities</t>
        </is>
      </c>
      <c r="G65" s="53" t="inlineStr">
        <is>
          <t>INR</t>
        </is>
      </c>
      <c r="H65" s="96" t="n">
        <v>154490.49</v>
      </c>
      <c r="I65" s="96" t="n">
        <v>290804.6522012289</v>
      </c>
      <c r="J65" s="53" t="n">
        <v>20240331</v>
      </c>
      <c r="K65" s="53" t="inlineStr">
        <is>
          <t>AFS</t>
        </is>
      </c>
      <c r="L65" s="53" t="inlineStr">
        <is>
          <t>MUM</t>
        </is>
      </c>
      <c r="M65" s="96">
        <f>I65*VLOOKUP(G65,'Currency-RBI'!$A$2:$B$28,2,0)</f>
        <v/>
      </c>
      <c r="N65" s="97">
        <f>H65/I65</f>
        <v/>
      </c>
    </row>
    <row r="66">
      <c r="A66" s="53" t="n">
        <v>20221231</v>
      </c>
      <c r="B66" s="94" t="inlineStr">
        <is>
          <t>72223-TB-INR-HFT-MUM-146</t>
        </is>
      </c>
      <c r="C66" s="95" t="n">
        <v>72223</v>
      </c>
      <c r="D66" s="53" t="inlineStr">
        <is>
          <t>TB</t>
        </is>
      </c>
      <c r="E66" s="53" t="inlineStr">
        <is>
          <t>N</t>
        </is>
      </c>
      <c r="F66" s="94" t="inlineStr">
        <is>
          <t>Treasury Bills</t>
        </is>
      </c>
      <c r="G66" s="53" t="inlineStr">
        <is>
          <t>INR</t>
        </is>
      </c>
      <c r="H66" s="96" t="n">
        <v>264376.53</v>
      </c>
      <c r="I66" s="96" t="n">
        <v>357442.958089215</v>
      </c>
      <c r="J66" s="53" t="n">
        <v>20240331</v>
      </c>
      <c r="K66" s="53" t="inlineStr">
        <is>
          <t>HFT</t>
        </is>
      </c>
      <c r="L66" s="53" t="inlineStr">
        <is>
          <t>MUM</t>
        </is>
      </c>
      <c r="M66" s="96">
        <f>I66*VLOOKUP(G66,'Currency-RBI'!$A$2:$B$28,2,0)</f>
        <v/>
      </c>
      <c r="N66" s="97">
        <f>H66/I66</f>
        <v/>
      </c>
    </row>
    <row r="67">
      <c r="A67" s="53" t="n">
        <v>20221231</v>
      </c>
      <c r="B67" s="94" t="inlineStr">
        <is>
          <t>70731-TB-INR-HFT-MUM-147</t>
        </is>
      </c>
      <c r="C67" s="95" t="n">
        <v>70731</v>
      </c>
      <c r="D67" s="53" t="inlineStr">
        <is>
          <t>TB</t>
        </is>
      </c>
      <c r="E67" s="53" t="inlineStr">
        <is>
          <t>Y</t>
        </is>
      </c>
      <c r="F67" s="94" t="inlineStr">
        <is>
          <t>Treasury Bills</t>
        </is>
      </c>
      <c r="G67" s="53" t="inlineStr">
        <is>
          <t>INR</t>
        </is>
      </c>
      <c r="H67" s="96" t="n">
        <v>198099</v>
      </c>
      <c r="I67" s="96" t="n">
        <v>258196.3011861185</v>
      </c>
      <c r="J67" s="53" t="n">
        <v>20240331</v>
      </c>
      <c r="K67" s="53" t="inlineStr">
        <is>
          <t>HFT</t>
        </is>
      </c>
      <c r="L67" s="53" t="inlineStr">
        <is>
          <t>MUM</t>
        </is>
      </c>
      <c r="M67" s="96">
        <f>I67*VLOOKUP(G67,'Currency-RBI'!$A$2:$B$28,2,0)</f>
        <v/>
      </c>
      <c r="N67" s="97">
        <f>H67/I67</f>
        <v/>
      </c>
    </row>
    <row r="68">
      <c r="A68" s="53" t="n">
        <v>20221231</v>
      </c>
      <c r="B68" s="94" t="inlineStr">
        <is>
          <t>43722-SG-INR-AFS-MUM-148</t>
        </is>
      </c>
      <c r="C68" s="95" t="n">
        <v>43722</v>
      </c>
      <c r="D68" s="53" t="inlineStr">
        <is>
          <t>SG</t>
        </is>
      </c>
      <c r="E68" s="53" t="inlineStr">
        <is>
          <t>N</t>
        </is>
      </c>
      <c r="F68" s="94" t="inlineStr">
        <is>
          <t>State Government Securities</t>
        </is>
      </c>
      <c r="G68" s="53" t="inlineStr">
        <is>
          <t>INR</t>
        </is>
      </c>
      <c r="H68" s="96" t="n">
        <v>462627</v>
      </c>
      <c r="I68" s="96" t="n">
        <v>783677.1134594716</v>
      </c>
      <c r="J68" s="53" t="n">
        <v>20240331</v>
      </c>
      <c r="K68" s="53" t="inlineStr">
        <is>
          <t>AFS</t>
        </is>
      </c>
      <c r="L68" s="53" t="inlineStr">
        <is>
          <t>MUM</t>
        </is>
      </c>
      <c r="M68" s="96">
        <f>I68*VLOOKUP(G68,'Currency-RBI'!$A$2:$B$28,2,0)</f>
        <v/>
      </c>
      <c r="N68" s="97">
        <f>H68/I68</f>
        <v/>
      </c>
    </row>
    <row r="69">
      <c r="A69" s="53" t="n">
        <v>20221231</v>
      </c>
      <c r="B69" s="94" t="inlineStr">
        <is>
          <t>28800-CG-INR-HFT-DEL-154</t>
        </is>
      </c>
      <c r="C69" s="95" t="n">
        <v>28800</v>
      </c>
      <c r="D69" s="53" t="inlineStr">
        <is>
          <t>CG</t>
        </is>
      </c>
      <c r="E69" s="53" t="inlineStr">
        <is>
          <t>Y</t>
        </is>
      </c>
      <c r="F69" s="94" t="inlineStr">
        <is>
          <t>Central Government Securities</t>
        </is>
      </c>
      <c r="G69" s="53" t="inlineStr">
        <is>
          <t>INR</t>
        </is>
      </c>
      <c r="H69" s="96" t="n">
        <v>153889.56</v>
      </c>
      <c r="I69" s="96" t="n">
        <v>212769.3437143363</v>
      </c>
      <c r="J69" s="53" t="n">
        <v>20240331</v>
      </c>
      <c r="K69" s="53" t="inlineStr">
        <is>
          <t>HFT</t>
        </is>
      </c>
      <c r="L69" s="53" t="inlineStr">
        <is>
          <t>DEL</t>
        </is>
      </c>
      <c r="M69" s="96">
        <f>I69*VLOOKUP(G69,'Currency-RBI'!$A$2:$B$28,2,0)</f>
        <v/>
      </c>
      <c r="N69" s="97">
        <f>H69/I69</f>
        <v/>
      </c>
    </row>
    <row r="70">
      <c r="A70" s="53" t="n">
        <v>20221231</v>
      </c>
      <c r="B70" s="94" t="inlineStr">
        <is>
          <t>15600-TB-INR-HFT-MUM-155</t>
        </is>
      </c>
      <c r="C70" s="95" t="n">
        <v>15600</v>
      </c>
      <c r="D70" s="53" t="inlineStr">
        <is>
          <t>TB</t>
        </is>
      </c>
      <c r="E70" s="53" t="inlineStr">
        <is>
          <t>N</t>
        </is>
      </c>
      <c r="F70" s="94" t="inlineStr">
        <is>
          <t>Treasury Bills</t>
        </is>
      </c>
      <c r="G70" s="53" t="inlineStr">
        <is>
          <t>INR</t>
        </is>
      </c>
      <c r="H70" s="96" t="n">
        <v>117658.53</v>
      </c>
      <c r="I70" s="96" t="n">
        <v>183286.6035797908</v>
      </c>
      <c r="J70" s="53" t="n">
        <v>20240331</v>
      </c>
      <c r="K70" s="53" t="inlineStr">
        <is>
          <t>HFT</t>
        </is>
      </c>
      <c r="L70" s="53" t="inlineStr">
        <is>
          <t>MUM</t>
        </is>
      </c>
      <c r="M70" s="96">
        <f>I70*VLOOKUP(G70,'Currency-RBI'!$A$2:$B$28,2,0)</f>
        <v/>
      </c>
      <c r="N70" s="97">
        <f>H70/I70</f>
        <v/>
      </c>
    </row>
    <row r="71">
      <c r="A71" s="53" t="n">
        <v>20221231</v>
      </c>
      <c r="B71" s="94" t="inlineStr">
        <is>
          <t>65658-CG-INR-HFT-DEL-157</t>
        </is>
      </c>
      <c r="C71" s="95" t="n">
        <v>65658</v>
      </c>
      <c r="D71" s="53" t="inlineStr">
        <is>
          <t>CG</t>
        </is>
      </c>
      <c r="E71" s="53" t="inlineStr">
        <is>
          <t>N</t>
        </is>
      </c>
      <c r="F71" s="94" t="inlineStr">
        <is>
          <t>Central Government Securities</t>
        </is>
      </c>
      <c r="G71" s="53" t="inlineStr">
        <is>
          <t>INR</t>
        </is>
      </c>
      <c r="H71" s="96" t="n">
        <v>394954.56</v>
      </c>
      <c r="I71" s="96" t="n">
        <v>730094.0429213645</v>
      </c>
      <c r="J71" s="53" t="n">
        <v>20240331</v>
      </c>
      <c r="K71" s="53" t="inlineStr">
        <is>
          <t>HFT</t>
        </is>
      </c>
      <c r="L71" s="53" t="inlineStr">
        <is>
          <t>DEL</t>
        </is>
      </c>
      <c r="M71" s="96">
        <f>I71*VLOOKUP(G71,'Currency-RBI'!$A$2:$B$28,2,0)</f>
        <v/>
      </c>
      <c r="N71" s="97">
        <f>H71/I71</f>
        <v/>
      </c>
    </row>
    <row r="72">
      <c r="A72" s="53" t="n">
        <v>20221231</v>
      </c>
      <c r="B72" s="94" t="inlineStr">
        <is>
          <t>66024-TB-INR-AFS-MUM-158</t>
        </is>
      </c>
      <c r="C72" s="95" t="n">
        <v>66024</v>
      </c>
      <c r="D72" s="53" t="inlineStr">
        <is>
          <t>TB</t>
        </is>
      </c>
      <c r="E72" s="53" t="inlineStr">
        <is>
          <t>N</t>
        </is>
      </c>
      <c r="F72" s="94" t="inlineStr">
        <is>
          <t>Treasury Bills</t>
        </is>
      </c>
      <c r="G72" s="53" t="inlineStr">
        <is>
          <t>INR</t>
        </is>
      </c>
      <c r="H72" s="96" t="n">
        <v>103871.79</v>
      </c>
      <c r="I72" s="96" t="n">
        <v>202049.1981486868</v>
      </c>
      <c r="J72" s="53" t="n">
        <v>20240331</v>
      </c>
      <c r="K72" s="53" t="inlineStr">
        <is>
          <t>AFS</t>
        </is>
      </c>
      <c r="L72" s="53" t="inlineStr">
        <is>
          <t>MUM</t>
        </is>
      </c>
      <c r="M72" s="96">
        <f>I72*VLOOKUP(G72,'Currency-RBI'!$A$2:$B$28,2,0)</f>
        <v/>
      </c>
      <c r="N72" s="97">
        <f>H72/I72</f>
        <v/>
      </c>
    </row>
    <row r="73">
      <c r="A73" s="53" t="n">
        <v>20221231</v>
      </c>
      <c r="B73" s="94" t="inlineStr">
        <is>
          <t>13131-OS-INR-AFS-MUM-159</t>
        </is>
      </c>
      <c r="C73" s="95" t="n">
        <v>13131</v>
      </c>
      <c r="D73" s="53" t="inlineStr">
        <is>
          <t>OS</t>
        </is>
      </c>
      <c r="E73" s="53" t="inlineStr">
        <is>
          <t>N</t>
        </is>
      </c>
      <c r="F73" s="94" t="inlineStr">
        <is>
          <t>Other Approved Securities</t>
        </is>
      </c>
      <c r="G73" s="53" t="inlineStr">
        <is>
          <t>INR</t>
        </is>
      </c>
      <c r="H73" s="96" t="n">
        <v>385763.4</v>
      </c>
      <c r="I73" s="96" t="n">
        <v>446497.0088773909</v>
      </c>
      <c r="J73" s="53" t="n">
        <v>20240331</v>
      </c>
      <c r="K73" s="53" t="inlineStr">
        <is>
          <t>AFS</t>
        </is>
      </c>
      <c r="L73" s="53" t="inlineStr">
        <is>
          <t>MUM</t>
        </is>
      </c>
      <c r="M73" s="96">
        <f>I73*VLOOKUP(G73,'Currency-RBI'!$A$2:$B$28,2,0)</f>
        <v/>
      </c>
      <c r="N73" s="97">
        <f>H73/I73</f>
        <v/>
      </c>
    </row>
    <row r="74">
      <c r="A74" s="53" t="n">
        <v>20221231</v>
      </c>
      <c r="B74" s="94" t="inlineStr">
        <is>
          <t>59260-TB-INR-HFT-DEL-160</t>
        </is>
      </c>
      <c r="C74" s="95" t="n">
        <v>59260</v>
      </c>
      <c r="D74" s="53" t="inlineStr">
        <is>
          <t>TB</t>
        </is>
      </c>
      <c r="E74" s="53" t="inlineStr">
        <is>
          <t>Y</t>
        </is>
      </c>
      <c r="F74" s="94" t="inlineStr">
        <is>
          <t>Treasury Bills</t>
        </is>
      </c>
      <c r="G74" s="53" t="inlineStr">
        <is>
          <t>INR</t>
        </is>
      </c>
      <c r="H74" s="96" t="n">
        <v>411245.01</v>
      </c>
      <c r="I74" s="96" t="n">
        <v>633083.4241033852</v>
      </c>
      <c r="J74" s="53" t="n">
        <v>20240331</v>
      </c>
      <c r="K74" s="53" t="inlineStr">
        <is>
          <t>HFT</t>
        </is>
      </c>
      <c r="L74" s="53" t="inlineStr">
        <is>
          <t>DEL</t>
        </is>
      </c>
      <c r="M74" s="96">
        <f>I74*VLOOKUP(G74,'Currency-RBI'!$A$2:$B$28,2,0)</f>
        <v/>
      </c>
      <c r="N74" s="97">
        <f>H74/I74</f>
        <v/>
      </c>
    </row>
    <row r="75">
      <c r="A75" s="53" t="n">
        <v>20221231</v>
      </c>
      <c r="B75" s="94" t="inlineStr">
        <is>
          <t>62008-SG-INR-HFT-DEL-161</t>
        </is>
      </c>
      <c r="C75" s="95" t="n">
        <v>62008</v>
      </c>
      <c r="D75" s="53" t="inlineStr">
        <is>
          <t>SG</t>
        </is>
      </c>
      <c r="E75" s="53" t="inlineStr">
        <is>
          <t>Y</t>
        </is>
      </c>
      <c r="F75" s="94" t="inlineStr">
        <is>
          <t>State Government Securities</t>
        </is>
      </c>
      <c r="G75" s="53" t="inlineStr">
        <is>
          <t>INR</t>
        </is>
      </c>
      <c r="H75" s="96" t="n">
        <v>480824.19</v>
      </c>
      <c r="I75" s="96" t="n">
        <v>665083.0356324977</v>
      </c>
      <c r="J75" s="53" t="n">
        <v>20240331</v>
      </c>
      <c r="K75" s="53" t="inlineStr">
        <is>
          <t>HFT</t>
        </is>
      </c>
      <c r="L75" s="53" t="inlineStr">
        <is>
          <t>DEL</t>
        </is>
      </c>
      <c r="M75" s="96">
        <f>I75*VLOOKUP(G75,'Currency-RBI'!$A$2:$B$28,2,0)</f>
        <v/>
      </c>
      <c r="N75" s="97">
        <f>H75/I75</f>
        <v/>
      </c>
    </row>
    <row r="76">
      <c r="A76" s="53" t="n">
        <v>20221231</v>
      </c>
      <c r="B76" s="94" t="inlineStr">
        <is>
          <t>25400-TB-INR-AFS-DEL-169</t>
        </is>
      </c>
      <c r="C76" s="95" t="n">
        <v>25400</v>
      </c>
      <c r="D76" s="53" t="inlineStr">
        <is>
          <t>TB</t>
        </is>
      </c>
      <c r="E76" s="53" t="inlineStr">
        <is>
          <t>Y</t>
        </is>
      </c>
      <c r="F76" s="94" t="inlineStr">
        <is>
          <t>Treasury Bills</t>
        </is>
      </c>
      <c r="G76" s="53" t="inlineStr">
        <is>
          <t>INR</t>
        </is>
      </c>
      <c r="H76" s="96" t="n">
        <v>229105.8</v>
      </c>
      <c r="I76" s="96" t="n">
        <v>345105.5567681884</v>
      </c>
      <c r="J76" s="53" t="n">
        <v>20240331</v>
      </c>
      <c r="K76" s="53" t="inlineStr">
        <is>
          <t>AFS</t>
        </is>
      </c>
      <c r="L76" s="53" t="inlineStr">
        <is>
          <t>DEL</t>
        </is>
      </c>
      <c r="M76" s="96">
        <f>I76*VLOOKUP(G76,'Currency-RBI'!$A$2:$B$28,2,0)</f>
        <v/>
      </c>
      <c r="N76" s="97">
        <f>H76/I76</f>
        <v/>
      </c>
    </row>
    <row r="77">
      <c r="A77" s="53" t="n">
        <v>20221231</v>
      </c>
      <c r="B77" s="94" t="inlineStr">
        <is>
          <t>19878-SG-INR-AFS-DEL-172</t>
        </is>
      </c>
      <c r="C77" s="95" t="n">
        <v>19878</v>
      </c>
      <c r="D77" s="53" t="inlineStr">
        <is>
          <t>SG</t>
        </is>
      </c>
      <c r="E77" s="53" t="inlineStr">
        <is>
          <t>Y</t>
        </is>
      </c>
      <c r="F77" s="94" t="inlineStr">
        <is>
          <t>State Government Securities</t>
        </is>
      </c>
      <c r="G77" s="53" t="inlineStr">
        <is>
          <t>INR</t>
        </is>
      </c>
      <c r="H77" s="96" t="n">
        <v>208906.83</v>
      </c>
      <c r="I77" s="96" t="n">
        <v>248201.1439166849</v>
      </c>
      <c r="J77" s="53" t="n">
        <v>20240331</v>
      </c>
      <c r="K77" s="53" t="inlineStr">
        <is>
          <t>AFS</t>
        </is>
      </c>
      <c r="L77" s="53" t="inlineStr">
        <is>
          <t>DEL</t>
        </is>
      </c>
      <c r="M77" s="96">
        <f>I77*VLOOKUP(G77,'Currency-RBI'!$A$2:$B$28,2,0)</f>
        <v/>
      </c>
      <c r="N77" s="97">
        <f>H77/I77</f>
        <v/>
      </c>
    </row>
    <row r="78">
      <c r="A78" s="53" t="n">
        <v>20221231</v>
      </c>
      <c r="B78" s="94" t="inlineStr">
        <is>
          <t>24361-SG-INR-AFS-MUM-173</t>
        </is>
      </c>
      <c r="C78" s="95" t="n">
        <v>24361</v>
      </c>
      <c r="D78" s="53" t="inlineStr">
        <is>
          <t>SG</t>
        </is>
      </c>
      <c r="E78" s="53" t="inlineStr">
        <is>
          <t>Y</t>
        </is>
      </c>
      <c r="F78" s="94" t="inlineStr">
        <is>
          <t>State Government Securities</t>
        </is>
      </c>
      <c r="G78" s="53" t="inlineStr">
        <is>
          <t>INR</t>
        </is>
      </c>
      <c r="H78" s="96" t="n">
        <v>140857.2</v>
      </c>
      <c r="I78" s="96" t="n">
        <v>248626.8045431488</v>
      </c>
      <c r="J78" s="53" t="n">
        <v>20240331</v>
      </c>
      <c r="K78" s="53" t="inlineStr">
        <is>
          <t>AFS</t>
        </is>
      </c>
      <c r="L78" s="53" t="inlineStr">
        <is>
          <t>MUM</t>
        </is>
      </c>
      <c r="M78" s="96">
        <f>I78*VLOOKUP(G78,'Currency-RBI'!$A$2:$B$28,2,0)</f>
        <v/>
      </c>
      <c r="N78" s="97">
        <f>H78/I78</f>
        <v/>
      </c>
    </row>
    <row r="79">
      <c r="A79" s="53" t="n">
        <v>20221231</v>
      </c>
      <c r="B79" s="94" t="inlineStr">
        <is>
          <t>68435-CG-INR-HFT-MUM-177</t>
        </is>
      </c>
      <c r="C79" s="95" t="n">
        <v>68435</v>
      </c>
      <c r="D79" s="53" t="inlineStr">
        <is>
          <t>CG</t>
        </is>
      </c>
      <c r="E79" s="53" t="inlineStr">
        <is>
          <t>N</t>
        </is>
      </c>
      <c r="F79" s="94" t="inlineStr">
        <is>
          <t>Central Government Securities</t>
        </is>
      </c>
      <c r="G79" s="53" t="inlineStr">
        <is>
          <t>INR</t>
        </is>
      </c>
      <c r="H79" s="96" t="n">
        <v>204189.48</v>
      </c>
      <c r="I79" s="96" t="n">
        <v>346645.1750775509</v>
      </c>
      <c r="J79" s="53" t="n">
        <v>20240331</v>
      </c>
      <c r="K79" s="53" t="inlineStr">
        <is>
          <t>HFT</t>
        </is>
      </c>
      <c r="L79" s="53" t="inlineStr">
        <is>
          <t>MUM</t>
        </is>
      </c>
      <c r="M79" s="96">
        <f>I79*VLOOKUP(G79,'Currency-RBI'!$A$2:$B$28,2,0)</f>
        <v/>
      </c>
      <c r="N79" s="97">
        <f>H79/I79</f>
        <v/>
      </c>
    </row>
    <row r="80">
      <c r="A80" s="53" t="n">
        <v>20221231</v>
      </c>
      <c r="B80" s="94" t="inlineStr">
        <is>
          <t>75832-SG-INR-HFT-MUM-179</t>
        </is>
      </c>
      <c r="C80" s="95" t="n">
        <v>75832</v>
      </c>
      <c r="D80" s="53" t="inlineStr">
        <is>
          <t>SG</t>
        </is>
      </c>
      <c r="E80" s="53" t="inlineStr">
        <is>
          <t>N</t>
        </is>
      </c>
      <c r="F80" s="94" t="inlineStr">
        <is>
          <t>State Government Securities</t>
        </is>
      </c>
      <c r="G80" s="53" t="inlineStr">
        <is>
          <t>INR</t>
        </is>
      </c>
      <c r="H80" s="96" t="n">
        <v>417787.92</v>
      </c>
      <c r="I80" s="96" t="n">
        <v>534978.5458560629</v>
      </c>
      <c r="J80" s="53" t="n">
        <v>20240331</v>
      </c>
      <c r="K80" s="53" t="inlineStr">
        <is>
          <t>HFT</t>
        </is>
      </c>
      <c r="L80" s="53" t="inlineStr">
        <is>
          <t>MUM</t>
        </is>
      </c>
      <c r="M80" s="96">
        <f>I80*VLOOKUP(G80,'Currency-RBI'!$A$2:$B$28,2,0)</f>
        <v/>
      </c>
      <c r="N80" s="97">
        <f>H80/I80</f>
        <v/>
      </c>
    </row>
    <row r="81">
      <c r="A81" s="53" t="n">
        <v>20221231</v>
      </c>
      <c r="B81" s="94" t="inlineStr">
        <is>
          <t>16686-SG-INR-HFT-DEL-180</t>
        </is>
      </c>
      <c r="C81" s="95" t="n">
        <v>16686</v>
      </c>
      <c r="D81" s="53" t="inlineStr">
        <is>
          <t>SG</t>
        </is>
      </c>
      <c r="E81" s="53" t="inlineStr">
        <is>
          <t>Y</t>
        </is>
      </c>
      <c r="F81" s="94" t="inlineStr">
        <is>
          <t>State Government Securities</t>
        </is>
      </c>
      <c r="G81" s="53" t="inlineStr">
        <is>
          <t>INR</t>
        </is>
      </c>
      <c r="H81" s="96" t="n">
        <v>361304.46</v>
      </c>
      <c r="I81" s="96" t="n">
        <v>600690.6332098825</v>
      </c>
      <c r="J81" s="53" t="n">
        <v>20240331</v>
      </c>
      <c r="K81" s="53" t="inlineStr">
        <is>
          <t>HFT</t>
        </is>
      </c>
      <c r="L81" s="53" t="inlineStr">
        <is>
          <t>DEL</t>
        </is>
      </c>
      <c r="M81" s="96">
        <f>I81*VLOOKUP(G81,'Currency-RBI'!$A$2:$B$28,2,0)</f>
        <v/>
      </c>
      <c r="N81" s="97">
        <f>H81/I81</f>
        <v/>
      </c>
    </row>
    <row r="82">
      <c r="A82" s="53" t="n">
        <v>20221231</v>
      </c>
      <c r="B82" s="94" t="inlineStr">
        <is>
          <t>80240-OS-INR-HFT-MUM-181</t>
        </is>
      </c>
      <c r="C82" s="95" t="n">
        <v>80240</v>
      </c>
      <c r="D82" s="53" t="inlineStr">
        <is>
          <t>OS</t>
        </is>
      </c>
      <c r="E82" s="53" t="inlineStr">
        <is>
          <t>Y</t>
        </is>
      </c>
      <c r="F82" s="94" t="inlineStr">
        <is>
          <t>Other Approved Securities</t>
        </is>
      </c>
      <c r="G82" s="53" t="inlineStr">
        <is>
          <t>INR</t>
        </is>
      </c>
      <c r="H82" s="96" t="n">
        <v>337776.12</v>
      </c>
      <c r="I82" s="96" t="n">
        <v>388368.2567513164</v>
      </c>
      <c r="J82" s="53" t="n">
        <v>20240331</v>
      </c>
      <c r="K82" s="53" t="inlineStr">
        <is>
          <t>HFT</t>
        </is>
      </c>
      <c r="L82" s="53" t="inlineStr">
        <is>
          <t>MUM</t>
        </is>
      </c>
      <c r="M82" s="96">
        <f>I82*VLOOKUP(G82,'Currency-RBI'!$A$2:$B$28,2,0)</f>
        <v/>
      </c>
      <c r="N82" s="97">
        <f>H82/I82</f>
        <v/>
      </c>
    </row>
    <row r="83">
      <c r="A83" s="53" t="n">
        <v>20221231</v>
      </c>
      <c r="B83" s="94" t="inlineStr">
        <is>
          <t>13189-CG-INR-HFT-MUM-184</t>
        </is>
      </c>
      <c r="C83" s="95" t="n">
        <v>13189</v>
      </c>
      <c r="D83" s="53" t="inlineStr">
        <is>
          <t>CG</t>
        </is>
      </c>
      <c r="E83" s="53" t="inlineStr">
        <is>
          <t>Y</t>
        </is>
      </c>
      <c r="F83" s="94" t="inlineStr">
        <is>
          <t>Central Government Securities</t>
        </is>
      </c>
      <c r="G83" s="53" t="inlineStr">
        <is>
          <t>INR</t>
        </is>
      </c>
      <c r="H83" s="96" t="n">
        <v>488519.46</v>
      </c>
      <c r="I83" s="96" t="n">
        <v>501269.5001194612</v>
      </c>
      <c r="J83" s="53" t="n">
        <v>20240331</v>
      </c>
      <c r="K83" s="53" t="inlineStr">
        <is>
          <t>HFT</t>
        </is>
      </c>
      <c r="L83" s="53" t="inlineStr">
        <is>
          <t>MUM</t>
        </is>
      </c>
      <c r="M83" s="96">
        <f>I83*VLOOKUP(G83,'Currency-RBI'!$A$2:$B$28,2,0)</f>
        <v/>
      </c>
      <c r="N83" s="97">
        <f>H83/I83</f>
        <v/>
      </c>
    </row>
    <row r="84">
      <c r="A84" s="53" t="n">
        <v>20221231</v>
      </c>
      <c r="B84" s="94" t="inlineStr">
        <is>
          <t>11974-TB-INR-HFT-MUM-186</t>
        </is>
      </c>
      <c r="C84" s="95" t="n">
        <v>11974</v>
      </c>
      <c r="D84" s="53" t="inlineStr">
        <is>
          <t>TB</t>
        </is>
      </c>
      <c r="E84" s="53" t="inlineStr">
        <is>
          <t>N</t>
        </is>
      </c>
      <c r="F84" s="94" t="inlineStr">
        <is>
          <t>Treasury Bills</t>
        </is>
      </c>
      <c r="G84" s="53" t="inlineStr">
        <is>
          <t>INR</t>
        </is>
      </c>
      <c r="H84" s="96" t="n">
        <v>329774.94</v>
      </c>
      <c r="I84" s="96" t="n">
        <v>566439.105311326</v>
      </c>
      <c r="J84" s="53" t="n">
        <v>20240331</v>
      </c>
      <c r="K84" s="53" t="inlineStr">
        <is>
          <t>HFT</t>
        </is>
      </c>
      <c r="L84" s="53" t="inlineStr">
        <is>
          <t>MUM</t>
        </is>
      </c>
      <c r="M84" s="96">
        <f>I84*VLOOKUP(G84,'Currency-RBI'!$A$2:$B$28,2,0)</f>
        <v/>
      </c>
      <c r="N84" s="97">
        <f>H84/I84</f>
        <v/>
      </c>
    </row>
    <row r="85">
      <c r="A85" s="53" t="n">
        <v>20221231</v>
      </c>
      <c r="B85" s="94" t="inlineStr">
        <is>
          <t>37581-TB-INR-HFT-DEL-187</t>
        </is>
      </c>
      <c r="C85" s="95" t="n">
        <v>37581</v>
      </c>
      <c r="D85" s="53" t="inlineStr">
        <is>
          <t>TB</t>
        </is>
      </c>
      <c r="E85" s="53" t="inlineStr">
        <is>
          <t>Y</t>
        </is>
      </c>
      <c r="F85" s="94" t="inlineStr">
        <is>
          <t>Treasury Bills</t>
        </is>
      </c>
      <c r="G85" s="53" t="inlineStr">
        <is>
          <t>INR</t>
        </is>
      </c>
      <c r="H85" s="96" t="n">
        <v>121202.73</v>
      </c>
      <c r="I85" s="96" t="n">
        <v>125453.9901649844</v>
      </c>
      <c r="J85" s="53" t="n">
        <v>20240331</v>
      </c>
      <c r="K85" s="53" t="inlineStr">
        <is>
          <t>HFT</t>
        </is>
      </c>
      <c r="L85" s="53" t="inlineStr">
        <is>
          <t>DEL</t>
        </is>
      </c>
      <c r="M85" s="96">
        <f>I85*VLOOKUP(G85,'Currency-RBI'!$A$2:$B$28,2,0)</f>
        <v/>
      </c>
      <c r="N85" s="97">
        <f>H85/I85</f>
        <v/>
      </c>
    </row>
    <row r="86">
      <c r="A86" s="53" t="n">
        <v>20221231</v>
      </c>
      <c r="B86" s="94" t="inlineStr">
        <is>
          <t>68886-TB-INR-HFT-MUM-190</t>
        </is>
      </c>
      <c r="C86" s="95" t="n">
        <v>68886</v>
      </c>
      <c r="D86" s="53" t="inlineStr">
        <is>
          <t>TB</t>
        </is>
      </c>
      <c r="E86" s="53" t="inlineStr">
        <is>
          <t>Y</t>
        </is>
      </c>
      <c r="F86" s="94" t="inlineStr">
        <is>
          <t>Treasury Bills</t>
        </is>
      </c>
      <c r="G86" s="53" t="inlineStr">
        <is>
          <t>INR</t>
        </is>
      </c>
      <c r="H86" s="96" t="n">
        <v>471157.83</v>
      </c>
      <c r="I86" s="96" t="n">
        <v>938852.7215239806</v>
      </c>
      <c r="J86" s="53" t="n">
        <v>20240331</v>
      </c>
      <c r="K86" s="53" t="inlineStr">
        <is>
          <t>HFT</t>
        </is>
      </c>
      <c r="L86" s="53" t="inlineStr">
        <is>
          <t>MUM</t>
        </is>
      </c>
      <c r="M86" s="96">
        <f>I86*VLOOKUP(G86,'Currency-RBI'!$A$2:$B$28,2,0)</f>
        <v/>
      </c>
      <c r="N86" s="97">
        <f>H86/I86</f>
        <v/>
      </c>
    </row>
    <row r="87">
      <c r="A87" s="53" t="n">
        <v>20221231</v>
      </c>
      <c r="B87" s="94" t="inlineStr">
        <is>
          <t>38038-TB-INR-AFS-MUM-191</t>
        </is>
      </c>
      <c r="C87" s="95" t="n">
        <v>38038</v>
      </c>
      <c r="D87" s="53" t="inlineStr">
        <is>
          <t>TB</t>
        </is>
      </c>
      <c r="E87" s="53" t="inlineStr">
        <is>
          <t>N</t>
        </is>
      </c>
      <c r="F87" s="94" t="inlineStr">
        <is>
          <t>Treasury Bills</t>
        </is>
      </c>
      <c r="G87" s="53" t="inlineStr">
        <is>
          <t>INR</t>
        </is>
      </c>
      <c r="H87" s="96" t="n">
        <v>304956.63</v>
      </c>
      <c r="I87" s="96" t="n">
        <v>390050.624174201</v>
      </c>
      <c r="J87" s="53" t="n">
        <v>20240331</v>
      </c>
      <c r="K87" s="53" t="inlineStr">
        <is>
          <t>AFS</t>
        </is>
      </c>
      <c r="L87" s="53" t="inlineStr">
        <is>
          <t>MUM</t>
        </is>
      </c>
      <c r="M87" s="96">
        <f>I87*VLOOKUP(G87,'Currency-RBI'!$A$2:$B$28,2,0)</f>
        <v/>
      </c>
      <c r="N87" s="97">
        <f>H87/I87</f>
        <v/>
      </c>
    </row>
    <row r="88">
      <c r="A88" s="53" t="n">
        <v>20221231</v>
      </c>
      <c r="B88" s="94" t="inlineStr">
        <is>
          <t>46636-CG-INR-AFS-MUM-192</t>
        </is>
      </c>
      <c r="C88" s="95" t="n">
        <v>46636</v>
      </c>
      <c r="D88" s="53" t="inlineStr">
        <is>
          <t>CG</t>
        </is>
      </c>
      <c r="E88" s="53" t="inlineStr">
        <is>
          <t>Y</t>
        </is>
      </c>
      <c r="F88" s="94" t="inlineStr">
        <is>
          <t>Central Government Securities</t>
        </is>
      </c>
      <c r="G88" s="53" t="inlineStr">
        <is>
          <t>INR</t>
        </is>
      </c>
      <c r="H88" s="96" t="n">
        <v>99713.78999999999</v>
      </c>
      <c r="I88" s="96" t="n">
        <v>174839.3435826952</v>
      </c>
      <c r="J88" s="53" t="n">
        <v>20240331</v>
      </c>
      <c r="K88" s="53" t="inlineStr">
        <is>
          <t>AFS</t>
        </is>
      </c>
      <c r="L88" s="53" t="inlineStr">
        <is>
          <t>MUM</t>
        </is>
      </c>
      <c r="M88" s="96">
        <f>I88*VLOOKUP(G88,'Currency-RBI'!$A$2:$B$28,2,0)</f>
        <v/>
      </c>
      <c r="N88" s="97">
        <f>H88/I88</f>
        <v/>
      </c>
    </row>
    <row r="89">
      <c r="A89" s="53" t="n">
        <v>20221231</v>
      </c>
      <c r="B89" s="94" t="inlineStr">
        <is>
          <t>40119-TB-INR-HFT-DEL-194</t>
        </is>
      </c>
      <c r="C89" s="95" t="n">
        <v>40119</v>
      </c>
      <c r="D89" s="53" t="inlineStr">
        <is>
          <t>TB</t>
        </is>
      </c>
      <c r="E89" s="53" t="inlineStr">
        <is>
          <t>Y</t>
        </is>
      </c>
      <c r="F89" s="94" t="inlineStr">
        <is>
          <t>Treasury Bills</t>
        </is>
      </c>
      <c r="G89" s="53" t="inlineStr">
        <is>
          <t>INR</t>
        </is>
      </c>
      <c r="H89" s="96" t="n">
        <v>351394.56</v>
      </c>
      <c r="I89" s="96" t="n">
        <v>498420.6274725158</v>
      </c>
      <c r="J89" s="53" t="n">
        <v>20240331</v>
      </c>
      <c r="K89" s="53" t="inlineStr">
        <is>
          <t>HFT</t>
        </is>
      </c>
      <c r="L89" s="53" t="inlineStr">
        <is>
          <t>DEL</t>
        </is>
      </c>
      <c r="M89" s="96">
        <f>I89*VLOOKUP(G89,'Currency-RBI'!$A$2:$B$28,2,0)</f>
        <v/>
      </c>
      <c r="N89" s="97">
        <f>H89/I89</f>
        <v/>
      </c>
    </row>
    <row r="90">
      <c r="A90" s="53" t="n">
        <v>20221231</v>
      </c>
      <c r="B90" s="94" t="inlineStr">
        <is>
          <t>25591-TB-INR-AFS-MUM-196</t>
        </is>
      </c>
      <c r="C90" s="95" t="n">
        <v>25591</v>
      </c>
      <c r="D90" s="53" t="inlineStr">
        <is>
          <t>TB</t>
        </is>
      </c>
      <c r="E90" s="53" t="inlineStr">
        <is>
          <t>N</t>
        </is>
      </c>
      <c r="F90" s="94" t="inlineStr">
        <is>
          <t>Treasury Bills</t>
        </is>
      </c>
      <c r="G90" s="53" t="inlineStr">
        <is>
          <t>INR</t>
        </is>
      </c>
      <c r="H90" s="96" t="n">
        <v>268933.5</v>
      </c>
      <c r="I90" s="96" t="n">
        <v>364542.2286916864</v>
      </c>
      <c r="J90" s="53" t="n">
        <v>20240331</v>
      </c>
      <c r="K90" s="53" t="inlineStr">
        <is>
          <t>AFS</t>
        </is>
      </c>
      <c r="L90" s="53" t="inlineStr">
        <is>
          <t>MUM</t>
        </is>
      </c>
      <c r="M90" s="96">
        <f>I90*VLOOKUP(G90,'Currency-RBI'!$A$2:$B$28,2,0)</f>
        <v/>
      </c>
      <c r="N90" s="97">
        <f>H90/I90</f>
        <v/>
      </c>
    </row>
    <row r="91">
      <c r="A91" s="53" t="n">
        <v>20221231</v>
      </c>
      <c r="B91" s="94" t="inlineStr">
        <is>
          <t>75508-SG-INR-AFS-DEL-201</t>
        </is>
      </c>
      <c r="C91" s="95" t="n">
        <v>75508</v>
      </c>
      <c r="D91" s="53" t="inlineStr">
        <is>
          <t>SG</t>
        </is>
      </c>
      <c r="E91" s="53" t="inlineStr">
        <is>
          <t>N</t>
        </is>
      </c>
      <c r="F91" s="94" t="inlineStr">
        <is>
          <t>State Government Securities</t>
        </is>
      </c>
      <c r="G91" s="53" t="inlineStr">
        <is>
          <t>INR</t>
        </is>
      </c>
      <c r="H91" s="96" t="n">
        <v>147601.08</v>
      </c>
      <c r="I91" s="96" t="n">
        <v>231817.7669226406</v>
      </c>
      <c r="J91" s="53" t="n">
        <v>20240331</v>
      </c>
      <c r="K91" s="53" t="inlineStr">
        <is>
          <t>AFS</t>
        </is>
      </c>
      <c r="L91" s="53" t="inlineStr">
        <is>
          <t>DEL</t>
        </is>
      </c>
      <c r="M91" s="96">
        <f>I91*VLOOKUP(G91,'Currency-RBI'!$A$2:$B$28,2,0)</f>
        <v/>
      </c>
      <c r="N91" s="97">
        <f>H91/I91</f>
        <v/>
      </c>
    </row>
    <row r="92">
      <c r="A92" s="53" t="n">
        <v>20221231</v>
      </c>
      <c r="B92" s="94" t="inlineStr">
        <is>
          <t>72169-SG-INR-AFS-MUM-202</t>
        </is>
      </c>
      <c r="C92" s="95" t="n">
        <v>72169</v>
      </c>
      <c r="D92" s="53" t="inlineStr">
        <is>
          <t>SG</t>
        </is>
      </c>
      <c r="E92" s="53" t="inlineStr">
        <is>
          <t>Y</t>
        </is>
      </c>
      <c r="F92" s="94" t="inlineStr">
        <is>
          <t>State Government Securities</t>
        </is>
      </c>
      <c r="G92" s="53" t="inlineStr">
        <is>
          <t>INR</t>
        </is>
      </c>
      <c r="H92" s="96" t="n">
        <v>102435.3</v>
      </c>
      <c r="I92" s="96" t="n">
        <v>174516.0961458234</v>
      </c>
      <c r="J92" s="53" t="n">
        <v>20240331</v>
      </c>
      <c r="K92" s="53" t="inlineStr">
        <is>
          <t>AFS</t>
        </is>
      </c>
      <c r="L92" s="53" t="inlineStr">
        <is>
          <t>MUM</t>
        </is>
      </c>
      <c r="M92" s="96">
        <f>I92*VLOOKUP(G92,'Currency-RBI'!$A$2:$B$28,2,0)</f>
        <v/>
      </c>
      <c r="N92" s="97">
        <f>H92/I92</f>
        <v/>
      </c>
    </row>
    <row r="93">
      <c r="A93" s="53" t="n">
        <v>20221231</v>
      </c>
      <c r="B93" s="94" t="inlineStr">
        <is>
          <t>58473-TB-INR-HFT-MUM-206</t>
        </is>
      </c>
      <c r="C93" s="95" t="n">
        <v>58473</v>
      </c>
      <c r="D93" s="53" t="inlineStr">
        <is>
          <t>TB</t>
        </is>
      </c>
      <c r="E93" s="53" t="inlineStr">
        <is>
          <t>Y</t>
        </is>
      </c>
      <c r="F93" s="94" t="inlineStr">
        <is>
          <t>Treasury Bills</t>
        </is>
      </c>
      <c r="G93" s="53" t="inlineStr">
        <is>
          <t>INR</t>
        </is>
      </c>
      <c r="H93" s="96" t="n">
        <v>213185.61</v>
      </c>
      <c r="I93" s="96" t="n">
        <v>310239.0727046949</v>
      </c>
      <c r="J93" s="53" t="n">
        <v>20240331</v>
      </c>
      <c r="K93" s="53" t="inlineStr">
        <is>
          <t>HFT</t>
        </is>
      </c>
      <c r="L93" s="53" t="inlineStr">
        <is>
          <t>MUM</t>
        </is>
      </c>
      <c r="M93" s="96">
        <f>I93*VLOOKUP(G93,'Currency-RBI'!$A$2:$B$28,2,0)</f>
        <v/>
      </c>
      <c r="N93" s="97">
        <f>H93/I93</f>
        <v/>
      </c>
    </row>
    <row r="94">
      <c r="A94" s="53" t="n">
        <v>20221231</v>
      </c>
      <c r="B94" s="94" t="inlineStr">
        <is>
          <t>65433-TB-INR-HFT-DEL-207</t>
        </is>
      </c>
      <c r="C94" s="95" t="n">
        <v>65433</v>
      </c>
      <c r="D94" s="53" t="inlineStr">
        <is>
          <t>TB</t>
        </is>
      </c>
      <c r="E94" s="53" t="inlineStr">
        <is>
          <t>N</t>
        </is>
      </c>
      <c r="F94" s="94" t="inlineStr">
        <is>
          <t>Treasury Bills</t>
        </is>
      </c>
      <c r="G94" s="53" t="inlineStr">
        <is>
          <t>INR</t>
        </is>
      </c>
      <c r="H94" s="96" t="n">
        <v>138634.65</v>
      </c>
      <c r="I94" s="96" t="n">
        <v>236436.5244043</v>
      </c>
      <c r="J94" s="53" t="n">
        <v>20240331</v>
      </c>
      <c r="K94" s="53" t="inlineStr">
        <is>
          <t>HFT</t>
        </is>
      </c>
      <c r="L94" s="53" t="inlineStr">
        <is>
          <t>DEL</t>
        </is>
      </c>
      <c r="M94" s="96">
        <f>I94*VLOOKUP(G94,'Currency-RBI'!$A$2:$B$28,2,0)</f>
        <v/>
      </c>
      <c r="N94" s="97">
        <f>H94/I94</f>
        <v/>
      </c>
    </row>
    <row r="95">
      <c r="A95" s="53" t="n">
        <v>20221231</v>
      </c>
      <c r="B95" s="94" t="inlineStr">
        <is>
          <t>22750-SG-INR-AFS-MUM-210</t>
        </is>
      </c>
      <c r="C95" s="95" t="n">
        <v>22750</v>
      </c>
      <c r="D95" s="53" t="inlineStr">
        <is>
          <t>SG</t>
        </is>
      </c>
      <c r="E95" s="53" t="inlineStr">
        <is>
          <t>N</t>
        </is>
      </c>
      <c r="F95" s="94" t="inlineStr">
        <is>
          <t>State Government Securities</t>
        </is>
      </c>
      <c r="G95" s="53" t="inlineStr">
        <is>
          <t>INR</t>
        </is>
      </c>
      <c r="H95" s="96" t="n">
        <v>368835.39</v>
      </c>
      <c r="I95" s="96" t="n">
        <v>560676.2686889702</v>
      </c>
      <c r="J95" s="53" t="n">
        <v>20240331</v>
      </c>
      <c r="K95" s="53" t="inlineStr">
        <is>
          <t>AFS</t>
        </is>
      </c>
      <c r="L95" s="53" t="inlineStr">
        <is>
          <t>MUM</t>
        </is>
      </c>
      <c r="M95" s="96">
        <f>I95*VLOOKUP(G95,'Currency-RBI'!$A$2:$B$28,2,0)</f>
        <v/>
      </c>
      <c r="N95" s="97">
        <f>H95/I95</f>
        <v/>
      </c>
    </row>
    <row r="96">
      <c r="A96" s="53" t="n">
        <v>20221231</v>
      </c>
      <c r="B96" s="94" t="inlineStr">
        <is>
          <t>12950-TB-INR-AFS-DEL-211</t>
        </is>
      </c>
      <c r="C96" s="95" t="n">
        <v>12950</v>
      </c>
      <c r="D96" s="53" t="inlineStr">
        <is>
          <t>TB</t>
        </is>
      </c>
      <c r="E96" s="53" t="inlineStr">
        <is>
          <t>N</t>
        </is>
      </c>
      <c r="F96" s="94" t="inlineStr">
        <is>
          <t>Treasury Bills</t>
        </is>
      </c>
      <c r="G96" s="53" t="inlineStr">
        <is>
          <t>INR</t>
        </is>
      </c>
      <c r="H96" s="96" t="n">
        <v>174398.4</v>
      </c>
      <c r="I96" s="96" t="n">
        <v>280598.9804799898</v>
      </c>
      <c r="J96" s="53" t="n">
        <v>20240331</v>
      </c>
      <c r="K96" s="53" t="inlineStr">
        <is>
          <t>AFS</t>
        </is>
      </c>
      <c r="L96" s="53" t="inlineStr">
        <is>
          <t>DEL</t>
        </is>
      </c>
      <c r="M96" s="96">
        <f>I96*VLOOKUP(G96,'Currency-RBI'!$A$2:$B$28,2,0)</f>
        <v/>
      </c>
      <c r="N96" s="97">
        <f>H96/I96</f>
        <v/>
      </c>
    </row>
    <row r="97">
      <c r="A97" s="53" t="n">
        <v>20221231</v>
      </c>
      <c r="B97" s="94" t="inlineStr">
        <is>
          <t>81064-CG-INR-HFT-DEL-219</t>
        </is>
      </c>
      <c r="C97" s="95" t="n">
        <v>81064</v>
      </c>
      <c r="D97" s="53" t="inlineStr">
        <is>
          <t>CG</t>
        </is>
      </c>
      <c r="E97" s="53" t="inlineStr">
        <is>
          <t>N</t>
        </is>
      </c>
      <c r="F97" s="94" t="inlineStr">
        <is>
          <t>Central Government Securities</t>
        </is>
      </c>
      <c r="G97" s="53" t="inlineStr">
        <is>
          <t>INR</t>
        </is>
      </c>
      <c r="H97" s="96" t="n">
        <v>246306.06</v>
      </c>
      <c r="I97" s="96" t="n">
        <v>474285.5468523313</v>
      </c>
      <c r="J97" s="53" t="n">
        <v>20240331</v>
      </c>
      <c r="K97" s="53" t="inlineStr">
        <is>
          <t>HFT</t>
        </is>
      </c>
      <c r="L97" s="53" t="inlineStr">
        <is>
          <t>DEL</t>
        </is>
      </c>
      <c r="M97" s="96">
        <f>I97*VLOOKUP(G97,'Currency-RBI'!$A$2:$B$28,2,0)</f>
        <v/>
      </c>
      <c r="N97" s="97">
        <f>H97/I97</f>
        <v/>
      </c>
    </row>
    <row r="98">
      <c r="A98" s="53" t="n">
        <v>20221231</v>
      </c>
      <c r="B98" s="94" t="inlineStr">
        <is>
          <t>21199-CG-INR-AFS-DEL-221</t>
        </is>
      </c>
      <c r="C98" s="95" t="n">
        <v>21199</v>
      </c>
      <c r="D98" s="53" t="inlineStr">
        <is>
          <t>CG</t>
        </is>
      </c>
      <c r="E98" s="53" t="inlineStr">
        <is>
          <t>N</t>
        </is>
      </c>
      <c r="F98" s="94" t="inlineStr">
        <is>
          <t>Central Government Securities</t>
        </is>
      </c>
      <c r="G98" s="53" t="inlineStr">
        <is>
          <t>INR</t>
        </is>
      </c>
      <c r="H98" s="96" t="n">
        <v>472778.46</v>
      </c>
      <c r="I98" s="96" t="n">
        <v>554286.6102290057</v>
      </c>
      <c r="J98" s="53" t="n">
        <v>20240331</v>
      </c>
      <c r="K98" s="53" t="inlineStr">
        <is>
          <t>AFS</t>
        </is>
      </c>
      <c r="L98" s="53" t="inlineStr">
        <is>
          <t>DEL</t>
        </is>
      </c>
      <c r="M98" s="96">
        <f>I98*VLOOKUP(G98,'Currency-RBI'!$A$2:$B$28,2,0)</f>
        <v/>
      </c>
      <c r="N98" s="97">
        <f>H98/I98</f>
        <v/>
      </c>
    </row>
    <row r="99">
      <c r="A99" s="53" t="n">
        <v>20221231</v>
      </c>
      <c r="B99" s="94" t="inlineStr">
        <is>
          <t>85402-TB-INR-AFS-DEL-223</t>
        </is>
      </c>
      <c r="C99" s="95" t="n">
        <v>85402</v>
      </c>
      <c r="D99" s="53" t="inlineStr">
        <is>
          <t>TB</t>
        </is>
      </c>
      <c r="E99" s="53" t="inlineStr">
        <is>
          <t>Y</t>
        </is>
      </c>
      <c r="F99" s="94" t="inlineStr">
        <is>
          <t>Treasury Bills</t>
        </is>
      </c>
      <c r="G99" s="53" t="inlineStr">
        <is>
          <t>INR</t>
        </is>
      </c>
      <c r="H99" s="96" t="n">
        <v>81261.17999999999</v>
      </c>
      <c r="I99" s="96" t="n">
        <v>116843.2600737727</v>
      </c>
      <c r="J99" s="53" t="n">
        <v>20240331</v>
      </c>
      <c r="K99" s="53" t="inlineStr">
        <is>
          <t>AFS</t>
        </is>
      </c>
      <c r="L99" s="53" t="inlineStr">
        <is>
          <t>DEL</t>
        </is>
      </c>
      <c r="M99" s="96">
        <f>I99*VLOOKUP(G99,'Currency-RBI'!$A$2:$B$28,2,0)</f>
        <v/>
      </c>
      <c r="N99" s="97">
        <f>H99/I99</f>
        <v/>
      </c>
    </row>
    <row r="100">
      <c r="A100" s="53" t="n">
        <v>20221231</v>
      </c>
      <c r="B100" s="94" t="inlineStr">
        <is>
          <t>65984-SG-INR-HFT-DEL-224</t>
        </is>
      </c>
      <c r="C100" s="95" t="n">
        <v>65984</v>
      </c>
      <c r="D100" s="53" t="inlineStr">
        <is>
          <t>SG</t>
        </is>
      </c>
      <c r="E100" s="53" t="inlineStr">
        <is>
          <t>N</t>
        </is>
      </c>
      <c r="F100" s="94" t="inlineStr">
        <is>
          <t>State Government Securities</t>
        </is>
      </c>
      <c r="G100" s="53" t="inlineStr">
        <is>
          <t>INR</t>
        </is>
      </c>
      <c r="H100" s="96" t="n">
        <v>338274.09</v>
      </c>
      <c r="I100" s="96" t="n">
        <v>539792.3670411094</v>
      </c>
      <c r="J100" s="53" t="n">
        <v>20240331</v>
      </c>
      <c r="K100" s="53" t="inlineStr">
        <is>
          <t>HFT</t>
        </is>
      </c>
      <c r="L100" s="53" t="inlineStr">
        <is>
          <t>DEL</t>
        </is>
      </c>
      <c r="M100" s="96">
        <f>I100*VLOOKUP(G100,'Currency-RBI'!$A$2:$B$28,2,0)</f>
        <v/>
      </c>
      <c r="N100" s="97">
        <f>H100/I100</f>
        <v/>
      </c>
    </row>
    <row r="101">
      <c r="A101" s="53" t="n">
        <v>20221231</v>
      </c>
      <c r="B101" s="94" t="inlineStr">
        <is>
          <t>13960-OS-INR-HFT-DEL-229</t>
        </is>
      </c>
      <c r="C101" s="95" t="n">
        <v>13960</v>
      </c>
      <c r="D101" s="53" t="inlineStr">
        <is>
          <t>OS</t>
        </is>
      </c>
      <c r="E101" s="53" t="inlineStr">
        <is>
          <t>Y</t>
        </is>
      </c>
      <c r="F101" s="94" t="inlineStr">
        <is>
          <t>Other Approved Securities</t>
        </is>
      </c>
      <c r="G101" s="53" t="inlineStr">
        <is>
          <t>INR</t>
        </is>
      </c>
      <c r="H101" s="96" t="n">
        <v>266194.17</v>
      </c>
      <c r="I101" s="96" t="n">
        <v>435393.2590882597</v>
      </c>
      <c r="J101" s="53" t="n">
        <v>20240331</v>
      </c>
      <c r="K101" s="53" t="inlineStr">
        <is>
          <t>HFT</t>
        </is>
      </c>
      <c r="L101" s="53" t="inlineStr">
        <is>
          <t>DEL</t>
        </is>
      </c>
      <c r="M101" s="96">
        <f>I101*VLOOKUP(G101,'Currency-RBI'!$A$2:$B$28,2,0)</f>
        <v/>
      </c>
      <c r="N101" s="97">
        <f>H101/I101</f>
        <v/>
      </c>
    </row>
    <row r="102">
      <c r="A102" s="53" t="n">
        <v>20221231</v>
      </c>
      <c r="B102" s="94" t="inlineStr">
        <is>
          <t>64937-OS-INR-HFT-DEL-238</t>
        </is>
      </c>
      <c r="C102" s="95" t="n">
        <v>64937</v>
      </c>
      <c r="D102" s="53" t="inlineStr">
        <is>
          <t>OS</t>
        </is>
      </c>
      <c r="E102" s="53" t="inlineStr">
        <is>
          <t>N</t>
        </is>
      </c>
      <c r="F102" s="94" t="inlineStr">
        <is>
          <t>Other Approved Securities</t>
        </is>
      </c>
      <c r="G102" s="53" t="inlineStr">
        <is>
          <t>INR</t>
        </is>
      </c>
      <c r="H102" s="96" t="n">
        <v>132688.71</v>
      </c>
      <c r="I102" s="96" t="n">
        <v>252321.0087937237</v>
      </c>
      <c r="J102" s="53" t="n">
        <v>20240331</v>
      </c>
      <c r="K102" s="53" t="inlineStr">
        <is>
          <t>HFT</t>
        </is>
      </c>
      <c r="L102" s="53" t="inlineStr">
        <is>
          <t>DEL</t>
        </is>
      </c>
      <c r="M102" s="96">
        <f>I102*VLOOKUP(G102,'Currency-RBI'!$A$2:$B$28,2,0)</f>
        <v/>
      </c>
      <c r="N102" s="97">
        <f>H102/I102</f>
        <v/>
      </c>
    </row>
    <row r="103">
      <c r="A103" s="53" t="n">
        <v>20221231</v>
      </c>
      <c r="B103" s="94" t="inlineStr">
        <is>
          <t>10101-OS-INR-HFT-DEL-239</t>
        </is>
      </c>
      <c r="C103" s="95" t="n">
        <v>10101</v>
      </c>
      <c r="D103" s="53" t="inlineStr">
        <is>
          <t>OS</t>
        </is>
      </c>
      <c r="E103" s="53" t="inlineStr">
        <is>
          <t>Y</t>
        </is>
      </c>
      <c r="F103" s="94" t="inlineStr">
        <is>
          <t>Other Approved Securities</t>
        </is>
      </c>
      <c r="G103" s="53" t="inlineStr">
        <is>
          <t>INR</t>
        </is>
      </c>
      <c r="H103" s="96" t="n">
        <v>417876.03</v>
      </c>
      <c r="I103" s="96" t="n">
        <v>776573.3376986561</v>
      </c>
      <c r="J103" s="53" t="n">
        <v>20240331</v>
      </c>
      <c r="K103" s="53" t="inlineStr">
        <is>
          <t>HFT</t>
        </is>
      </c>
      <c r="L103" s="53" t="inlineStr">
        <is>
          <t>DEL</t>
        </is>
      </c>
      <c r="M103" s="96">
        <f>I103*VLOOKUP(G103,'Currency-RBI'!$A$2:$B$28,2,0)</f>
        <v/>
      </c>
      <c r="N103" s="97">
        <f>H103/I103</f>
        <v/>
      </c>
    </row>
    <row r="104">
      <c r="A104" s="53" t="n">
        <v>20221231</v>
      </c>
      <c r="B104" s="94" t="inlineStr">
        <is>
          <t>84583-CG-INR-AFS-MUM-241</t>
        </is>
      </c>
      <c r="C104" s="95" t="n">
        <v>84583</v>
      </c>
      <c r="D104" s="53" t="inlineStr">
        <is>
          <t>CG</t>
        </is>
      </c>
      <c r="E104" s="53" t="inlineStr">
        <is>
          <t>N</t>
        </is>
      </c>
      <c r="F104" s="94" t="inlineStr">
        <is>
          <t>Central Government Securities</t>
        </is>
      </c>
      <c r="G104" s="53" t="inlineStr">
        <is>
          <t>INR</t>
        </is>
      </c>
      <c r="H104" s="96" t="n">
        <v>333843.84</v>
      </c>
      <c r="I104" s="96" t="n">
        <v>402946.648854001</v>
      </c>
      <c r="J104" s="53" t="n">
        <v>20240331</v>
      </c>
      <c r="K104" s="53" t="inlineStr">
        <is>
          <t>AFS</t>
        </is>
      </c>
      <c r="L104" s="53" t="inlineStr">
        <is>
          <t>MUM</t>
        </is>
      </c>
      <c r="M104" s="96">
        <f>I104*VLOOKUP(G104,'Currency-RBI'!$A$2:$B$28,2,0)</f>
        <v/>
      </c>
      <c r="N104" s="97">
        <f>H104/I104</f>
        <v/>
      </c>
    </row>
    <row r="105">
      <c r="A105" s="53" t="n">
        <v>20221231</v>
      </c>
      <c r="B105" s="94" t="inlineStr">
        <is>
          <t>15396-CG-INR-HFT-DEL-242</t>
        </is>
      </c>
      <c r="C105" s="95" t="n">
        <v>15396</v>
      </c>
      <c r="D105" s="53" t="inlineStr">
        <is>
          <t>CG</t>
        </is>
      </c>
      <c r="E105" s="53" t="inlineStr">
        <is>
          <t>N</t>
        </is>
      </c>
      <c r="F105" s="94" t="inlineStr">
        <is>
          <t>Central Government Securities</t>
        </is>
      </c>
      <c r="G105" s="53" t="inlineStr">
        <is>
          <t>INR</t>
        </is>
      </c>
      <c r="H105" s="96" t="n">
        <v>462134.97</v>
      </c>
      <c r="I105" s="96" t="n">
        <v>913361.8487494156</v>
      </c>
      <c r="J105" s="53" t="n">
        <v>20240331</v>
      </c>
      <c r="K105" s="53" t="inlineStr">
        <is>
          <t>HFT</t>
        </is>
      </c>
      <c r="L105" s="53" t="inlineStr">
        <is>
          <t>DEL</t>
        </is>
      </c>
      <c r="M105" s="96">
        <f>I105*VLOOKUP(G105,'Currency-RBI'!$A$2:$B$28,2,0)</f>
        <v/>
      </c>
      <c r="N105" s="97">
        <f>H105/I105</f>
        <v/>
      </c>
    </row>
    <row r="106">
      <c r="A106" s="53" t="n">
        <v>20221231</v>
      </c>
      <c r="B106" s="94" t="inlineStr">
        <is>
          <t>27871-OS-INR-HFT-DEL-243</t>
        </is>
      </c>
      <c r="C106" s="95" t="n">
        <v>27871</v>
      </c>
      <c r="D106" s="53" t="inlineStr">
        <is>
          <t>OS</t>
        </is>
      </c>
      <c r="E106" s="53" t="inlineStr">
        <is>
          <t>N</t>
        </is>
      </c>
      <c r="F106" s="94" t="inlineStr">
        <is>
          <t>Other Approved Securities</t>
        </is>
      </c>
      <c r="G106" s="53" t="inlineStr">
        <is>
          <t>INR</t>
        </is>
      </c>
      <c r="H106" s="96" t="n">
        <v>189088.02</v>
      </c>
      <c r="I106" s="96" t="n">
        <v>298816.4841281</v>
      </c>
      <c r="J106" s="53" t="n">
        <v>20240331</v>
      </c>
      <c r="K106" s="53" t="inlineStr">
        <is>
          <t>HFT</t>
        </is>
      </c>
      <c r="L106" s="53" t="inlineStr">
        <is>
          <t>DEL</t>
        </is>
      </c>
      <c r="M106" s="96">
        <f>I106*VLOOKUP(G106,'Currency-RBI'!$A$2:$B$28,2,0)</f>
        <v/>
      </c>
      <c r="N106" s="97">
        <f>H106/I106</f>
        <v/>
      </c>
    </row>
    <row r="107">
      <c r="A107" s="53" t="n">
        <v>20221231</v>
      </c>
      <c r="B107" s="94" t="inlineStr">
        <is>
          <t>77323-TB-INR-HFT-MUM-245</t>
        </is>
      </c>
      <c r="C107" s="95" t="n">
        <v>77323</v>
      </c>
      <c r="D107" s="53" t="inlineStr">
        <is>
          <t>TB</t>
        </is>
      </c>
      <c r="E107" s="53" t="inlineStr">
        <is>
          <t>N</t>
        </is>
      </c>
      <c r="F107" s="94" t="inlineStr">
        <is>
          <t>Treasury Bills</t>
        </is>
      </c>
      <c r="G107" s="53" t="inlineStr">
        <is>
          <t>INR</t>
        </is>
      </c>
      <c r="H107" s="96" t="n">
        <v>265910.04</v>
      </c>
      <c r="I107" s="96" t="n">
        <v>283321.0438401265</v>
      </c>
      <c r="J107" s="53" t="n">
        <v>20240331</v>
      </c>
      <c r="K107" s="53" t="inlineStr">
        <is>
          <t>HFT</t>
        </is>
      </c>
      <c r="L107" s="53" t="inlineStr">
        <is>
          <t>MUM</t>
        </is>
      </c>
      <c r="M107" s="96">
        <f>I107*VLOOKUP(G107,'Currency-RBI'!$A$2:$B$28,2,0)</f>
        <v/>
      </c>
      <c r="N107" s="97">
        <f>H107/I107</f>
        <v/>
      </c>
    </row>
    <row r="108">
      <c r="A108" s="53" t="n">
        <v>20221231</v>
      </c>
      <c r="B108" s="94" t="inlineStr">
        <is>
          <t>25315-TB-INR-HFT-DEL-246</t>
        </is>
      </c>
      <c r="C108" s="95" t="n">
        <v>25315</v>
      </c>
      <c r="D108" s="53" t="inlineStr">
        <is>
          <t>TB</t>
        </is>
      </c>
      <c r="E108" s="53" t="inlineStr">
        <is>
          <t>N</t>
        </is>
      </c>
      <c r="F108" s="94" t="inlineStr">
        <is>
          <t>Treasury Bills</t>
        </is>
      </c>
      <c r="G108" s="53" t="inlineStr">
        <is>
          <t>INR</t>
        </is>
      </c>
      <c r="H108" s="96" t="n">
        <v>52127.46</v>
      </c>
      <c r="I108" s="96" t="n">
        <v>88545.57149229656</v>
      </c>
      <c r="J108" s="53" t="n">
        <v>20240331</v>
      </c>
      <c r="K108" s="53" t="inlineStr">
        <is>
          <t>HFT</t>
        </is>
      </c>
      <c r="L108" s="53" t="inlineStr">
        <is>
          <t>DEL</t>
        </is>
      </c>
      <c r="M108" s="96">
        <f>I108*VLOOKUP(G108,'Currency-RBI'!$A$2:$B$28,2,0)</f>
        <v/>
      </c>
      <c r="N108" s="97">
        <f>H108/I108</f>
        <v/>
      </c>
    </row>
    <row r="109">
      <c r="A109" s="53" t="n">
        <v>20221231</v>
      </c>
      <c r="B109" s="94" t="inlineStr">
        <is>
          <t>40186-TB-INR-HFT-DEL-251</t>
        </is>
      </c>
      <c r="C109" s="95" t="n">
        <v>40186</v>
      </c>
      <c r="D109" s="53" t="inlineStr">
        <is>
          <t>TB</t>
        </is>
      </c>
      <c r="E109" s="53" t="inlineStr">
        <is>
          <t>Y</t>
        </is>
      </c>
      <c r="F109" s="94" t="inlineStr">
        <is>
          <t>Treasury Bills</t>
        </is>
      </c>
      <c r="G109" s="53" t="inlineStr">
        <is>
          <t>INR</t>
        </is>
      </c>
      <c r="H109" s="96" t="n">
        <v>287793</v>
      </c>
      <c r="I109" s="96" t="n">
        <v>294831.416635569</v>
      </c>
      <c r="J109" s="53" t="n">
        <v>20240331</v>
      </c>
      <c r="K109" s="53" t="inlineStr">
        <is>
          <t>HFT</t>
        </is>
      </c>
      <c r="L109" s="53" t="inlineStr">
        <is>
          <t>DEL</t>
        </is>
      </c>
      <c r="M109" s="96">
        <f>I109*VLOOKUP(G109,'Currency-RBI'!$A$2:$B$28,2,0)</f>
        <v/>
      </c>
      <c r="N109" s="97">
        <f>H109/I109</f>
        <v/>
      </c>
    </row>
    <row r="110">
      <c r="A110" s="53" t="n">
        <v>20221231</v>
      </c>
      <c r="B110" s="94" t="inlineStr">
        <is>
          <t>76187-TB-INR-AFS-MUM-252</t>
        </is>
      </c>
      <c r="C110" s="95" t="n">
        <v>76187</v>
      </c>
      <c r="D110" s="53" t="inlineStr">
        <is>
          <t>TB</t>
        </is>
      </c>
      <c r="E110" s="53" t="inlineStr">
        <is>
          <t>Y</t>
        </is>
      </c>
      <c r="F110" s="94" t="inlineStr">
        <is>
          <t>Treasury Bills</t>
        </is>
      </c>
      <c r="G110" s="53" t="inlineStr">
        <is>
          <t>INR</t>
        </is>
      </c>
      <c r="H110" s="96" t="n">
        <v>165520.08</v>
      </c>
      <c r="I110" s="96" t="n">
        <v>218860.8311479124</v>
      </c>
      <c r="J110" s="53" t="n">
        <v>20240331</v>
      </c>
      <c r="K110" s="53" t="inlineStr">
        <is>
          <t>AFS</t>
        </is>
      </c>
      <c r="L110" s="53" t="inlineStr">
        <is>
          <t>MUM</t>
        </is>
      </c>
      <c r="M110" s="96">
        <f>I110*VLOOKUP(G110,'Currency-RBI'!$A$2:$B$28,2,0)</f>
        <v/>
      </c>
      <c r="N110" s="97">
        <f>H110/I110</f>
        <v/>
      </c>
    </row>
    <row r="111">
      <c r="A111" s="53" t="n">
        <v>20221231</v>
      </c>
      <c r="B111" s="94" t="inlineStr">
        <is>
          <t>22955-OS-INR-HFT-DEL-254</t>
        </is>
      </c>
      <c r="C111" s="95" t="n">
        <v>22955</v>
      </c>
      <c r="D111" s="53" t="inlineStr">
        <is>
          <t>OS</t>
        </is>
      </c>
      <c r="E111" s="53" t="inlineStr">
        <is>
          <t>N</t>
        </is>
      </c>
      <c r="F111" s="94" t="inlineStr">
        <is>
          <t>Other Approved Securities</t>
        </is>
      </c>
      <c r="G111" s="53" t="inlineStr">
        <is>
          <t>INR</t>
        </is>
      </c>
      <c r="H111" s="96" t="n">
        <v>274158.72</v>
      </c>
      <c r="I111" s="96" t="n">
        <v>372537.5379007409</v>
      </c>
      <c r="J111" s="53" t="n">
        <v>20240331</v>
      </c>
      <c r="K111" s="53" t="inlineStr">
        <is>
          <t>HFT</t>
        </is>
      </c>
      <c r="L111" s="53" t="inlineStr">
        <is>
          <t>DEL</t>
        </is>
      </c>
      <c r="M111" s="96">
        <f>I111*VLOOKUP(G111,'Currency-RBI'!$A$2:$B$28,2,0)</f>
        <v/>
      </c>
      <c r="N111" s="97">
        <f>H111/I111</f>
        <v/>
      </c>
    </row>
    <row r="112">
      <c r="A112" s="53" t="n">
        <v>20221231</v>
      </c>
      <c r="B112" s="94" t="inlineStr">
        <is>
          <t>56410-OS-INR-AFS-MUM-258</t>
        </is>
      </c>
      <c r="C112" s="95" t="n">
        <v>56410</v>
      </c>
      <c r="D112" s="53" t="inlineStr">
        <is>
          <t>OS</t>
        </is>
      </c>
      <c r="E112" s="53" t="inlineStr">
        <is>
          <t>N</t>
        </is>
      </c>
      <c r="F112" s="94" t="inlineStr">
        <is>
          <t>Other Approved Securities</t>
        </is>
      </c>
      <c r="G112" s="53" t="inlineStr">
        <is>
          <t>INR</t>
        </is>
      </c>
      <c r="H112" s="96" t="n">
        <v>64959.84</v>
      </c>
      <c r="I112" s="96" t="n">
        <v>94163.08966596487</v>
      </c>
      <c r="J112" s="53" t="n">
        <v>20240331</v>
      </c>
      <c r="K112" s="53" t="inlineStr">
        <is>
          <t>AFS</t>
        </is>
      </c>
      <c r="L112" s="53" t="inlineStr">
        <is>
          <t>MUM</t>
        </is>
      </c>
      <c r="M112" s="96">
        <f>I112*VLOOKUP(G112,'Currency-RBI'!$A$2:$B$28,2,0)</f>
        <v/>
      </c>
      <c r="N112" s="97">
        <f>H112/I112</f>
        <v/>
      </c>
    </row>
    <row r="113">
      <c r="A113" s="53" t="n">
        <v>20221231</v>
      </c>
      <c r="B113" s="94" t="inlineStr">
        <is>
          <t>64235-CG-INR-HFT-DEL-259</t>
        </is>
      </c>
      <c r="C113" s="95" t="n">
        <v>64235</v>
      </c>
      <c r="D113" s="53" t="inlineStr">
        <is>
          <t>CG</t>
        </is>
      </c>
      <c r="E113" s="53" t="inlineStr">
        <is>
          <t>Y</t>
        </is>
      </c>
      <c r="F113" s="94" t="inlineStr">
        <is>
          <t>Central Government Securities</t>
        </is>
      </c>
      <c r="G113" s="53" t="inlineStr">
        <is>
          <t>INR</t>
        </is>
      </c>
      <c r="H113" s="96" t="n">
        <v>199884.96</v>
      </c>
      <c r="I113" s="96" t="n">
        <v>295938.6840981452</v>
      </c>
      <c r="J113" s="53" t="n">
        <v>20240331</v>
      </c>
      <c r="K113" s="53" t="inlineStr">
        <is>
          <t>HFT</t>
        </is>
      </c>
      <c r="L113" s="53" t="inlineStr">
        <is>
          <t>DEL</t>
        </is>
      </c>
      <c r="M113" s="96">
        <f>I113*VLOOKUP(G113,'Currency-RBI'!$A$2:$B$28,2,0)</f>
        <v/>
      </c>
      <c r="N113" s="97">
        <f>H113/I113</f>
        <v/>
      </c>
    </row>
    <row r="114">
      <c r="A114" s="53" t="n">
        <v>20221231</v>
      </c>
      <c r="B114" s="94" t="inlineStr">
        <is>
          <t>33760-TB-INR-HFT-MUM-263</t>
        </is>
      </c>
      <c r="C114" s="95" t="n">
        <v>33760</v>
      </c>
      <c r="D114" s="53" t="inlineStr">
        <is>
          <t>TB</t>
        </is>
      </c>
      <c r="E114" s="53" t="inlineStr">
        <is>
          <t>Y</t>
        </is>
      </c>
      <c r="F114" s="94" t="inlineStr">
        <is>
          <t>Treasury Bills</t>
        </is>
      </c>
      <c r="G114" s="53" t="inlineStr">
        <is>
          <t>INR</t>
        </is>
      </c>
      <c r="H114" s="96" t="n">
        <v>76204.25999999999</v>
      </c>
      <c r="I114" s="96" t="n">
        <v>130724.2087391002</v>
      </c>
      <c r="J114" s="53" t="n">
        <v>20240331</v>
      </c>
      <c r="K114" s="53" t="inlineStr">
        <is>
          <t>HFT</t>
        </is>
      </c>
      <c r="L114" s="53" t="inlineStr">
        <is>
          <t>MUM</t>
        </is>
      </c>
      <c r="M114" s="96">
        <f>I114*VLOOKUP(G114,'Currency-RBI'!$A$2:$B$28,2,0)</f>
        <v/>
      </c>
      <c r="N114" s="97">
        <f>H114/I114</f>
        <v/>
      </c>
    </row>
    <row r="115">
      <c r="A115" s="53" t="n">
        <v>20221231</v>
      </c>
      <c r="B115" s="94" t="inlineStr">
        <is>
          <t>64832-OS-INR-AFS-DEL-264</t>
        </is>
      </c>
      <c r="C115" s="95" t="n">
        <v>64832</v>
      </c>
      <c r="D115" s="53" t="inlineStr">
        <is>
          <t>OS</t>
        </is>
      </c>
      <c r="E115" s="53" t="inlineStr">
        <is>
          <t>Y</t>
        </is>
      </c>
      <c r="F115" s="94" t="inlineStr">
        <is>
          <t>Other Approved Securities</t>
        </is>
      </c>
      <c r="G115" s="53" t="inlineStr">
        <is>
          <t>INR</t>
        </is>
      </c>
      <c r="H115" s="96" t="n">
        <v>193371.75</v>
      </c>
      <c r="I115" s="96" t="n">
        <v>350349.7398504979</v>
      </c>
      <c r="J115" s="53" t="n">
        <v>20240331</v>
      </c>
      <c r="K115" s="53" t="inlineStr">
        <is>
          <t>AFS</t>
        </is>
      </c>
      <c r="L115" s="53" t="inlineStr">
        <is>
          <t>DEL</t>
        </is>
      </c>
      <c r="M115" s="96">
        <f>I115*VLOOKUP(G115,'Currency-RBI'!$A$2:$B$28,2,0)</f>
        <v/>
      </c>
      <c r="N115" s="97">
        <f>H115/I115</f>
        <v/>
      </c>
    </row>
    <row r="116">
      <c r="A116" s="53" t="n">
        <v>20221231</v>
      </c>
      <c r="B116" s="94" t="inlineStr">
        <is>
          <t>36370-TB-INR-HFT-DEL-267</t>
        </is>
      </c>
      <c r="C116" s="95" t="n">
        <v>36370</v>
      </c>
      <c r="D116" s="53" t="inlineStr">
        <is>
          <t>TB</t>
        </is>
      </c>
      <c r="E116" s="53" t="inlineStr">
        <is>
          <t>N</t>
        </is>
      </c>
      <c r="F116" s="94" t="inlineStr">
        <is>
          <t>Treasury Bills</t>
        </is>
      </c>
      <c r="G116" s="53" t="inlineStr">
        <is>
          <t>INR</t>
        </is>
      </c>
      <c r="H116" s="96" t="n">
        <v>331602.48</v>
      </c>
      <c r="I116" s="96" t="n">
        <v>469569.8208210652</v>
      </c>
      <c r="J116" s="53" t="n">
        <v>20240331</v>
      </c>
      <c r="K116" s="53" t="inlineStr">
        <is>
          <t>HFT</t>
        </is>
      </c>
      <c r="L116" s="53" t="inlineStr">
        <is>
          <t>DEL</t>
        </is>
      </c>
      <c r="M116" s="96">
        <f>I116*VLOOKUP(G116,'Currency-RBI'!$A$2:$B$28,2,0)</f>
        <v/>
      </c>
      <c r="N116" s="97">
        <f>H116/I116</f>
        <v/>
      </c>
    </row>
    <row r="117">
      <c r="A117" s="53" t="n">
        <v>20221231</v>
      </c>
      <c r="B117" s="94" t="inlineStr">
        <is>
          <t>54700-OS-INR-HFT-DEL-268</t>
        </is>
      </c>
      <c r="C117" s="95" t="n">
        <v>54700</v>
      </c>
      <c r="D117" s="53" t="inlineStr">
        <is>
          <t>OS</t>
        </is>
      </c>
      <c r="E117" s="53" t="inlineStr">
        <is>
          <t>Y</t>
        </is>
      </c>
      <c r="F117" s="94" t="inlineStr">
        <is>
          <t>Other Approved Securities</t>
        </is>
      </c>
      <c r="G117" s="53" t="inlineStr">
        <is>
          <t>INR</t>
        </is>
      </c>
      <c r="H117" s="96" t="n">
        <v>460124.28</v>
      </c>
      <c r="I117" s="96" t="n">
        <v>742628.5411836454</v>
      </c>
      <c r="J117" s="53" t="n">
        <v>20240331</v>
      </c>
      <c r="K117" s="53" t="inlineStr">
        <is>
          <t>HFT</t>
        </is>
      </c>
      <c r="L117" s="53" t="inlineStr">
        <is>
          <t>DEL</t>
        </is>
      </c>
      <c r="M117" s="96">
        <f>I117*VLOOKUP(G117,'Currency-RBI'!$A$2:$B$28,2,0)</f>
        <v/>
      </c>
      <c r="N117" s="97">
        <f>H117/I117</f>
        <v/>
      </c>
    </row>
    <row r="118">
      <c r="A118" s="53" t="n">
        <v>20221231</v>
      </c>
      <c r="B118" s="94" t="inlineStr">
        <is>
          <t>66080-OS-INR-HFT-MUM-269</t>
        </is>
      </c>
      <c r="C118" s="95" t="n">
        <v>66080</v>
      </c>
      <c r="D118" s="53" t="inlineStr">
        <is>
          <t>OS</t>
        </is>
      </c>
      <c r="E118" s="53" t="inlineStr">
        <is>
          <t>Y</t>
        </is>
      </c>
      <c r="F118" s="94" t="inlineStr">
        <is>
          <t>Other Approved Securities</t>
        </is>
      </c>
      <c r="G118" s="53" t="inlineStr">
        <is>
          <t>INR</t>
        </is>
      </c>
      <c r="H118" s="96" t="n">
        <v>470269.8</v>
      </c>
      <c r="I118" s="96" t="n">
        <v>688561.4496126943</v>
      </c>
      <c r="J118" s="53" t="n">
        <v>20240331</v>
      </c>
      <c r="K118" s="53" t="inlineStr">
        <is>
          <t>HFT</t>
        </is>
      </c>
      <c r="L118" s="53" t="inlineStr">
        <is>
          <t>MUM</t>
        </is>
      </c>
      <c r="M118" s="96">
        <f>I118*VLOOKUP(G118,'Currency-RBI'!$A$2:$B$28,2,0)</f>
        <v/>
      </c>
      <c r="N118" s="97">
        <f>H118/I118</f>
        <v/>
      </c>
    </row>
    <row r="119">
      <c r="A119" s="53" t="n">
        <v>20221231</v>
      </c>
      <c r="B119" s="94" t="inlineStr">
        <is>
          <t>77185-CG-INR-HFT-DEL-271</t>
        </is>
      </c>
      <c r="C119" s="95" t="n">
        <v>77185</v>
      </c>
      <c r="D119" s="53" t="inlineStr">
        <is>
          <t>CG</t>
        </is>
      </c>
      <c r="E119" s="53" t="inlineStr">
        <is>
          <t>Y</t>
        </is>
      </c>
      <c r="F119" s="94" t="inlineStr">
        <is>
          <t>Central Government Securities</t>
        </is>
      </c>
      <c r="G119" s="53" t="inlineStr">
        <is>
          <t>INR</t>
        </is>
      </c>
      <c r="H119" s="96" t="n">
        <v>188433.63</v>
      </c>
      <c r="I119" s="96" t="n">
        <v>354845.7901781104</v>
      </c>
      <c r="J119" s="53" t="n">
        <v>20240331</v>
      </c>
      <c r="K119" s="53" t="inlineStr">
        <is>
          <t>HFT</t>
        </is>
      </c>
      <c r="L119" s="53" t="inlineStr">
        <is>
          <t>DEL</t>
        </is>
      </c>
      <c r="M119" s="96">
        <f>I119*VLOOKUP(G119,'Currency-RBI'!$A$2:$B$28,2,0)</f>
        <v/>
      </c>
      <c r="N119" s="97">
        <f>H119/I119</f>
        <v/>
      </c>
    </row>
    <row r="120">
      <c r="A120" s="53" t="n">
        <v>20221231</v>
      </c>
      <c r="B120" s="94" t="inlineStr">
        <is>
          <t>61280-CG-INR-AFS-DEL-273</t>
        </is>
      </c>
      <c r="C120" s="95" t="n">
        <v>61280</v>
      </c>
      <c r="D120" s="53" t="inlineStr">
        <is>
          <t>CG</t>
        </is>
      </c>
      <c r="E120" s="53" t="inlineStr">
        <is>
          <t>Y</t>
        </is>
      </c>
      <c r="F120" s="94" t="inlineStr">
        <is>
          <t>Central Government Securities</t>
        </is>
      </c>
      <c r="G120" s="53" t="inlineStr">
        <is>
          <t>INR</t>
        </is>
      </c>
      <c r="H120" s="96" t="n">
        <v>329806.62</v>
      </c>
      <c r="I120" s="96" t="n">
        <v>421520.2200234387</v>
      </c>
      <c r="J120" s="53" t="n">
        <v>20240331</v>
      </c>
      <c r="K120" s="53" t="inlineStr">
        <is>
          <t>AFS</t>
        </is>
      </c>
      <c r="L120" s="53" t="inlineStr">
        <is>
          <t>DEL</t>
        </is>
      </c>
      <c r="M120" s="96">
        <f>I120*VLOOKUP(G120,'Currency-RBI'!$A$2:$B$28,2,0)</f>
        <v/>
      </c>
      <c r="N120" s="97">
        <f>H120/I120</f>
        <v/>
      </c>
    </row>
    <row r="121">
      <c r="A121" s="53" t="n">
        <v>20221231</v>
      </c>
      <c r="B121" s="94" t="inlineStr">
        <is>
          <t>80988-SG-INR-HFT-MUM-275</t>
        </is>
      </c>
      <c r="C121" s="95" t="n">
        <v>80988</v>
      </c>
      <c r="D121" s="53" t="inlineStr">
        <is>
          <t>SG</t>
        </is>
      </c>
      <c r="E121" s="53" t="inlineStr">
        <is>
          <t>Y</t>
        </is>
      </c>
      <c r="F121" s="94" t="inlineStr">
        <is>
          <t>State Government Securities</t>
        </is>
      </c>
      <c r="G121" s="53" t="inlineStr">
        <is>
          <t>INR</t>
        </is>
      </c>
      <c r="H121" s="96" t="n">
        <v>168235.65</v>
      </c>
      <c r="I121" s="96" t="n">
        <v>273890.222379373</v>
      </c>
      <c r="J121" s="53" t="n">
        <v>20240331</v>
      </c>
      <c r="K121" s="53" t="inlineStr">
        <is>
          <t>HFT</t>
        </is>
      </c>
      <c r="L121" s="53" t="inlineStr">
        <is>
          <t>MUM</t>
        </is>
      </c>
      <c r="M121" s="96">
        <f>I121*VLOOKUP(G121,'Currency-RBI'!$A$2:$B$28,2,0)</f>
        <v/>
      </c>
      <c r="N121" s="97">
        <f>H121/I121</f>
        <v/>
      </c>
    </row>
    <row r="122">
      <c r="A122" s="53" t="n">
        <v>20221231</v>
      </c>
      <c r="B122" s="94" t="inlineStr">
        <is>
          <t>10712-TB-INR-HFT-DEL-277</t>
        </is>
      </c>
      <c r="C122" s="95" t="n">
        <v>10712</v>
      </c>
      <c r="D122" s="53" t="inlineStr">
        <is>
          <t>TB</t>
        </is>
      </c>
      <c r="E122" s="53" t="inlineStr">
        <is>
          <t>N</t>
        </is>
      </c>
      <c r="F122" s="94" t="inlineStr">
        <is>
          <t>Treasury Bills</t>
        </is>
      </c>
      <c r="G122" s="53" t="inlineStr">
        <is>
          <t>INR</t>
        </is>
      </c>
      <c r="H122" s="96" t="n">
        <v>402281.55</v>
      </c>
      <c r="I122" s="96" t="n">
        <v>405738.6448811013</v>
      </c>
      <c r="J122" s="53" t="n">
        <v>20240331</v>
      </c>
      <c r="K122" s="53" t="inlineStr">
        <is>
          <t>HFT</t>
        </is>
      </c>
      <c r="L122" s="53" t="inlineStr">
        <is>
          <t>DEL</t>
        </is>
      </c>
      <c r="M122" s="96">
        <f>I122*VLOOKUP(G122,'Currency-RBI'!$A$2:$B$28,2,0)</f>
        <v/>
      </c>
      <c r="N122" s="97">
        <f>H122/I122</f>
        <v/>
      </c>
    </row>
    <row r="123">
      <c r="A123" s="53" t="n">
        <v>20221231</v>
      </c>
      <c r="B123" s="94" t="inlineStr">
        <is>
          <t>47564-TB-INR-AFS-DEL-280</t>
        </is>
      </c>
      <c r="C123" s="95" t="n">
        <v>47564</v>
      </c>
      <c r="D123" s="53" t="inlineStr">
        <is>
          <t>TB</t>
        </is>
      </c>
      <c r="E123" s="53" t="inlineStr">
        <is>
          <t>Y</t>
        </is>
      </c>
      <c r="F123" s="94" t="inlineStr">
        <is>
          <t>Treasury Bills</t>
        </is>
      </c>
      <c r="G123" s="53" t="inlineStr">
        <is>
          <t>INR</t>
        </is>
      </c>
      <c r="H123" s="96" t="n">
        <v>266311.98</v>
      </c>
      <c r="I123" s="96" t="n">
        <v>282314.4197412025</v>
      </c>
      <c r="J123" s="53" t="n">
        <v>20240331</v>
      </c>
      <c r="K123" s="53" t="inlineStr">
        <is>
          <t>AFS</t>
        </is>
      </c>
      <c r="L123" s="53" t="inlineStr">
        <is>
          <t>DEL</t>
        </is>
      </c>
      <c r="M123" s="96">
        <f>I123*VLOOKUP(G123,'Currency-RBI'!$A$2:$B$28,2,0)</f>
        <v/>
      </c>
      <c r="N123" s="97">
        <f>H123/I123</f>
        <v/>
      </c>
    </row>
    <row r="124">
      <c r="A124" s="53" t="n">
        <v>20221231</v>
      </c>
      <c r="B124" s="94" t="inlineStr">
        <is>
          <t>52175-TB-INR-AFS-MUM-284</t>
        </is>
      </c>
      <c r="C124" s="95" t="n">
        <v>52175</v>
      </c>
      <c r="D124" s="53" t="inlineStr">
        <is>
          <t>TB</t>
        </is>
      </c>
      <c r="E124" s="53" t="inlineStr">
        <is>
          <t>N</t>
        </is>
      </c>
      <c r="F124" s="94" t="inlineStr">
        <is>
          <t>Treasury Bills</t>
        </is>
      </c>
      <c r="G124" s="53" t="inlineStr">
        <is>
          <t>INR</t>
        </is>
      </c>
      <c r="H124" s="96" t="n">
        <v>264382.47</v>
      </c>
      <c r="I124" s="96" t="n">
        <v>444396.4283359195</v>
      </c>
      <c r="J124" s="53" t="n">
        <v>20240331</v>
      </c>
      <c r="K124" s="53" t="inlineStr">
        <is>
          <t>AFS</t>
        </is>
      </c>
      <c r="L124" s="53" t="inlineStr">
        <is>
          <t>MUM</t>
        </is>
      </c>
      <c r="M124" s="96">
        <f>I124*VLOOKUP(G124,'Currency-RBI'!$A$2:$B$28,2,0)</f>
        <v/>
      </c>
      <c r="N124" s="97">
        <f>H124/I124</f>
        <v/>
      </c>
    </row>
    <row r="125">
      <c r="A125" s="53" t="n">
        <v>20221231</v>
      </c>
      <c r="B125" s="94" t="inlineStr">
        <is>
          <t>18397-TB-INR-AFS-MUM-288</t>
        </is>
      </c>
      <c r="C125" s="95" t="n">
        <v>18397</v>
      </c>
      <c r="D125" s="53" t="inlineStr">
        <is>
          <t>TB</t>
        </is>
      </c>
      <c r="E125" s="53" t="inlineStr">
        <is>
          <t>N</t>
        </is>
      </c>
      <c r="F125" s="94" t="inlineStr">
        <is>
          <t>Treasury Bills</t>
        </is>
      </c>
      <c r="G125" s="53" t="inlineStr">
        <is>
          <t>INR</t>
        </is>
      </c>
      <c r="H125" s="96" t="n">
        <v>339991.74</v>
      </c>
      <c r="I125" s="96" t="n">
        <v>496927.3007528328</v>
      </c>
      <c r="J125" s="53" t="n">
        <v>20240331</v>
      </c>
      <c r="K125" s="53" t="inlineStr">
        <is>
          <t>AFS</t>
        </is>
      </c>
      <c r="L125" s="53" t="inlineStr">
        <is>
          <t>MUM</t>
        </is>
      </c>
      <c r="M125" s="96">
        <f>I125*VLOOKUP(G125,'Currency-RBI'!$A$2:$B$28,2,0)</f>
        <v/>
      </c>
      <c r="N125" s="97">
        <f>H125/I125</f>
        <v/>
      </c>
    </row>
    <row r="126">
      <c r="A126" s="53" t="n">
        <v>20221231</v>
      </c>
      <c r="B126" s="94" t="inlineStr">
        <is>
          <t>69030-SG-INR-AFS-DEL-289</t>
        </is>
      </c>
      <c r="C126" s="95" t="n">
        <v>69030</v>
      </c>
      <c r="D126" s="53" t="inlineStr">
        <is>
          <t>SG</t>
        </is>
      </c>
      <c r="E126" s="53" t="inlineStr">
        <is>
          <t>N</t>
        </is>
      </c>
      <c r="F126" s="94" t="inlineStr">
        <is>
          <t>State Government Securities</t>
        </is>
      </c>
      <c r="G126" s="53" t="inlineStr">
        <is>
          <t>INR</t>
        </is>
      </c>
      <c r="H126" s="96" t="n">
        <v>331857.9</v>
      </c>
      <c r="I126" s="96" t="n">
        <v>541045.993432339</v>
      </c>
      <c r="J126" s="53" t="n">
        <v>20240331</v>
      </c>
      <c r="K126" s="53" t="inlineStr">
        <is>
          <t>AFS</t>
        </is>
      </c>
      <c r="L126" s="53" t="inlineStr">
        <is>
          <t>DEL</t>
        </is>
      </c>
      <c r="M126" s="96">
        <f>I126*VLOOKUP(G126,'Currency-RBI'!$A$2:$B$28,2,0)</f>
        <v/>
      </c>
      <c r="N126" s="97">
        <f>H126/I126</f>
        <v/>
      </c>
    </row>
    <row r="127">
      <c r="A127" s="53" t="n">
        <v>20221231</v>
      </c>
      <c r="B127" s="94" t="inlineStr">
        <is>
          <t>10892-OS-INR-AFS-DEL-290</t>
        </is>
      </c>
      <c r="C127" s="95" t="n">
        <v>10892</v>
      </c>
      <c r="D127" s="53" t="inlineStr">
        <is>
          <t>OS</t>
        </is>
      </c>
      <c r="E127" s="53" t="inlineStr">
        <is>
          <t>N</t>
        </is>
      </c>
      <c r="F127" s="94" t="inlineStr">
        <is>
          <t>Other Approved Securities</t>
        </is>
      </c>
      <c r="G127" s="53" t="inlineStr">
        <is>
          <t>INR</t>
        </is>
      </c>
      <c r="H127" s="96" t="n">
        <v>364104.18</v>
      </c>
      <c r="I127" s="96" t="n">
        <v>707750.7331074681</v>
      </c>
      <c r="J127" s="53" t="n">
        <v>20240331</v>
      </c>
      <c r="K127" s="53" t="inlineStr">
        <is>
          <t>AFS</t>
        </is>
      </c>
      <c r="L127" s="53" t="inlineStr">
        <is>
          <t>DEL</t>
        </is>
      </c>
      <c r="M127" s="96">
        <f>I127*VLOOKUP(G127,'Currency-RBI'!$A$2:$B$28,2,0)</f>
        <v/>
      </c>
      <c r="N127" s="97">
        <f>H127/I127</f>
        <v/>
      </c>
    </row>
    <row r="128">
      <c r="A128" s="53" t="n">
        <v>20221231</v>
      </c>
      <c r="B128" s="94" t="inlineStr">
        <is>
          <t>49061-TB-INR-HFT-MUM-291</t>
        </is>
      </c>
      <c r="C128" s="95" t="n">
        <v>49061</v>
      </c>
      <c r="D128" s="53" t="inlineStr">
        <is>
          <t>TB</t>
        </is>
      </c>
      <c r="E128" s="53" t="inlineStr">
        <is>
          <t>N</t>
        </is>
      </c>
      <c r="F128" s="94" t="inlineStr">
        <is>
          <t>Treasury Bills</t>
        </is>
      </c>
      <c r="G128" s="53" t="inlineStr">
        <is>
          <t>INR</t>
        </is>
      </c>
      <c r="H128" s="96" t="n">
        <v>50845.41</v>
      </c>
      <c r="I128" s="96" t="n">
        <v>90913.82296232568</v>
      </c>
      <c r="J128" s="53" t="n">
        <v>20240331</v>
      </c>
      <c r="K128" s="53" t="inlineStr">
        <is>
          <t>HFT</t>
        </is>
      </c>
      <c r="L128" s="53" t="inlineStr">
        <is>
          <t>MUM</t>
        </is>
      </c>
      <c r="M128" s="96">
        <f>I128*VLOOKUP(G128,'Currency-RBI'!$A$2:$B$28,2,0)</f>
        <v/>
      </c>
      <c r="N128" s="97">
        <f>H128/I128</f>
        <v/>
      </c>
    </row>
    <row r="129">
      <c r="A129" s="53" t="n">
        <v>20221231</v>
      </c>
      <c r="B129" s="94" t="inlineStr">
        <is>
          <t>39743-TB-INR-HFT-DEL-292</t>
        </is>
      </c>
      <c r="C129" s="95" t="n">
        <v>39743</v>
      </c>
      <c r="D129" s="53" t="inlineStr">
        <is>
          <t>TB</t>
        </is>
      </c>
      <c r="E129" s="53" t="inlineStr">
        <is>
          <t>N</t>
        </is>
      </c>
      <c r="F129" s="94" t="inlineStr">
        <is>
          <t>Treasury Bills</t>
        </is>
      </c>
      <c r="G129" s="53" t="inlineStr">
        <is>
          <t>INR</t>
        </is>
      </c>
      <c r="H129" s="96" t="n">
        <v>443642.76</v>
      </c>
      <c r="I129" s="96" t="n">
        <v>648230.2759677824</v>
      </c>
      <c r="J129" s="53" t="n">
        <v>20240331</v>
      </c>
      <c r="K129" s="53" t="inlineStr">
        <is>
          <t>HFT</t>
        </is>
      </c>
      <c r="L129" s="53" t="inlineStr">
        <is>
          <t>DEL</t>
        </is>
      </c>
      <c r="M129" s="96">
        <f>I129*VLOOKUP(G129,'Currency-RBI'!$A$2:$B$28,2,0)</f>
        <v/>
      </c>
      <c r="N129" s="97">
        <f>H129/I129</f>
        <v/>
      </c>
    </row>
    <row r="130">
      <c r="A130" s="53" t="n">
        <v>20221231</v>
      </c>
      <c r="B130" s="94" t="inlineStr">
        <is>
          <t>84144-TB-INR-AFS-DEL-297</t>
        </is>
      </c>
      <c r="C130" s="95" t="n">
        <v>84144</v>
      </c>
      <c r="D130" s="53" t="inlineStr">
        <is>
          <t>TB</t>
        </is>
      </c>
      <c r="E130" s="53" t="inlineStr">
        <is>
          <t>Y</t>
        </is>
      </c>
      <c r="F130" s="94" t="inlineStr">
        <is>
          <t>Treasury Bills</t>
        </is>
      </c>
      <c r="G130" s="53" t="inlineStr">
        <is>
          <t>INR</t>
        </is>
      </c>
      <c r="H130" s="96" t="n">
        <v>286026.84</v>
      </c>
      <c r="I130" s="96" t="n">
        <v>370909.144860476</v>
      </c>
      <c r="J130" s="53" t="n">
        <v>20240331</v>
      </c>
      <c r="K130" s="53" t="inlineStr">
        <is>
          <t>AFS</t>
        </is>
      </c>
      <c r="L130" s="53" t="inlineStr">
        <is>
          <t>DEL</t>
        </is>
      </c>
      <c r="M130" s="96">
        <f>I130*VLOOKUP(G130,'Currency-RBI'!$A$2:$B$28,2,0)</f>
        <v/>
      </c>
      <c r="N130" s="97">
        <f>H130/I130</f>
        <v/>
      </c>
    </row>
    <row r="131">
      <c r="A131" s="53" t="n">
        <v>20221231</v>
      </c>
      <c r="B131" s="94" t="inlineStr">
        <is>
          <t>22339-OS-INR-HFT-MUM-298</t>
        </is>
      </c>
      <c r="C131" s="95" t="n">
        <v>22339</v>
      </c>
      <c r="D131" s="53" t="inlineStr">
        <is>
          <t>OS</t>
        </is>
      </c>
      <c r="E131" s="53" t="inlineStr">
        <is>
          <t>Y</t>
        </is>
      </c>
      <c r="F131" s="94" t="inlineStr">
        <is>
          <t>Other Approved Securities</t>
        </is>
      </c>
      <c r="G131" s="53" t="inlineStr">
        <is>
          <t>INR</t>
        </is>
      </c>
      <c r="H131" s="96" t="n">
        <v>322044.03</v>
      </c>
      <c r="I131" s="96" t="n">
        <v>478789.2170773164</v>
      </c>
      <c r="J131" s="53" t="n">
        <v>20240331</v>
      </c>
      <c r="K131" s="53" t="inlineStr">
        <is>
          <t>HFT</t>
        </is>
      </c>
      <c r="L131" s="53" t="inlineStr">
        <is>
          <t>MUM</t>
        </is>
      </c>
      <c r="M131" s="96">
        <f>I131*VLOOKUP(G131,'Currency-RBI'!$A$2:$B$28,2,0)</f>
        <v/>
      </c>
      <c r="N131" s="97">
        <f>H131/I131</f>
        <v/>
      </c>
    </row>
    <row r="132">
      <c r="A132" s="53" t="n">
        <v>20221231</v>
      </c>
      <c r="B132" s="94" t="inlineStr">
        <is>
          <t>45709-SG-INR-HFT-DEL-304</t>
        </is>
      </c>
      <c r="C132" s="95" t="n">
        <v>45709</v>
      </c>
      <c r="D132" s="53" t="inlineStr">
        <is>
          <t>SG</t>
        </is>
      </c>
      <c r="E132" s="53" t="inlineStr">
        <is>
          <t>Y</t>
        </is>
      </c>
      <c r="F132" s="94" t="inlineStr">
        <is>
          <t>State Government Securities</t>
        </is>
      </c>
      <c r="G132" s="53" t="inlineStr">
        <is>
          <t>INR</t>
        </is>
      </c>
      <c r="H132" s="96" t="n">
        <v>245191.32</v>
      </c>
      <c r="I132" s="96" t="n">
        <v>468264.236729868</v>
      </c>
      <c r="J132" s="53" t="n">
        <v>20240331</v>
      </c>
      <c r="K132" s="53" t="inlineStr">
        <is>
          <t>HFT</t>
        </is>
      </c>
      <c r="L132" s="53" t="inlineStr">
        <is>
          <t>DEL</t>
        </is>
      </c>
      <c r="M132" s="96">
        <f>I132*VLOOKUP(G132,'Currency-RBI'!$A$2:$B$28,2,0)</f>
        <v/>
      </c>
      <c r="N132" s="97">
        <f>H132/I132</f>
        <v/>
      </c>
    </row>
    <row r="133">
      <c r="A133" s="53" t="n">
        <v>20221231</v>
      </c>
      <c r="B133" s="94" t="inlineStr">
        <is>
          <t>74749-SG-INR-AFS-MUM-306</t>
        </is>
      </c>
      <c r="C133" s="95" t="n">
        <v>74749</v>
      </c>
      <c r="D133" s="53" t="inlineStr">
        <is>
          <t>SG</t>
        </is>
      </c>
      <c r="E133" s="53" t="inlineStr">
        <is>
          <t>Y</t>
        </is>
      </c>
      <c r="F133" s="94" t="inlineStr">
        <is>
          <t>State Government Securities</t>
        </is>
      </c>
      <c r="G133" s="53" t="inlineStr">
        <is>
          <t>INR</t>
        </is>
      </c>
      <c r="H133" s="96" t="n">
        <v>408669.03</v>
      </c>
      <c r="I133" s="96" t="n">
        <v>631135.6953601028</v>
      </c>
      <c r="J133" s="53" t="n">
        <v>20240331</v>
      </c>
      <c r="K133" s="53" t="inlineStr">
        <is>
          <t>AFS</t>
        </is>
      </c>
      <c r="L133" s="53" t="inlineStr">
        <is>
          <t>MUM</t>
        </is>
      </c>
      <c r="M133" s="96">
        <f>I133*VLOOKUP(G133,'Currency-RBI'!$A$2:$B$28,2,0)</f>
        <v/>
      </c>
      <c r="N133" s="97">
        <f>H133/I133</f>
        <v/>
      </c>
    </row>
    <row r="134">
      <c r="A134" s="53" t="n">
        <v>20221231</v>
      </c>
      <c r="B134" s="94" t="inlineStr">
        <is>
          <t>35463-OS-INR-HFT-DEL-307</t>
        </is>
      </c>
      <c r="C134" s="95" t="n">
        <v>35463</v>
      </c>
      <c r="D134" s="53" t="inlineStr">
        <is>
          <t>OS</t>
        </is>
      </c>
      <c r="E134" s="53" t="inlineStr">
        <is>
          <t>N</t>
        </is>
      </c>
      <c r="F134" s="94" t="inlineStr">
        <is>
          <t>Other Approved Securities</t>
        </is>
      </c>
      <c r="G134" s="53" t="inlineStr">
        <is>
          <t>INR</t>
        </is>
      </c>
      <c r="H134" s="96" t="n">
        <v>68161.5</v>
      </c>
      <c r="I134" s="96" t="n">
        <v>68298.26258727508</v>
      </c>
      <c r="J134" s="53" t="n">
        <v>20240331</v>
      </c>
      <c r="K134" s="53" t="inlineStr">
        <is>
          <t>HFT</t>
        </is>
      </c>
      <c r="L134" s="53" t="inlineStr">
        <is>
          <t>DEL</t>
        </is>
      </c>
      <c r="M134" s="96">
        <f>I134*VLOOKUP(G134,'Currency-RBI'!$A$2:$B$28,2,0)</f>
        <v/>
      </c>
      <c r="N134" s="97">
        <f>H134/I134</f>
        <v/>
      </c>
    </row>
    <row r="135">
      <c r="A135" s="53" t="n">
        <v>20221231</v>
      </c>
      <c r="B135" s="94" t="inlineStr">
        <is>
          <t>46978-CG-INR-AFS-DEL-310</t>
        </is>
      </c>
      <c r="C135" s="95" t="n">
        <v>46978</v>
      </c>
      <c r="D135" s="53" t="inlineStr">
        <is>
          <t>CG</t>
        </is>
      </c>
      <c r="E135" s="53" t="inlineStr">
        <is>
          <t>N</t>
        </is>
      </c>
      <c r="F135" s="94" t="inlineStr">
        <is>
          <t>Central Government Securities</t>
        </is>
      </c>
      <c r="G135" s="53" t="inlineStr">
        <is>
          <t>INR</t>
        </is>
      </c>
      <c r="H135" s="96" t="n">
        <v>318824.55</v>
      </c>
      <c r="I135" s="96" t="n">
        <v>482449.4061606436</v>
      </c>
      <c r="J135" s="53" t="n">
        <v>20240331</v>
      </c>
      <c r="K135" s="53" t="inlineStr">
        <is>
          <t>AFS</t>
        </is>
      </c>
      <c r="L135" s="53" t="inlineStr">
        <is>
          <t>DEL</t>
        </is>
      </c>
      <c r="M135" s="96">
        <f>I135*VLOOKUP(G135,'Currency-RBI'!$A$2:$B$28,2,0)</f>
        <v/>
      </c>
      <c r="N135" s="97">
        <f>H135/I135</f>
        <v/>
      </c>
    </row>
    <row r="136">
      <c r="A136" s="53" t="n">
        <v>20221231</v>
      </c>
      <c r="B136" s="94" t="inlineStr">
        <is>
          <t>61948-TB-INR-HFT-DEL-311</t>
        </is>
      </c>
      <c r="C136" s="95" t="n">
        <v>61948</v>
      </c>
      <c r="D136" s="53" t="inlineStr">
        <is>
          <t>TB</t>
        </is>
      </c>
      <c r="E136" s="53" t="inlineStr">
        <is>
          <t>N</t>
        </is>
      </c>
      <c r="F136" s="94" t="inlineStr">
        <is>
          <t>Treasury Bills</t>
        </is>
      </c>
      <c r="G136" s="53" t="inlineStr">
        <is>
          <t>INR</t>
        </is>
      </c>
      <c r="H136" s="96" t="n">
        <v>191859.03</v>
      </c>
      <c r="I136" s="96" t="n">
        <v>328267.6680878535</v>
      </c>
      <c r="J136" s="53" t="n">
        <v>20240331</v>
      </c>
      <c r="K136" s="53" t="inlineStr">
        <is>
          <t>HFT</t>
        </is>
      </c>
      <c r="L136" s="53" t="inlineStr">
        <is>
          <t>DEL</t>
        </is>
      </c>
      <c r="M136" s="96">
        <f>I136*VLOOKUP(G136,'Currency-RBI'!$A$2:$B$28,2,0)</f>
        <v/>
      </c>
      <c r="N136" s="97">
        <f>H136/I136</f>
        <v/>
      </c>
    </row>
    <row r="137">
      <c r="A137" s="53" t="n">
        <v>20221231</v>
      </c>
      <c r="B137" s="94" t="inlineStr">
        <is>
          <t>81575-OS-INR-AFS-MUM-313</t>
        </is>
      </c>
      <c r="C137" s="95" t="n">
        <v>81575</v>
      </c>
      <c r="D137" s="53" t="inlineStr">
        <is>
          <t>OS</t>
        </is>
      </c>
      <c r="E137" s="53" t="inlineStr">
        <is>
          <t>N</t>
        </is>
      </c>
      <c r="F137" s="94" t="inlineStr">
        <is>
          <t>Other Approved Securities</t>
        </is>
      </c>
      <c r="G137" s="53" t="inlineStr">
        <is>
          <t>INR</t>
        </is>
      </c>
      <c r="H137" s="96" t="n">
        <v>82708.56</v>
      </c>
      <c r="I137" s="96" t="n">
        <v>100536.9251395927</v>
      </c>
      <c r="J137" s="53" t="n">
        <v>20240331</v>
      </c>
      <c r="K137" s="53" t="inlineStr">
        <is>
          <t>AFS</t>
        </is>
      </c>
      <c r="L137" s="53" t="inlineStr">
        <is>
          <t>MUM</t>
        </is>
      </c>
      <c r="M137" s="96">
        <f>I137*VLOOKUP(G137,'Currency-RBI'!$A$2:$B$28,2,0)</f>
        <v/>
      </c>
      <c r="N137" s="97">
        <f>H137/I137</f>
        <v/>
      </c>
    </row>
    <row r="138">
      <c r="A138" s="53" t="n">
        <v>20221231</v>
      </c>
      <c r="B138" s="94" t="inlineStr">
        <is>
          <t>54721-OS-INR-HFT-DEL-314</t>
        </is>
      </c>
      <c r="C138" s="95" t="n">
        <v>54721</v>
      </c>
      <c r="D138" s="53" t="inlineStr">
        <is>
          <t>OS</t>
        </is>
      </c>
      <c r="E138" s="53" t="inlineStr">
        <is>
          <t>N</t>
        </is>
      </c>
      <c r="F138" s="94" t="inlineStr">
        <is>
          <t>Other Approved Securities</t>
        </is>
      </c>
      <c r="G138" s="53" t="inlineStr">
        <is>
          <t>INR</t>
        </is>
      </c>
      <c r="H138" s="96" t="n">
        <v>424661.49</v>
      </c>
      <c r="I138" s="96" t="n">
        <v>672387.0528033673</v>
      </c>
      <c r="J138" s="53" t="n">
        <v>20240331</v>
      </c>
      <c r="K138" s="53" t="inlineStr">
        <is>
          <t>HFT</t>
        </is>
      </c>
      <c r="L138" s="53" t="inlineStr">
        <is>
          <t>DEL</t>
        </is>
      </c>
      <c r="M138" s="96">
        <f>I138*VLOOKUP(G138,'Currency-RBI'!$A$2:$B$28,2,0)</f>
        <v/>
      </c>
      <c r="N138" s="97">
        <f>H138/I138</f>
        <v/>
      </c>
    </row>
    <row r="139">
      <c r="A139" s="53" t="n">
        <v>20221231</v>
      </c>
      <c r="B139" s="94" t="inlineStr">
        <is>
          <t>27648-OS-INR-HFT-MUM-315</t>
        </is>
      </c>
      <c r="C139" s="95" t="n">
        <v>27648</v>
      </c>
      <c r="D139" s="53" t="inlineStr">
        <is>
          <t>OS</t>
        </is>
      </c>
      <c r="E139" s="53" t="inlineStr">
        <is>
          <t>N</t>
        </is>
      </c>
      <c r="F139" s="94" t="inlineStr">
        <is>
          <t>Other Approved Securities</t>
        </is>
      </c>
      <c r="G139" s="53" t="inlineStr">
        <is>
          <t>INR</t>
        </is>
      </c>
      <c r="H139" s="96" t="n">
        <v>243580.59</v>
      </c>
      <c r="I139" s="96" t="n">
        <v>323370.9202601904</v>
      </c>
      <c r="J139" s="53" t="n">
        <v>20240331</v>
      </c>
      <c r="K139" s="53" t="inlineStr">
        <is>
          <t>HFT</t>
        </is>
      </c>
      <c r="L139" s="53" t="inlineStr">
        <is>
          <t>MUM</t>
        </is>
      </c>
      <c r="M139" s="96">
        <f>I139*VLOOKUP(G139,'Currency-RBI'!$A$2:$B$28,2,0)</f>
        <v/>
      </c>
      <c r="N139" s="97">
        <f>H139/I139</f>
        <v/>
      </c>
    </row>
    <row r="140">
      <c r="A140" s="53" t="n">
        <v>20221231</v>
      </c>
      <c r="B140" s="94" t="inlineStr">
        <is>
          <t>13283-TB-INR-AFS-DEL-318</t>
        </is>
      </c>
      <c r="C140" s="95" t="n">
        <v>13283</v>
      </c>
      <c r="D140" s="53" t="inlineStr">
        <is>
          <t>TB</t>
        </is>
      </c>
      <c r="E140" s="53" t="inlineStr">
        <is>
          <t>Y</t>
        </is>
      </c>
      <c r="F140" s="94" t="inlineStr">
        <is>
          <t>Treasury Bills</t>
        </is>
      </c>
      <c r="G140" s="53" t="inlineStr">
        <is>
          <t>INR</t>
        </is>
      </c>
      <c r="H140" s="96" t="n">
        <v>331124.31</v>
      </c>
      <c r="I140" s="96" t="n">
        <v>429549.1855723675</v>
      </c>
      <c r="J140" s="53" t="n">
        <v>20240331</v>
      </c>
      <c r="K140" s="53" t="inlineStr">
        <is>
          <t>AFS</t>
        </is>
      </c>
      <c r="L140" s="53" t="inlineStr">
        <is>
          <t>DEL</t>
        </is>
      </c>
      <c r="M140" s="96">
        <f>I140*VLOOKUP(G140,'Currency-RBI'!$A$2:$B$28,2,0)</f>
        <v/>
      </c>
      <c r="N140" s="97">
        <f>H140/I140</f>
        <v/>
      </c>
    </row>
    <row r="141">
      <c r="A141" s="53" t="n">
        <v>20221231</v>
      </c>
      <c r="B141" s="94" t="inlineStr">
        <is>
          <t>84223-OS-INR-HFT-MUM-320</t>
        </is>
      </c>
      <c r="C141" s="95" t="n">
        <v>84223</v>
      </c>
      <c r="D141" s="53" t="inlineStr">
        <is>
          <t>OS</t>
        </is>
      </c>
      <c r="E141" s="53" t="inlineStr">
        <is>
          <t>N</t>
        </is>
      </c>
      <c r="F141" s="94" t="inlineStr">
        <is>
          <t>Other Approved Securities</t>
        </is>
      </c>
      <c r="G141" s="53" t="inlineStr">
        <is>
          <t>INR</t>
        </is>
      </c>
      <c r="H141" s="96" t="n">
        <v>105524.1</v>
      </c>
      <c r="I141" s="96" t="n">
        <v>186166.4365952628</v>
      </c>
      <c r="J141" s="53" t="n">
        <v>20240331</v>
      </c>
      <c r="K141" s="53" t="inlineStr">
        <is>
          <t>HFT</t>
        </is>
      </c>
      <c r="L141" s="53" t="inlineStr">
        <is>
          <t>MUM</t>
        </is>
      </c>
      <c r="M141" s="96">
        <f>I141*VLOOKUP(G141,'Currency-RBI'!$A$2:$B$28,2,0)</f>
        <v/>
      </c>
      <c r="N141" s="97">
        <f>H141/I141</f>
        <v/>
      </c>
    </row>
    <row r="142">
      <c r="A142" s="53" t="n">
        <v>20221231</v>
      </c>
      <c r="B142" s="94" t="inlineStr">
        <is>
          <t>38188-TB-INR-HFT-DEL-321</t>
        </is>
      </c>
      <c r="C142" s="95" t="n">
        <v>38188</v>
      </c>
      <c r="D142" s="53" t="inlineStr">
        <is>
          <t>TB</t>
        </is>
      </c>
      <c r="E142" s="53" t="inlineStr">
        <is>
          <t>Y</t>
        </is>
      </c>
      <c r="F142" s="94" t="inlineStr">
        <is>
          <t>Treasury Bills</t>
        </is>
      </c>
      <c r="G142" s="53" t="inlineStr">
        <is>
          <t>INR</t>
        </is>
      </c>
      <c r="H142" s="96" t="n">
        <v>158848.47</v>
      </c>
      <c r="I142" s="96" t="n">
        <v>207104.0193680472</v>
      </c>
      <c r="J142" s="53" t="n">
        <v>20240331</v>
      </c>
      <c r="K142" s="53" t="inlineStr">
        <is>
          <t>HFT</t>
        </is>
      </c>
      <c r="L142" s="53" t="inlineStr">
        <is>
          <t>DEL</t>
        </is>
      </c>
      <c r="M142" s="96">
        <f>I142*VLOOKUP(G142,'Currency-RBI'!$A$2:$B$28,2,0)</f>
        <v/>
      </c>
      <c r="N142" s="97">
        <f>H142/I142</f>
        <v/>
      </c>
    </row>
    <row r="143">
      <c r="A143" s="53" t="n">
        <v>20221231</v>
      </c>
      <c r="B143" s="94" t="inlineStr">
        <is>
          <t>69824-OS-INR-AFS-DEL-323</t>
        </is>
      </c>
      <c r="C143" s="95" t="n">
        <v>69824</v>
      </c>
      <c r="D143" s="53" t="inlineStr">
        <is>
          <t>OS</t>
        </is>
      </c>
      <c r="E143" s="53" t="inlineStr">
        <is>
          <t>Y</t>
        </is>
      </c>
      <c r="F143" s="94" t="inlineStr">
        <is>
          <t>Other Approved Securities</t>
        </is>
      </c>
      <c r="G143" s="53" t="inlineStr">
        <is>
          <t>INR</t>
        </is>
      </c>
      <c r="H143" s="96" t="n">
        <v>239543.37</v>
      </c>
      <c r="I143" s="96" t="n">
        <v>314965.6510316156</v>
      </c>
      <c r="J143" s="53" t="n">
        <v>20240331</v>
      </c>
      <c r="K143" s="53" t="inlineStr">
        <is>
          <t>AFS</t>
        </is>
      </c>
      <c r="L143" s="53" t="inlineStr">
        <is>
          <t>DEL</t>
        </is>
      </c>
      <c r="M143" s="96">
        <f>I143*VLOOKUP(G143,'Currency-RBI'!$A$2:$B$28,2,0)</f>
        <v/>
      </c>
      <c r="N143" s="97">
        <f>H143/I143</f>
        <v/>
      </c>
    </row>
    <row r="144">
      <c r="A144" s="53" t="n">
        <v>20221231</v>
      </c>
      <c r="B144" s="94" t="inlineStr">
        <is>
          <t>50998-OS-INR-HFT-MUM-325</t>
        </is>
      </c>
      <c r="C144" s="95" t="n">
        <v>50998</v>
      </c>
      <c r="D144" s="53" t="inlineStr">
        <is>
          <t>OS</t>
        </is>
      </c>
      <c r="E144" s="53" t="inlineStr">
        <is>
          <t>Y</t>
        </is>
      </c>
      <c r="F144" s="94" t="inlineStr">
        <is>
          <t>Other Approved Securities</t>
        </is>
      </c>
      <c r="G144" s="53" t="inlineStr">
        <is>
          <t>INR</t>
        </is>
      </c>
      <c r="H144" s="96" t="n">
        <v>108734.67</v>
      </c>
      <c r="I144" s="96" t="n">
        <v>190152.8965595927</v>
      </c>
      <c r="J144" s="53" t="n">
        <v>20240331</v>
      </c>
      <c r="K144" s="53" t="inlineStr">
        <is>
          <t>HFT</t>
        </is>
      </c>
      <c r="L144" s="53" t="inlineStr">
        <is>
          <t>MUM</t>
        </is>
      </c>
      <c r="M144" s="96">
        <f>I144*VLOOKUP(G144,'Currency-RBI'!$A$2:$B$28,2,0)</f>
        <v/>
      </c>
      <c r="N144" s="97">
        <f>H144/I144</f>
        <v/>
      </c>
    </row>
    <row r="145">
      <c r="A145" s="53" t="n">
        <v>20221231</v>
      </c>
      <c r="B145" s="94" t="inlineStr">
        <is>
          <t>70936-TB-INR-AFS-DEL-326</t>
        </is>
      </c>
      <c r="C145" s="95" t="n">
        <v>70936</v>
      </c>
      <c r="D145" s="53" t="inlineStr">
        <is>
          <t>TB</t>
        </is>
      </c>
      <c r="E145" s="53" t="inlineStr">
        <is>
          <t>N</t>
        </is>
      </c>
      <c r="F145" s="94" t="inlineStr">
        <is>
          <t>Treasury Bills</t>
        </is>
      </c>
      <c r="G145" s="53" t="inlineStr">
        <is>
          <t>INR</t>
        </is>
      </c>
      <c r="H145" s="96" t="n">
        <v>439328.34</v>
      </c>
      <c r="I145" s="96" t="n">
        <v>853996.0950725644</v>
      </c>
      <c r="J145" s="53" t="n">
        <v>20240331</v>
      </c>
      <c r="K145" s="53" t="inlineStr">
        <is>
          <t>AFS</t>
        </is>
      </c>
      <c r="L145" s="53" t="inlineStr">
        <is>
          <t>DEL</t>
        </is>
      </c>
      <c r="M145" s="96">
        <f>I145*VLOOKUP(G145,'Currency-RBI'!$A$2:$B$28,2,0)</f>
        <v/>
      </c>
      <c r="N145" s="97">
        <f>H145/I145</f>
        <v/>
      </c>
    </row>
    <row r="146">
      <c r="A146" s="53" t="n">
        <v>20221231</v>
      </c>
      <c r="B146" s="94" t="inlineStr">
        <is>
          <t>35550-SG-INR-AFS-MUM-327</t>
        </is>
      </c>
      <c r="C146" s="95" t="n">
        <v>35550</v>
      </c>
      <c r="D146" s="53" t="inlineStr">
        <is>
          <t>SG</t>
        </is>
      </c>
      <c r="E146" s="53" t="inlineStr">
        <is>
          <t>Y</t>
        </is>
      </c>
      <c r="F146" s="94" t="inlineStr">
        <is>
          <t>State Government Securities</t>
        </is>
      </c>
      <c r="G146" s="53" t="inlineStr">
        <is>
          <t>INR</t>
        </is>
      </c>
      <c r="H146" s="96" t="n">
        <v>452905.2</v>
      </c>
      <c r="I146" s="96" t="n">
        <v>699380.6813371013</v>
      </c>
      <c r="J146" s="53" t="n">
        <v>20240331</v>
      </c>
      <c r="K146" s="53" t="inlineStr">
        <is>
          <t>AFS</t>
        </is>
      </c>
      <c r="L146" s="53" t="inlineStr">
        <is>
          <t>MUM</t>
        </is>
      </c>
      <c r="M146" s="96">
        <f>I146*VLOOKUP(G146,'Currency-RBI'!$A$2:$B$28,2,0)</f>
        <v/>
      </c>
      <c r="N146" s="97">
        <f>H146/I146</f>
        <v/>
      </c>
    </row>
    <row r="147">
      <c r="A147" s="53" t="n">
        <v>20221231</v>
      </c>
      <c r="B147" s="94" t="inlineStr">
        <is>
          <t>10213-TB-INR-AFS-DEL-328</t>
        </is>
      </c>
      <c r="C147" s="95" t="n">
        <v>10213</v>
      </c>
      <c r="D147" s="53" t="inlineStr">
        <is>
          <t>TB</t>
        </is>
      </c>
      <c r="E147" s="53" t="inlineStr">
        <is>
          <t>Y</t>
        </is>
      </c>
      <c r="F147" s="94" t="inlineStr">
        <is>
          <t>Treasury Bills</t>
        </is>
      </c>
      <c r="G147" s="53" t="inlineStr">
        <is>
          <t>INR</t>
        </is>
      </c>
      <c r="H147" s="96" t="n">
        <v>363761.64</v>
      </c>
      <c r="I147" s="96" t="n">
        <v>511043.7603331081</v>
      </c>
      <c r="J147" s="53" t="n">
        <v>20240331</v>
      </c>
      <c r="K147" s="53" t="inlineStr">
        <is>
          <t>AFS</t>
        </is>
      </c>
      <c r="L147" s="53" t="inlineStr">
        <is>
          <t>DEL</t>
        </is>
      </c>
      <c r="M147" s="96">
        <f>I147*VLOOKUP(G147,'Currency-RBI'!$A$2:$B$28,2,0)</f>
        <v/>
      </c>
      <c r="N147" s="97">
        <f>H147/I147</f>
        <v/>
      </c>
    </row>
    <row r="148">
      <c r="A148" s="53" t="n">
        <v>20221231</v>
      </c>
      <c r="B148" s="94" t="inlineStr">
        <is>
          <t>27585-SG-INR-HFT-MUM-329</t>
        </is>
      </c>
      <c r="C148" s="95" t="n">
        <v>27585</v>
      </c>
      <c r="D148" s="53" t="inlineStr">
        <is>
          <t>SG</t>
        </is>
      </c>
      <c r="E148" s="53" t="inlineStr">
        <is>
          <t>Y</t>
        </is>
      </c>
      <c r="F148" s="94" t="inlineStr">
        <is>
          <t>State Government Securities</t>
        </is>
      </c>
      <c r="G148" s="53" t="inlineStr">
        <is>
          <t>INR</t>
        </is>
      </c>
      <c r="H148" s="96" t="n">
        <v>65995.38</v>
      </c>
      <c r="I148" s="96" t="n">
        <v>82367.96355690945</v>
      </c>
      <c r="J148" s="53" t="n">
        <v>20240331</v>
      </c>
      <c r="K148" s="53" t="inlineStr">
        <is>
          <t>HFT</t>
        </is>
      </c>
      <c r="L148" s="53" t="inlineStr">
        <is>
          <t>MUM</t>
        </is>
      </c>
      <c r="M148" s="96">
        <f>I148*VLOOKUP(G148,'Currency-RBI'!$A$2:$B$28,2,0)</f>
        <v/>
      </c>
      <c r="N148" s="97">
        <f>H148/I148</f>
        <v/>
      </c>
    </row>
    <row r="149">
      <c r="A149" s="53" t="n">
        <v>20221231</v>
      </c>
      <c r="B149" s="94" t="inlineStr">
        <is>
          <t>34134-TB-INR-AFS-MUM-330</t>
        </is>
      </c>
      <c r="C149" s="95" t="n">
        <v>34134</v>
      </c>
      <c r="D149" s="53" t="inlineStr">
        <is>
          <t>TB</t>
        </is>
      </c>
      <c r="E149" s="53" t="inlineStr">
        <is>
          <t>Y</t>
        </is>
      </c>
      <c r="F149" s="94" t="inlineStr">
        <is>
          <t>Treasury Bills</t>
        </is>
      </c>
      <c r="G149" s="53" t="inlineStr">
        <is>
          <t>INR</t>
        </is>
      </c>
      <c r="H149" s="96" t="n">
        <v>405711.9</v>
      </c>
      <c r="I149" s="96" t="n">
        <v>728990.6936351701</v>
      </c>
      <c r="J149" s="53" t="n">
        <v>20240331</v>
      </c>
      <c r="K149" s="53" t="inlineStr">
        <is>
          <t>AFS</t>
        </is>
      </c>
      <c r="L149" s="53" t="inlineStr">
        <is>
          <t>MUM</t>
        </is>
      </c>
      <c r="M149" s="96">
        <f>I149*VLOOKUP(G149,'Currency-RBI'!$A$2:$B$28,2,0)</f>
        <v/>
      </c>
      <c r="N149" s="97">
        <f>H149/I149</f>
        <v/>
      </c>
    </row>
    <row r="150">
      <c r="A150" s="53" t="n">
        <v>20221231</v>
      </c>
      <c r="B150" s="94" t="inlineStr">
        <is>
          <t>87120-SG-INR-AFS-MUM-331</t>
        </is>
      </c>
      <c r="C150" s="95" t="n">
        <v>87120</v>
      </c>
      <c r="D150" s="53" t="inlineStr">
        <is>
          <t>SG</t>
        </is>
      </c>
      <c r="E150" s="53" t="inlineStr">
        <is>
          <t>Y</t>
        </is>
      </c>
      <c r="F150" s="94" t="inlineStr">
        <is>
          <t>State Government Securities</t>
        </is>
      </c>
      <c r="G150" s="53" t="inlineStr">
        <is>
          <t>INR</t>
        </is>
      </c>
      <c r="H150" s="96" t="n">
        <v>459393.66</v>
      </c>
      <c r="I150" s="96" t="n">
        <v>838898.1887834381</v>
      </c>
      <c r="J150" s="53" t="n">
        <v>20240331</v>
      </c>
      <c r="K150" s="53" t="inlineStr">
        <is>
          <t>AFS</t>
        </is>
      </c>
      <c r="L150" s="53" t="inlineStr">
        <is>
          <t>MUM</t>
        </is>
      </c>
      <c r="M150" s="96">
        <f>I150*VLOOKUP(G150,'Currency-RBI'!$A$2:$B$28,2,0)</f>
        <v/>
      </c>
      <c r="N150" s="97">
        <f>H150/I150</f>
        <v/>
      </c>
    </row>
    <row r="151">
      <c r="A151" s="53" t="n">
        <v>20221231</v>
      </c>
      <c r="B151" s="94" t="inlineStr">
        <is>
          <t>42892-SG-INR-HFT-MUM-334</t>
        </is>
      </c>
      <c r="C151" s="95" t="n">
        <v>42892</v>
      </c>
      <c r="D151" s="53" t="inlineStr">
        <is>
          <t>SG</t>
        </is>
      </c>
      <c r="E151" s="53" t="inlineStr">
        <is>
          <t>Y</t>
        </is>
      </c>
      <c r="F151" s="94" t="inlineStr">
        <is>
          <t>State Government Securities</t>
        </is>
      </c>
      <c r="G151" s="53" t="inlineStr">
        <is>
          <t>INR</t>
        </is>
      </c>
      <c r="H151" s="96" t="n">
        <v>471979.53</v>
      </c>
      <c r="I151" s="96" t="n">
        <v>853604.9405752532</v>
      </c>
      <c r="J151" s="53" t="n">
        <v>20240331</v>
      </c>
      <c r="K151" s="53" t="inlineStr">
        <is>
          <t>HFT</t>
        </is>
      </c>
      <c r="L151" s="53" t="inlineStr">
        <is>
          <t>MUM</t>
        </is>
      </c>
      <c r="M151" s="96">
        <f>I151*VLOOKUP(G151,'Currency-RBI'!$A$2:$B$28,2,0)</f>
        <v/>
      </c>
      <c r="N151" s="97">
        <f>H151/I151</f>
        <v/>
      </c>
    </row>
    <row r="152">
      <c r="A152" s="53" t="n">
        <v>20221231</v>
      </c>
      <c r="B152" s="94" t="inlineStr">
        <is>
          <t>31584-SG-INR-HFT-MUM-337</t>
        </is>
      </c>
      <c r="C152" s="95" t="n">
        <v>31584</v>
      </c>
      <c r="D152" s="53" t="inlineStr">
        <is>
          <t>SG</t>
        </is>
      </c>
      <c r="E152" s="53" t="inlineStr">
        <is>
          <t>N</t>
        </is>
      </c>
      <c r="F152" s="94" t="inlineStr">
        <is>
          <t>State Government Securities</t>
        </is>
      </c>
      <c r="G152" s="53" t="inlineStr">
        <is>
          <t>INR</t>
        </is>
      </c>
      <c r="H152" s="96" t="n">
        <v>270593.73</v>
      </c>
      <c r="I152" s="96" t="n">
        <v>351513.3817502136</v>
      </c>
      <c r="J152" s="53" t="n">
        <v>20240331</v>
      </c>
      <c r="K152" s="53" t="inlineStr">
        <is>
          <t>HFT</t>
        </is>
      </c>
      <c r="L152" s="53" t="inlineStr">
        <is>
          <t>MUM</t>
        </is>
      </c>
      <c r="M152" s="96">
        <f>I152*VLOOKUP(G152,'Currency-RBI'!$A$2:$B$28,2,0)</f>
        <v/>
      </c>
      <c r="N152" s="97">
        <f>H152/I152</f>
        <v/>
      </c>
    </row>
    <row r="153">
      <c r="A153" s="53" t="n">
        <v>20221231</v>
      </c>
      <c r="B153" s="94" t="inlineStr">
        <is>
          <t>47839-OS-INR-AFS-DEL-342</t>
        </is>
      </c>
      <c r="C153" s="95" t="n">
        <v>47839</v>
      </c>
      <c r="D153" s="53" t="inlineStr">
        <is>
          <t>OS</t>
        </is>
      </c>
      <c r="E153" s="53" t="inlineStr">
        <is>
          <t>Y</t>
        </is>
      </c>
      <c r="F153" s="94" t="inlineStr">
        <is>
          <t>Other Approved Securities</t>
        </is>
      </c>
      <c r="G153" s="53" t="inlineStr">
        <is>
          <t>INR</t>
        </is>
      </c>
      <c r="H153" s="96" t="n">
        <v>137270.43</v>
      </c>
      <c r="I153" s="96" t="n">
        <v>175958.9732560774</v>
      </c>
      <c r="J153" s="53" t="n">
        <v>20240331</v>
      </c>
      <c r="K153" s="53" t="inlineStr">
        <is>
          <t>AFS</t>
        </is>
      </c>
      <c r="L153" s="53" t="inlineStr">
        <is>
          <t>DEL</t>
        </is>
      </c>
      <c r="M153" s="96">
        <f>I153*VLOOKUP(G153,'Currency-RBI'!$A$2:$B$28,2,0)</f>
        <v/>
      </c>
      <c r="N153" s="97">
        <f>H153/I153</f>
        <v/>
      </c>
    </row>
    <row r="154">
      <c r="A154" s="53" t="n">
        <v>20221231</v>
      </c>
      <c r="B154" s="94" t="inlineStr">
        <is>
          <t>42168-SG-INR-HFT-DEL-344</t>
        </is>
      </c>
      <c r="C154" s="95" t="n">
        <v>42168</v>
      </c>
      <c r="D154" s="53" t="inlineStr">
        <is>
          <t>SG</t>
        </is>
      </c>
      <c r="E154" s="53" t="inlineStr">
        <is>
          <t>N</t>
        </is>
      </c>
      <c r="F154" s="94" t="inlineStr">
        <is>
          <t>State Government Securities</t>
        </is>
      </c>
      <c r="G154" s="53" t="inlineStr">
        <is>
          <t>INR</t>
        </is>
      </c>
      <c r="H154" s="96" t="n">
        <v>311061.96</v>
      </c>
      <c r="I154" s="96" t="n">
        <v>597828.5953324918</v>
      </c>
      <c r="J154" s="53" t="n">
        <v>20240331</v>
      </c>
      <c r="K154" s="53" t="inlineStr">
        <is>
          <t>HFT</t>
        </is>
      </c>
      <c r="L154" s="53" t="inlineStr">
        <is>
          <t>DEL</t>
        </is>
      </c>
      <c r="M154" s="96">
        <f>I154*VLOOKUP(G154,'Currency-RBI'!$A$2:$B$28,2,0)</f>
        <v/>
      </c>
      <c r="N154" s="97">
        <f>H154/I154</f>
        <v/>
      </c>
    </row>
    <row r="155">
      <c r="A155" s="53" t="n">
        <v>20221231</v>
      </c>
      <c r="B155" s="94" t="inlineStr">
        <is>
          <t>39574-SG-INR-AFS-DEL-345</t>
        </is>
      </c>
      <c r="C155" s="95" t="n">
        <v>39574</v>
      </c>
      <c r="D155" s="53" t="inlineStr">
        <is>
          <t>SG</t>
        </is>
      </c>
      <c r="E155" s="53" t="inlineStr">
        <is>
          <t>Y</t>
        </is>
      </c>
      <c r="F155" s="94" t="inlineStr">
        <is>
          <t>State Government Securities</t>
        </is>
      </c>
      <c r="G155" s="53" t="inlineStr">
        <is>
          <t>INR</t>
        </is>
      </c>
      <c r="H155" s="96" t="n">
        <v>197278.29</v>
      </c>
      <c r="I155" s="96" t="n">
        <v>298440.9663539936</v>
      </c>
      <c r="J155" s="53" t="n">
        <v>20240331</v>
      </c>
      <c r="K155" s="53" t="inlineStr">
        <is>
          <t>AFS</t>
        </is>
      </c>
      <c r="L155" s="53" t="inlineStr">
        <is>
          <t>DEL</t>
        </is>
      </c>
      <c r="M155" s="96">
        <f>I155*VLOOKUP(G155,'Currency-RBI'!$A$2:$B$28,2,0)</f>
        <v/>
      </c>
      <c r="N155" s="97">
        <f>H155/I155</f>
        <v/>
      </c>
    </row>
    <row r="156">
      <c r="A156" s="53" t="n">
        <v>20221231</v>
      </c>
      <c r="B156" s="94" t="inlineStr">
        <is>
          <t>41066-OS-INR-HFT-MUM-346</t>
        </is>
      </c>
      <c r="C156" s="95" t="n">
        <v>41066</v>
      </c>
      <c r="D156" s="53" t="inlineStr">
        <is>
          <t>OS</t>
        </is>
      </c>
      <c r="E156" s="53" t="inlineStr">
        <is>
          <t>N</t>
        </is>
      </c>
      <c r="F156" s="94" t="inlineStr">
        <is>
          <t>Other Approved Securities</t>
        </is>
      </c>
      <c r="G156" s="53" t="inlineStr">
        <is>
          <t>INR</t>
        </is>
      </c>
      <c r="H156" s="96" t="n">
        <v>444752.55</v>
      </c>
      <c r="I156" s="96" t="n">
        <v>479671.3182590484</v>
      </c>
      <c r="J156" s="53" t="n">
        <v>20240331</v>
      </c>
      <c r="K156" s="53" t="inlineStr">
        <is>
          <t>HFT</t>
        </is>
      </c>
      <c r="L156" s="53" t="inlineStr">
        <is>
          <t>MUM</t>
        </is>
      </c>
      <c r="M156" s="96">
        <f>I156*VLOOKUP(G156,'Currency-RBI'!$A$2:$B$28,2,0)</f>
        <v/>
      </c>
      <c r="N156" s="97">
        <f>H156/I156</f>
        <v/>
      </c>
    </row>
    <row r="157">
      <c r="A157" s="53" t="n">
        <v>20221231</v>
      </c>
      <c r="B157" s="94" t="inlineStr">
        <is>
          <t>45608-CG-INR-HFT-DEL-347</t>
        </is>
      </c>
      <c r="C157" s="95" t="n">
        <v>45608</v>
      </c>
      <c r="D157" s="53" t="inlineStr">
        <is>
          <t>CG</t>
        </is>
      </c>
      <c r="E157" s="53" t="inlineStr">
        <is>
          <t>Y</t>
        </is>
      </c>
      <c r="F157" s="94" t="inlineStr">
        <is>
          <t>Central Government Securities</t>
        </is>
      </c>
      <c r="G157" s="53" t="inlineStr">
        <is>
          <t>INR</t>
        </is>
      </c>
      <c r="H157" s="96" t="n">
        <v>443286.36</v>
      </c>
      <c r="I157" s="96" t="n">
        <v>521739.2609356438</v>
      </c>
      <c r="J157" s="53" t="n">
        <v>20240331</v>
      </c>
      <c r="K157" s="53" t="inlineStr">
        <is>
          <t>HFT</t>
        </is>
      </c>
      <c r="L157" s="53" t="inlineStr">
        <is>
          <t>DEL</t>
        </is>
      </c>
      <c r="M157" s="96">
        <f>I157*VLOOKUP(G157,'Currency-RBI'!$A$2:$B$28,2,0)</f>
        <v/>
      </c>
      <c r="N157" s="97">
        <f>H157/I157</f>
        <v/>
      </c>
    </row>
    <row r="158">
      <c r="A158" s="53" t="n">
        <v>20221231</v>
      </c>
      <c r="B158" s="94" t="inlineStr">
        <is>
          <t>70061-TB-INR-HFT-DEL-356</t>
        </is>
      </c>
      <c r="C158" s="95" t="n">
        <v>70061</v>
      </c>
      <c r="D158" s="53" t="inlineStr">
        <is>
          <t>TB</t>
        </is>
      </c>
      <c r="E158" s="53" t="inlineStr">
        <is>
          <t>Y</t>
        </is>
      </c>
      <c r="F158" s="94" t="inlineStr">
        <is>
          <t>Treasury Bills</t>
        </is>
      </c>
      <c r="G158" s="53" t="inlineStr">
        <is>
          <t>INR</t>
        </is>
      </c>
      <c r="H158" s="96" t="n">
        <v>432251.82</v>
      </c>
      <c r="I158" s="96" t="n">
        <v>539138.6201360968</v>
      </c>
      <c r="J158" s="53" t="n">
        <v>20240331</v>
      </c>
      <c r="K158" s="53" t="inlineStr">
        <is>
          <t>HFT</t>
        </is>
      </c>
      <c r="L158" s="53" t="inlineStr">
        <is>
          <t>DEL</t>
        </is>
      </c>
      <c r="M158" s="96">
        <f>I158*VLOOKUP(G158,'Currency-RBI'!$A$2:$B$28,2,0)</f>
        <v/>
      </c>
      <c r="N158" s="97">
        <f>H158/I158</f>
        <v/>
      </c>
    </row>
    <row r="159">
      <c r="A159" s="53" t="n">
        <v>20221231</v>
      </c>
      <c r="B159" s="94" t="inlineStr">
        <is>
          <t>41655-SG-INR-AFS-DEL-360</t>
        </is>
      </c>
      <c r="C159" s="95" t="n">
        <v>41655</v>
      </c>
      <c r="D159" s="53" t="inlineStr">
        <is>
          <t>SG</t>
        </is>
      </c>
      <c r="E159" s="53" t="inlineStr">
        <is>
          <t>N</t>
        </is>
      </c>
      <c r="F159" s="94" t="inlineStr">
        <is>
          <t>State Government Securities</t>
        </is>
      </c>
      <c r="G159" s="53" t="inlineStr">
        <is>
          <t>INR</t>
        </is>
      </c>
      <c r="H159" s="96" t="n">
        <v>410631.21</v>
      </c>
      <c r="I159" s="96" t="n">
        <v>546471.833334094</v>
      </c>
      <c r="J159" s="53" t="n">
        <v>20240331</v>
      </c>
      <c r="K159" s="53" t="inlineStr">
        <is>
          <t>AFS</t>
        </is>
      </c>
      <c r="L159" s="53" t="inlineStr">
        <is>
          <t>DEL</t>
        </is>
      </c>
      <c r="M159" s="96">
        <f>I159*VLOOKUP(G159,'Currency-RBI'!$A$2:$B$28,2,0)</f>
        <v/>
      </c>
      <c r="N159" s="97">
        <f>H159/I159</f>
        <v/>
      </c>
    </row>
    <row r="160">
      <c r="A160" s="53" t="n">
        <v>20221231</v>
      </c>
      <c r="B160" s="94" t="inlineStr">
        <is>
          <t>18716-OS-INR-AFS-MUM-361</t>
        </is>
      </c>
      <c r="C160" s="95" t="n">
        <v>18716</v>
      </c>
      <c r="D160" s="53" t="inlineStr">
        <is>
          <t>OS</t>
        </is>
      </c>
      <c r="E160" s="53" t="inlineStr">
        <is>
          <t>Y</t>
        </is>
      </c>
      <c r="F160" s="94" t="inlineStr">
        <is>
          <t>Other Approved Securities</t>
        </is>
      </c>
      <c r="G160" s="53" t="inlineStr">
        <is>
          <t>INR</t>
        </is>
      </c>
      <c r="H160" s="96" t="n">
        <v>272889.54</v>
      </c>
      <c r="I160" s="96" t="n">
        <v>529873.3924049133</v>
      </c>
      <c r="J160" s="53" t="n">
        <v>20240331</v>
      </c>
      <c r="K160" s="53" t="inlineStr">
        <is>
          <t>AFS</t>
        </is>
      </c>
      <c r="L160" s="53" t="inlineStr">
        <is>
          <t>MUM</t>
        </is>
      </c>
      <c r="M160" s="96">
        <f>I160*VLOOKUP(G160,'Currency-RBI'!$A$2:$B$28,2,0)</f>
        <v/>
      </c>
      <c r="N160" s="97">
        <f>H160/I160</f>
        <v/>
      </c>
    </row>
    <row r="161">
      <c r="A161" s="53" t="n">
        <v>20221231</v>
      </c>
      <c r="B161" s="94" t="inlineStr">
        <is>
          <t>76241-TB-INR-AFS-DEL-363</t>
        </is>
      </c>
      <c r="C161" s="95" t="n">
        <v>76241</v>
      </c>
      <c r="D161" s="53" t="inlineStr">
        <is>
          <t>TB</t>
        </is>
      </c>
      <c r="E161" s="53" t="inlineStr">
        <is>
          <t>Y</t>
        </is>
      </c>
      <c r="F161" s="94" t="inlineStr">
        <is>
          <t>Treasury Bills</t>
        </is>
      </c>
      <c r="G161" s="53" t="inlineStr">
        <is>
          <t>INR</t>
        </is>
      </c>
      <c r="H161" s="96" t="n">
        <v>494804.97</v>
      </c>
      <c r="I161" s="96" t="n">
        <v>816698.6286474952</v>
      </c>
      <c r="J161" s="53" t="n">
        <v>20240331</v>
      </c>
      <c r="K161" s="53" t="inlineStr">
        <is>
          <t>AFS</t>
        </is>
      </c>
      <c r="L161" s="53" t="inlineStr">
        <is>
          <t>DEL</t>
        </is>
      </c>
      <c r="M161" s="96">
        <f>I161*VLOOKUP(G161,'Currency-RBI'!$A$2:$B$28,2,0)</f>
        <v/>
      </c>
      <c r="N161" s="97">
        <f>H161/I161</f>
        <v/>
      </c>
    </row>
    <row r="162">
      <c r="A162" s="53" t="n">
        <v>20221231</v>
      </c>
      <c r="B162" s="94" t="inlineStr">
        <is>
          <t>60611-TB-INR-AFS-MUM-364</t>
        </is>
      </c>
      <c r="C162" s="95" t="n">
        <v>60611</v>
      </c>
      <c r="D162" s="53" t="inlineStr">
        <is>
          <t>TB</t>
        </is>
      </c>
      <c r="E162" s="53" t="inlineStr">
        <is>
          <t>Y</t>
        </is>
      </c>
      <c r="F162" s="94" t="inlineStr">
        <is>
          <t>Treasury Bills</t>
        </is>
      </c>
      <c r="G162" s="53" t="inlineStr">
        <is>
          <t>INR</t>
        </is>
      </c>
      <c r="H162" s="96" t="n">
        <v>315221.94</v>
      </c>
      <c r="I162" s="96" t="n">
        <v>616682.0653816423</v>
      </c>
      <c r="J162" s="53" t="n">
        <v>20240331</v>
      </c>
      <c r="K162" s="53" t="inlineStr">
        <is>
          <t>AFS</t>
        </is>
      </c>
      <c r="L162" s="53" t="inlineStr">
        <is>
          <t>MUM</t>
        </is>
      </c>
      <c r="M162" s="96">
        <f>I162*VLOOKUP(G162,'Currency-RBI'!$A$2:$B$28,2,0)</f>
        <v/>
      </c>
      <c r="N162" s="97">
        <f>H162/I162</f>
        <v/>
      </c>
    </row>
    <row r="163">
      <c r="A163" s="53" t="n">
        <v>20221231</v>
      </c>
      <c r="B163" s="94" t="inlineStr">
        <is>
          <t>44857-OS-INR-AFS-DEL-366</t>
        </is>
      </c>
      <c r="C163" s="95" t="n">
        <v>44857</v>
      </c>
      <c r="D163" s="53" t="inlineStr">
        <is>
          <t>OS</t>
        </is>
      </c>
      <c r="E163" s="53" t="inlineStr">
        <is>
          <t>N</t>
        </is>
      </c>
      <c r="F163" s="94" t="inlineStr">
        <is>
          <t>Other Approved Securities</t>
        </is>
      </c>
      <c r="G163" s="53" t="inlineStr">
        <is>
          <t>INR</t>
        </is>
      </c>
      <c r="H163" s="96" t="n">
        <v>414005.13</v>
      </c>
      <c r="I163" s="96" t="n">
        <v>686783.205415155</v>
      </c>
      <c r="J163" s="53" t="n">
        <v>20240331</v>
      </c>
      <c r="K163" s="53" t="inlineStr">
        <is>
          <t>AFS</t>
        </is>
      </c>
      <c r="L163" s="53" t="inlineStr">
        <is>
          <t>DEL</t>
        </is>
      </c>
      <c r="M163" s="96">
        <f>I163*VLOOKUP(G163,'Currency-RBI'!$A$2:$B$28,2,0)</f>
        <v/>
      </c>
      <c r="N163" s="97">
        <f>H163/I163</f>
        <v/>
      </c>
    </row>
    <row r="164">
      <c r="A164" s="53" t="n">
        <v>20221231</v>
      </c>
      <c r="B164" s="94" t="inlineStr">
        <is>
          <t>34730-SG-INR-AFS-MUM-367</t>
        </is>
      </c>
      <c r="C164" s="95" t="n">
        <v>34730</v>
      </c>
      <c r="D164" s="53" t="inlineStr">
        <is>
          <t>SG</t>
        </is>
      </c>
      <c r="E164" s="53" t="inlineStr">
        <is>
          <t>N</t>
        </is>
      </c>
      <c r="F164" s="94" t="inlineStr">
        <is>
          <t>State Government Securities</t>
        </is>
      </c>
      <c r="G164" s="53" t="inlineStr">
        <is>
          <t>INR</t>
        </is>
      </c>
      <c r="H164" s="96" t="n">
        <v>441181.62</v>
      </c>
      <c r="I164" s="96" t="n">
        <v>592040.9458890015</v>
      </c>
      <c r="J164" s="53" t="n">
        <v>20240331</v>
      </c>
      <c r="K164" s="53" t="inlineStr">
        <is>
          <t>AFS</t>
        </is>
      </c>
      <c r="L164" s="53" t="inlineStr">
        <is>
          <t>MUM</t>
        </is>
      </c>
      <c r="M164" s="96">
        <f>I164*VLOOKUP(G164,'Currency-RBI'!$A$2:$B$28,2,0)</f>
        <v/>
      </c>
      <c r="N164" s="97">
        <f>H164/I164</f>
        <v/>
      </c>
    </row>
    <row r="165">
      <c r="A165" s="53" t="n">
        <v>20221231</v>
      </c>
      <c r="B165" s="94" t="inlineStr">
        <is>
          <t>24132-CG-INR-HFT-DEL-374</t>
        </is>
      </c>
      <c r="C165" s="95" t="n">
        <v>24132</v>
      </c>
      <c r="D165" s="53" t="inlineStr">
        <is>
          <t>CG</t>
        </is>
      </c>
      <c r="E165" s="53" t="inlineStr">
        <is>
          <t>Y</t>
        </is>
      </c>
      <c r="F165" s="94" t="inlineStr">
        <is>
          <t>Central Government Securities</t>
        </is>
      </c>
      <c r="G165" s="53" t="inlineStr">
        <is>
          <t>INR</t>
        </is>
      </c>
      <c r="H165" s="96" t="n">
        <v>439046.19</v>
      </c>
      <c r="I165" s="96" t="n">
        <v>624265.0361103937</v>
      </c>
      <c r="J165" s="53" t="n">
        <v>20240331</v>
      </c>
      <c r="K165" s="53" t="inlineStr">
        <is>
          <t>HFT</t>
        </is>
      </c>
      <c r="L165" s="53" t="inlineStr">
        <is>
          <t>DEL</t>
        </is>
      </c>
      <c r="M165" s="96">
        <f>I165*VLOOKUP(G165,'Currency-RBI'!$A$2:$B$28,2,0)</f>
        <v/>
      </c>
      <c r="N165" s="97">
        <f>H165/I165</f>
        <v/>
      </c>
    </row>
    <row r="166">
      <c r="A166" s="53" t="n">
        <v>20221231</v>
      </c>
      <c r="B166" s="94" t="inlineStr">
        <is>
          <t>12002-TB-INR-HFT-DEL-377</t>
        </is>
      </c>
      <c r="C166" s="95" t="n">
        <v>12002</v>
      </c>
      <c r="D166" s="53" t="inlineStr">
        <is>
          <t>TB</t>
        </is>
      </c>
      <c r="E166" s="53" t="inlineStr">
        <is>
          <t>N</t>
        </is>
      </c>
      <c r="F166" s="94" t="inlineStr">
        <is>
          <t>Treasury Bills</t>
        </is>
      </c>
      <c r="G166" s="53" t="inlineStr">
        <is>
          <t>INR</t>
        </is>
      </c>
      <c r="H166" s="96" t="n">
        <v>136838.79</v>
      </c>
      <c r="I166" s="96" t="n">
        <v>253935.6648328583</v>
      </c>
      <c r="J166" s="53" t="n">
        <v>20240331</v>
      </c>
      <c r="K166" s="53" t="inlineStr">
        <is>
          <t>HFT</t>
        </is>
      </c>
      <c r="L166" s="53" t="inlineStr">
        <is>
          <t>DEL</t>
        </is>
      </c>
      <c r="M166" s="96">
        <f>I166*VLOOKUP(G166,'Currency-RBI'!$A$2:$B$28,2,0)</f>
        <v/>
      </c>
      <c r="N166" s="97">
        <f>H166/I166</f>
        <v/>
      </c>
    </row>
    <row r="167">
      <c r="A167" s="53" t="n">
        <v>20221231</v>
      </c>
      <c r="B167" s="94" t="inlineStr">
        <is>
          <t>65637-OS-INR-AFS-MUM-378</t>
        </is>
      </c>
      <c r="C167" s="95" t="n">
        <v>65637</v>
      </c>
      <c r="D167" s="53" t="inlineStr">
        <is>
          <t>OS</t>
        </is>
      </c>
      <c r="E167" s="53" t="inlineStr">
        <is>
          <t>Y</t>
        </is>
      </c>
      <c r="F167" s="94" t="inlineStr">
        <is>
          <t>Other Approved Securities</t>
        </is>
      </c>
      <c r="G167" s="53" t="inlineStr">
        <is>
          <t>INR</t>
        </is>
      </c>
      <c r="H167" s="96" t="n">
        <v>407385.99</v>
      </c>
      <c r="I167" s="96" t="n">
        <v>739142.9327966933</v>
      </c>
      <c r="J167" s="53" t="n">
        <v>20240331</v>
      </c>
      <c r="K167" s="53" t="inlineStr">
        <is>
          <t>AFS</t>
        </is>
      </c>
      <c r="L167" s="53" t="inlineStr">
        <is>
          <t>MUM</t>
        </is>
      </c>
      <c r="M167" s="96">
        <f>I167*VLOOKUP(G167,'Currency-RBI'!$A$2:$B$28,2,0)</f>
        <v/>
      </c>
      <c r="N167" s="97">
        <f>H167/I167</f>
        <v/>
      </c>
    </row>
    <row r="168">
      <c r="A168" s="53" t="n">
        <v>20221231</v>
      </c>
      <c r="B168" s="94" t="inlineStr">
        <is>
          <t>63662-SG-INR-AFS-MUM-382</t>
        </is>
      </c>
      <c r="C168" s="95" t="n">
        <v>63662</v>
      </c>
      <c r="D168" s="53" t="inlineStr">
        <is>
          <t>SG</t>
        </is>
      </c>
      <c r="E168" s="53" t="inlineStr">
        <is>
          <t>N</t>
        </is>
      </c>
      <c r="F168" s="94" t="inlineStr">
        <is>
          <t>State Government Securities</t>
        </is>
      </c>
      <c r="G168" s="53" t="inlineStr">
        <is>
          <t>INR</t>
        </is>
      </c>
      <c r="H168" s="96" t="n">
        <v>276491.16</v>
      </c>
      <c r="I168" s="96" t="n">
        <v>279802.7235648389</v>
      </c>
      <c r="J168" s="53" t="n">
        <v>20240331</v>
      </c>
      <c r="K168" s="53" t="inlineStr">
        <is>
          <t>AFS</t>
        </is>
      </c>
      <c r="L168" s="53" t="inlineStr">
        <is>
          <t>MUM</t>
        </is>
      </c>
      <c r="M168" s="96">
        <f>I168*VLOOKUP(G168,'Currency-RBI'!$A$2:$B$28,2,0)</f>
        <v/>
      </c>
      <c r="N168" s="97">
        <f>H168/I168</f>
        <v/>
      </c>
    </row>
    <row r="169">
      <c r="A169" s="53" t="n">
        <v>20221231</v>
      </c>
      <c r="B169" s="94" t="inlineStr">
        <is>
          <t>76320-CG-INR-AFS-MUM-383</t>
        </is>
      </c>
      <c r="C169" s="95" t="n">
        <v>76320</v>
      </c>
      <c r="D169" s="53" t="inlineStr">
        <is>
          <t>CG</t>
        </is>
      </c>
      <c r="E169" s="53" t="inlineStr">
        <is>
          <t>N</t>
        </is>
      </c>
      <c r="F169" s="94" t="inlineStr">
        <is>
          <t>Central Government Securities</t>
        </is>
      </c>
      <c r="G169" s="53" t="inlineStr">
        <is>
          <t>INR</t>
        </is>
      </c>
      <c r="H169" s="96" t="n">
        <v>369158.13</v>
      </c>
      <c r="I169" s="96" t="n">
        <v>381890.5696144936</v>
      </c>
      <c r="J169" s="53" t="n">
        <v>20240331</v>
      </c>
      <c r="K169" s="53" t="inlineStr">
        <is>
          <t>AFS</t>
        </is>
      </c>
      <c r="L169" s="53" t="inlineStr">
        <is>
          <t>MUM</t>
        </is>
      </c>
      <c r="M169" s="96">
        <f>I169*VLOOKUP(G169,'Currency-RBI'!$A$2:$B$28,2,0)</f>
        <v/>
      </c>
      <c r="N169" s="97">
        <f>H169/I169</f>
        <v/>
      </c>
    </row>
    <row r="170">
      <c r="A170" s="53" t="n">
        <v>20221231</v>
      </c>
      <c r="B170" s="94" t="inlineStr">
        <is>
          <t>83488-SG-INR-HFT-DEL-385</t>
        </is>
      </c>
      <c r="C170" s="95" t="n">
        <v>83488</v>
      </c>
      <c r="D170" s="53" t="inlineStr">
        <is>
          <t>SG</t>
        </is>
      </c>
      <c r="E170" s="53" t="inlineStr">
        <is>
          <t>N</t>
        </is>
      </c>
      <c r="F170" s="94" t="inlineStr">
        <is>
          <t>State Government Securities</t>
        </is>
      </c>
      <c r="G170" s="53" t="inlineStr">
        <is>
          <t>INR</t>
        </is>
      </c>
      <c r="H170" s="96" t="n">
        <v>236066.49</v>
      </c>
      <c r="I170" s="96" t="n">
        <v>352898.5839520154</v>
      </c>
      <c r="J170" s="53" t="n">
        <v>20240331</v>
      </c>
      <c r="K170" s="53" t="inlineStr">
        <is>
          <t>HFT</t>
        </is>
      </c>
      <c r="L170" s="53" t="inlineStr">
        <is>
          <t>DEL</t>
        </is>
      </c>
      <c r="M170" s="96">
        <f>I170*VLOOKUP(G170,'Currency-RBI'!$A$2:$B$28,2,0)</f>
        <v/>
      </c>
      <c r="N170" s="97">
        <f>H170/I170</f>
        <v/>
      </c>
    </row>
    <row r="171">
      <c r="A171" s="53" t="n">
        <v>20221231</v>
      </c>
      <c r="B171" s="94" t="inlineStr">
        <is>
          <t>86688-SG-INR-AFS-MUM-386</t>
        </is>
      </c>
      <c r="C171" s="95" t="n">
        <v>86688</v>
      </c>
      <c r="D171" s="53" t="inlineStr">
        <is>
          <t>SG</t>
        </is>
      </c>
      <c r="E171" s="53" t="inlineStr">
        <is>
          <t>Y</t>
        </is>
      </c>
      <c r="F171" s="94" t="inlineStr">
        <is>
          <t>State Government Securities</t>
        </is>
      </c>
      <c r="G171" s="53" t="inlineStr">
        <is>
          <t>INR</t>
        </is>
      </c>
      <c r="H171" s="96" t="n">
        <v>428358.15</v>
      </c>
      <c r="I171" s="96" t="n">
        <v>709792.4102134007</v>
      </c>
      <c r="J171" s="53" t="n">
        <v>20240331</v>
      </c>
      <c r="K171" s="53" t="inlineStr">
        <is>
          <t>AFS</t>
        </is>
      </c>
      <c r="L171" s="53" t="inlineStr">
        <is>
          <t>MUM</t>
        </is>
      </c>
      <c r="M171" s="96">
        <f>I171*VLOOKUP(G171,'Currency-RBI'!$A$2:$B$28,2,0)</f>
        <v/>
      </c>
      <c r="N171" s="97">
        <f>H171/I171</f>
        <v/>
      </c>
    </row>
    <row r="172">
      <c r="A172" s="53" t="n">
        <v>20221231</v>
      </c>
      <c r="B172" s="94" t="inlineStr">
        <is>
          <t>76005-TB-INR-HFT-DEL-388</t>
        </is>
      </c>
      <c r="C172" s="95" t="n">
        <v>76005</v>
      </c>
      <c r="D172" s="53" t="inlineStr">
        <is>
          <t>TB</t>
        </is>
      </c>
      <c r="E172" s="53" t="inlineStr">
        <is>
          <t>N</t>
        </is>
      </c>
      <c r="F172" s="94" t="inlineStr">
        <is>
          <t>Treasury Bills</t>
        </is>
      </c>
      <c r="G172" s="53" t="inlineStr">
        <is>
          <t>INR</t>
        </is>
      </c>
      <c r="H172" s="96" t="n">
        <v>484219.89</v>
      </c>
      <c r="I172" s="96" t="n">
        <v>932146.6791606006</v>
      </c>
      <c r="J172" s="53" t="n">
        <v>20240331</v>
      </c>
      <c r="K172" s="53" t="inlineStr">
        <is>
          <t>HFT</t>
        </is>
      </c>
      <c r="L172" s="53" t="inlineStr">
        <is>
          <t>DEL</t>
        </is>
      </c>
      <c r="M172" s="96">
        <f>I172*VLOOKUP(G172,'Currency-RBI'!$A$2:$B$28,2,0)</f>
        <v/>
      </c>
      <c r="N172" s="97">
        <f>H172/I172</f>
        <v/>
      </c>
    </row>
    <row r="173">
      <c r="A173" s="53" t="n">
        <v>20221231</v>
      </c>
      <c r="B173" s="94" t="inlineStr">
        <is>
          <t>82868-SG-INR-HFT-DEL-391</t>
        </is>
      </c>
      <c r="C173" s="95" t="n">
        <v>82868</v>
      </c>
      <c r="D173" s="53" t="inlineStr">
        <is>
          <t>SG</t>
        </is>
      </c>
      <c r="E173" s="53" t="inlineStr">
        <is>
          <t>N</t>
        </is>
      </c>
      <c r="F173" s="94" t="inlineStr">
        <is>
          <t>State Government Securities</t>
        </is>
      </c>
      <c r="G173" s="53" t="inlineStr">
        <is>
          <t>INR</t>
        </is>
      </c>
      <c r="H173" s="96" t="n">
        <v>130768.11</v>
      </c>
      <c r="I173" s="96" t="n">
        <v>241954.6293661136</v>
      </c>
      <c r="J173" s="53" t="n">
        <v>20240331</v>
      </c>
      <c r="K173" s="53" t="inlineStr">
        <is>
          <t>HFT</t>
        </is>
      </c>
      <c r="L173" s="53" t="inlineStr">
        <is>
          <t>DEL</t>
        </is>
      </c>
      <c r="M173" s="96">
        <f>I173*VLOOKUP(G173,'Currency-RBI'!$A$2:$B$28,2,0)</f>
        <v/>
      </c>
      <c r="N173" s="97">
        <f>H173/I173</f>
        <v/>
      </c>
    </row>
    <row r="174">
      <c r="A174" s="53" t="n">
        <v>20221231</v>
      </c>
      <c r="B174" s="94" t="inlineStr">
        <is>
          <t>53367-SG-INR-HFT-MUM-393</t>
        </is>
      </c>
      <c r="C174" s="95" t="n">
        <v>53367</v>
      </c>
      <c r="D174" s="53" t="inlineStr">
        <is>
          <t>SG</t>
        </is>
      </c>
      <c r="E174" s="53" t="inlineStr">
        <is>
          <t>N</t>
        </is>
      </c>
      <c r="F174" s="94" t="inlineStr">
        <is>
          <t>State Government Securities</t>
        </is>
      </c>
      <c r="G174" s="53" t="inlineStr">
        <is>
          <t>INR</t>
        </is>
      </c>
      <c r="H174" s="96" t="n">
        <v>118872.27</v>
      </c>
      <c r="I174" s="96" t="n">
        <v>144527.2064480698</v>
      </c>
      <c r="J174" s="53" t="n">
        <v>20240331</v>
      </c>
      <c r="K174" s="53" t="inlineStr">
        <is>
          <t>HFT</t>
        </is>
      </c>
      <c r="L174" s="53" t="inlineStr">
        <is>
          <t>MUM</t>
        </is>
      </c>
      <c r="M174" s="96">
        <f>I174*VLOOKUP(G174,'Currency-RBI'!$A$2:$B$28,2,0)</f>
        <v/>
      </c>
      <c r="N174" s="97">
        <f>H174/I174</f>
        <v/>
      </c>
    </row>
    <row r="175">
      <c r="A175" s="53" t="n">
        <v>20221231</v>
      </c>
      <c r="B175" s="94" t="inlineStr">
        <is>
          <t>68207-CG-INR-HFT-MUM-394</t>
        </is>
      </c>
      <c r="C175" s="95" t="n">
        <v>68207</v>
      </c>
      <c r="D175" s="53" t="inlineStr">
        <is>
          <t>CG</t>
        </is>
      </c>
      <c r="E175" s="53" t="inlineStr">
        <is>
          <t>N</t>
        </is>
      </c>
      <c r="F175" s="94" t="inlineStr">
        <is>
          <t>Central Government Securities</t>
        </is>
      </c>
      <c r="G175" s="53" t="inlineStr">
        <is>
          <t>INR</t>
        </is>
      </c>
      <c r="H175" s="96" t="n">
        <v>404172.45</v>
      </c>
      <c r="I175" s="96" t="n">
        <v>464327.9270980714</v>
      </c>
      <c r="J175" s="53" t="n">
        <v>20240331</v>
      </c>
      <c r="K175" s="53" t="inlineStr">
        <is>
          <t>HFT</t>
        </is>
      </c>
      <c r="L175" s="53" t="inlineStr">
        <is>
          <t>MUM</t>
        </is>
      </c>
      <c r="M175" s="96">
        <f>I175*VLOOKUP(G175,'Currency-RBI'!$A$2:$B$28,2,0)</f>
        <v/>
      </c>
      <c r="N175" s="97">
        <f>H175/I175</f>
        <v/>
      </c>
    </row>
    <row r="176">
      <c r="A176" s="53" t="n">
        <v>20221231</v>
      </c>
      <c r="B176" s="94" t="inlineStr">
        <is>
          <t>15678-TB-INR-AFS-DEL-396</t>
        </is>
      </c>
      <c r="C176" s="95" t="n">
        <v>15678</v>
      </c>
      <c r="D176" s="53" t="inlineStr">
        <is>
          <t>TB</t>
        </is>
      </c>
      <c r="E176" s="53" t="inlineStr">
        <is>
          <t>N</t>
        </is>
      </c>
      <c r="F176" s="94" t="inlineStr">
        <is>
          <t>Treasury Bills</t>
        </is>
      </c>
      <c r="G176" s="53" t="inlineStr">
        <is>
          <t>INR</t>
        </is>
      </c>
      <c r="H176" s="96" t="n">
        <v>64873.71</v>
      </c>
      <c r="I176" s="96" t="n">
        <v>85014.82281248221</v>
      </c>
      <c r="J176" s="53" t="n">
        <v>20240331</v>
      </c>
      <c r="K176" s="53" t="inlineStr">
        <is>
          <t>AFS</t>
        </is>
      </c>
      <c r="L176" s="53" t="inlineStr">
        <is>
          <t>DEL</t>
        </is>
      </c>
      <c r="M176" s="96">
        <f>I176*VLOOKUP(G176,'Currency-RBI'!$A$2:$B$28,2,0)</f>
        <v/>
      </c>
      <c r="N176" s="97">
        <f>H176/I176</f>
        <v/>
      </c>
    </row>
    <row r="177">
      <c r="A177" s="53" t="n">
        <v>20221231</v>
      </c>
      <c r="B177" s="94" t="inlineStr">
        <is>
          <t>88765-TB-INR-AFS-DEL-397</t>
        </is>
      </c>
      <c r="C177" s="95" t="n">
        <v>88765</v>
      </c>
      <c r="D177" s="53" t="inlineStr">
        <is>
          <t>TB</t>
        </is>
      </c>
      <c r="E177" s="53" t="inlineStr">
        <is>
          <t>N</t>
        </is>
      </c>
      <c r="F177" s="94" t="inlineStr">
        <is>
          <t>Treasury Bills</t>
        </is>
      </c>
      <c r="G177" s="53" t="inlineStr">
        <is>
          <t>INR</t>
        </is>
      </c>
      <c r="H177" s="96" t="n">
        <v>164565.72</v>
      </c>
      <c r="I177" s="96" t="n">
        <v>172880.5188763286</v>
      </c>
      <c r="J177" s="53" t="n">
        <v>20240331</v>
      </c>
      <c r="K177" s="53" t="inlineStr">
        <is>
          <t>AFS</t>
        </is>
      </c>
      <c r="L177" s="53" t="inlineStr">
        <is>
          <t>DEL</t>
        </is>
      </c>
      <c r="M177" s="96">
        <f>I177*VLOOKUP(G177,'Currency-RBI'!$A$2:$B$28,2,0)</f>
        <v/>
      </c>
      <c r="N177" s="97">
        <f>H177/I177</f>
        <v/>
      </c>
    </row>
    <row r="178">
      <c r="A178" s="53" t="n">
        <v>20221231</v>
      </c>
      <c r="B178" s="94" t="inlineStr">
        <is>
          <t>86131-TB-INR-AFS-DEL-399</t>
        </is>
      </c>
      <c r="C178" s="95" t="n">
        <v>86131</v>
      </c>
      <c r="D178" s="53" t="inlineStr">
        <is>
          <t>TB</t>
        </is>
      </c>
      <c r="E178" s="53" t="inlineStr">
        <is>
          <t>N</t>
        </is>
      </c>
      <c r="F178" s="94" t="inlineStr">
        <is>
          <t>Treasury Bills</t>
        </is>
      </c>
      <c r="G178" s="53" t="inlineStr">
        <is>
          <t>INR</t>
        </is>
      </c>
      <c r="H178" s="96" t="n">
        <v>404876.34</v>
      </c>
      <c r="I178" s="96" t="n">
        <v>547547.9267907281</v>
      </c>
      <c r="J178" s="53" t="n">
        <v>20240331</v>
      </c>
      <c r="K178" s="53" t="inlineStr">
        <is>
          <t>AFS</t>
        </is>
      </c>
      <c r="L178" s="53" t="inlineStr">
        <is>
          <t>DEL</t>
        </is>
      </c>
      <c r="M178" s="96">
        <f>I178*VLOOKUP(G178,'Currency-RBI'!$A$2:$B$28,2,0)</f>
        <v/>
      </c>
      <c r="N178" s="97">
        <f>H178/I178</f>
        <v/>
      </c>
    </row>
    <row r="179">
      <c r="A179" s="53" t="n">
        <v>20221231</v>
      </c>
      <c r="B179" s="94" t="inlineStr">
        <is>
          <t>41182-OS-INR-AFS-MUM-403</t>
        </is>
      </c>
      <c r="C179" s="95" t="n">
        <v>41182</v>
      </c>
      <c r="D179" s="53" t="inlineStr">
        <is>
          <t>OS</t>
        </is>
      </c>
      <c r="E179" s="53" t="inlineStr">
        <is>
          <t>Y</t>
        </is>
      </c>
      <c r="F179" s="94" t="inlineStr">
        <is>
          <t>Other Approved Securities</t>
        </is>
      </c>
      <c r="G179" s="53" t="inlineStr">
        <is>
          <t>INR</t>
        </is>
      </c>
      <c r="H179" s="96" t="n">
        <v>305460.54</v>
      </c>
      <c r="I179" s="96" t="n">
        <v>530039.5402743715</v>
      </c>
      <c r="J179" s="53" t="n">
        <v>20240331</v>
      </c>
      <c r="K179" s="53" t="inlineStr">
        <is>
          <t>AFS</t>
        </is>
      </c>
      <c r="L179" s="53" t="inlineStr">
        <is>
          <t>MUM</t>
        </is>
      </c>
      <c r="M179" s="96">
        <f>I179*VLOOKUP(G179,'Currency-RBI'!$A$2:$B$28,2,0)</f>
        <v/>
      </c>
      <c r="N179" s="97">
        <f>H179/I179</f>
        <v/>
      </c>
    </row>
    <row r="180">
      <c r="A180" s="53" t="n">
        <v>20221231</v>
      </c>
      <c r="B180" s="94" t="inlineStr">
        <is>
          <t>78779-CG-INR-AFS-DEL-404</t>
        </is>
      </c>
      <c r="C180" s="95" t="n">
        <v>78779</v>
      </c>
      <c r="D180" s="53" t="inlineStr">
        <is>
          <t>CG</t>
        </is>
      </c>
      <c r="E180" s="53" t="inlineStr">
        <is>
          <t>Y</t>
        </is>
      </c>
      <c r="F180" s="94" t="inlineStr">
        <is>
          <t>Central Government Securities</t>
        </is>
      </c>
      <c r="G180" s="53" t="inlineStr">
        <is>
          <t>INR</t>
        </is>
      </c>
      <c r="H180" s="96" t="n">
        <v>77902.11</v>
      </c>
      <c r="I180" s="96" t="n">
        <v>117137.0748759109</v>
      </c>
      <c r="J180" s="53" t="n">
        <v>20240331</v>
      </c>
      <c r="K180" s="53" t="inlineStr">
        <is>
          <t>AFS</t>
        </is>
      </c>
      <c r="L180" s="53" t="inlineStr">
        <is>
          <t>DEL</t>
        </is>
      </c>
      <c r="M180" s="96">
        <f>I180*VLOOKUP(G180,'Currency-RBI'!$A$2:$B$28,2,0)</f>
        <v/>
      </c>
      <c r="N180" s="97">
        <f>H180/I180</f>
        <v/>
      </c>
    </row>
    <row r="181">
      <c r="A181" s="53" t="n">
        <v>20221231</v>
      </c>
      <c r="B181" s="94" t="inlineStr">
        <is>
          <t>35854-OS-INR-AFS-MUM-408</t>
        </is>
      </c>
      <c r="C181" s="95" t="n">
        <v>35854</v>
      </c>
      <c r="D181" s="53" t="inlineStr">
        <is>
          <t>OS</t>
        </is>
      </c>
      <c r="E181" s="53" t="inlineStr">
        <is>
          <t>N</t>
        </is>
      </c>
      <c r="F181" s="94" t="inlineStr">
        <is>
          <t>Other Approved Securities</t>
        </is>
      </c>
      <c r="G181" s="53" t="inlineStr">
        <is>
          <t>INR</t>
        </is>
      </c>
      <c r="H181" s="96" t="n">
        <v>232675.74</v>
      </c>
      <c r="I181" s="96" t="n">
        <v>353126.7914970155</v>
      </c>
      <c r="J181" s="53" t="n">
        <v>20240331</v>
      </c>
      <c r="K181" s="53" t="inlineStr">
        <is>
          <t>AFS</t>
        </is>
      </c>
      <c r="L181" s="53" t="inlineStr">
        <is>
          <t>MUM</t>
        </is>
      </c>
      <c r="M181" s="96">
        <f>I181*VLOOKUP(G181,'Currency-RBI'!$A$2:$B$28,2,0)</f>
        <v/>
      </c>
      <c r="N181" s="97">
        <f>H181/I181</f>
        <v/>
      </c>
    </row>
    <row r="182">
      <c r="A182" s="53" t="n">
        <v>20221231</v>
      </c>
      <c r="B182" s="94" t="inlineStr">
        <is>
          <t>79195-TB-INR-AFS-DEL-410</t>
        </is>
      </c>
      <c r="C182" s="95" t="n">
        <v>79195</v>
      </c>
      <c r="D182" s="53" t="inlineStr">
        <is>
          <t>TB</t>
        </is>
      </c>
      <c r="E182" s="53" t="inlineStr">
        <is>
          <t>Y</t>
        </is>
      </c>
      <c r="F182" s="94" t="inlineStr">
        <is>
          <t>Treasury Bills</t>
        </is>
      </c>
      <c r="G182" s="53" t="inlineStr">
        <is>
          <t>INR</t>
        </is>
      </c>
      <c r="H182" s="96" t="n">
        <v>380889.63</v>
      </c>
      <c r="I182" s="96" t="n">
        <v>517511.7294420679</v>
      </c>
      <c r="J182" s="53" t="n">
        <v>20240331</v>
      </c>
      <c r="K182" s="53" t="inlineStr">
        <is>
          <t>AFS</t>
        </is>
      </c>
      <c r="L182" s="53" t="inlineStr">
        <is>
          <t>DEL</t>
        </is>
      </c>
      <c r="M182" s="96">
        <f>I182*VLOOKUP(G182,'Currency-RBI'!$A$2:$B$28,2,0)</f>
        <v/>
      </c>
      <c r="N182" s="97">
        <f>H182/I182</f>
        <v/>
      </c>
    </row>
    <row r="183">
      <c r="A183" s="53" t="n">
        <v>20221231</v>
      </c>
      <c r="B183" s="94" t="inlineStr">
        <is>
          <t>66970-CG-INR-HFT-MUM-412</t>
        </is>
      </c>
      <c r="C183" s="95" t="n">
        <v>66970</v>
      </c>
      <c r="D183" s="53" t="inlineStr">
        <is>
          <t>CG</t>
        </is>
      </c>
      <c r="E183" s="53" t="inlineStr">
        <is>
          <t>Y</t>
        </is>
      </c>
      <c r="F183" s="94" t="inlineStr">
        <is>
          <t>Central Government Securities</t>
        </is>
      </c>
      <c r="G183" s="53" t="inlineStr">
        <is>
          <t>INR</t>
        </is>
      </c>
      <c r="H183" s="96" t="n">
        <v>415422.81</v>
      </c>
      <c r="I183" s="96" t="n">
        <v>704224.3329395966</v>
      </c>
      <c r="J183" s="53" t="n">
        <v>20240331</v>
      </c>
      <c r="K183" s="53" t="inlineStr">
        <is>
          <t>HFT</t>
        </is>
      </c>
      <c r="L183" s="53" t="inlineStr">
        <is>
          <t>MUM</t>
        </is>
      </c>
      <c r="M183" s="96">
        <f>I183*VLOOKUP(G183,'Currency-RBI'!$A$2:$B$28,2,0)</f>
        <v/>
      </c>
      <c r="N183" s="97">
        <f>H183/I183</f>
        <v/>
      </c>
    </row>
    <row r="184">
      <c r="A184" s="53" t="n">
        <v>20221231</v>
      </c>
      <c r="B184" s="94" t="inlineStr">
        <is>
          <t>84474-SG-INR-AFS-MUM-414</t>
        </is>
      </c>
      <c r="C184" s="95" t="n">
        <v>84474</v>
      </c>
      <c r="D184" s="53" t="inlineStr">
        <is>
          <t>SG</t>
        </is>
      </c>
      <c r="E184" s="53" t="inlineStr">
        <is>
          <t>N</t>
        </is>
      </c>
      <c r="F184" s="94" t="inlineStr">
        <is>
          <t>State Government Securities</t>
        </is>
      </c>
      <c r="G184" s="53" t="inlineStr">
        <is>
          <t>INR</t>
        </is>
      </c>
      <c r="H184" s="96" t="n">
        <v>146760.57</v>
      </c>
      <c r="I184" s="96" t="n">
        <v>254558.3288613671</v>
      </c>
      <c r="J184" s="53" t="n">
        <v>20240331</v>
      </c>
      <c r="K184" s="53" t="inlineStr">
        <is>
          <t>AFS</t>
        </is>
      </c>
      <c r="L184" s="53" t="inlineStr">
        <is>
          <t>MUM</t>
        </is>
      </c>
      <c r="M184" s="96">
        <f>I184*VLOOKUP(G184,'Currency-RBI'!$A$2:$B$28,2,0)</f>
        <v/>
      </c>
      <c r="N184" s="97">
        <f>H184/I184</f>
        <v/>
      </c>
    </row>
    <row r="185">
      <c r="A185" s="53" t="n">
        <v>20221231</v>
      </c>
      <c r="B185" s="94" t="inlineStr">
        <is>
          <t>65258-TB-INR-AFS-DEL-415</t>
        </is>
      </c>
      <c r="C185" s="95" t="n">
        <v>65258</v>
      </c>
      <c r="D185" s="53" t="inlineStr">
        <is>
          <t>TB</t>
        </is>
      </c>
      <c r="E185" s="53" t="inlineStr">
        <is>
          <t>N</t>
        </is>
      </c>
      <c r="F185" s="94" t="inlineStr">
        <is>
          <t>Treasury Bills</t>
        </is>
      </c>
      <c r="G185" s="53" t="inlineStr">
        <is>
          <t>INR</t>
        </is>
      </c>
      <c r="H185" s="96" t="n">
        <v>367100.91</v>
      </c>
      <c r="I185" s="96" t="n">
        <v>421481.6701156814</v>
      </c>
      <c r="J185" s="53" t="n">
        <v>20240331</v>
      </c>
      <c r="K185" s="53" t="inlineStr">
        <is>
          <t>AFS</t>
        </is>
      </c>
      <c r="L185" s="53" t="inlineStr">
        <is>
          <t>DEL</t>
        </is>
      </c>
      <c r="M185" s="96">
        <f>I185*VLOOKUP(G185,'Currency-RBI'!$A$2:$B$28,2,0)</f>
        <v/>
      </c>
      <c r="N185" s="97">
        <f>H185/I185</f>
        <v/>
      </c>
    </row>
    <row r="186">
      <c r="A186" s="53" t="n">
        <v>20221231</v>
      </c>
      <c r="B186" s="94" t="inlineStr">
        <is>
          <t>27298-TB-INR-HFT-MUM-418</t>
        </is>
      </c>
      <c r="C186" s="95" t="n">
        <v>27298</v>
      </c>
      <c r="D186" s="53" t="inlineStr">
        <is>
          <t>TB</t>
        </is>
      </c>
      <c r="E186" s="53" t="inlineStr">
        <is>
          <t>N</t>
        </is>
      </c>
      <c r="F186" s="94" t="inlineStr">
        <is>
          <t>Treasury Bills</t>
        </is>
      </c>
      <c r="G186" s="53" t="inlineStr">
        <is>
          <t>INR</t>
        </is>
      </c>
      <c r="H186" s="96" t="n">
        <v>227185.2</v>
      </c>
      <c r="I186" s="96" t="n">
        <v>322416.7973533717</v>
      </c>
      <c r="J186" s="53" t="n">
        <v>20240331</v>
      </c>
      <c r="K186" s="53" t="inlineStr">
        <is>
          <t>HFT</t>
        </is>
      </c>
      <c r="L186" s="53" t="inlineStr">
        <is>
          <t>MUM</t>
        </is>
      </c>
      <c r="M186" s="96">
        <f>I186*VLOOKUP(G186,'Currency-RBI'!$A$2:$B$28,2,0)</f>
        <v/>
      </c>
      <c r="N186" s="97">
        <f>H186/I186</f>
        <v/>
      </c>
    </row>
    <row r="187">
      <c r="A187" s="53" t="n">
        <v>20221231</v>
      </c>
      <c r="B187" s="94" t="inlineStr">
        <is>
          <t>20319-CG-INR-AFS-MUM-420</t>
        </is>
      </c>
      <c r="C187" s="95" t="n">
        <v>20319</v>
      </c>
      <c r="D187" s="53" t="inlineStr">
        <is>
          <t>CG</t>
        </is>
      </c>
      <c r="E187" s="53" t="inlineStr">
        <is>
          <t>Y</t>
        </is>
      </c>
      <c r="F187" s="94" t="inlineStr">
        <is>
          <t>Central Government Securities</t>
        </is>
      </c>
      <c r="G187" s="53" t="inlineStr">
        <is>
          <t>INR</t>
        </is>
      </c>
      <c r="H187" s="96" t="n">
        <v>180699.75</v>
      </c>
      <c r="I187" s="96" t="n">
        <v>269000.3607217326</v>
      </c>
      <c r="J187" s="53" t="n">
        <v>20240331</v>
      </c>
      <c r="K187" s="53" t="inlineStr">
        <is>
          <t>AFS</t>
        </is>
      </c>
      <c r="L187" s="53" t="inlineStr">
        <is>
          <t>MUM</t>
        </is>
      </c>
      <c r="M187" s="96">
        <f>I187*VLOOKUP(G187,'Currency-RBI'!$A$2:$B$28,2,0)</f>
        <v/>
      </c>
      <c r="N187" s="97">
        <f>H187/I187</f>
        <v/>
      </c>
    </row>
    <row r="188">
      <c r="A188" s="53" t="n">
        <v>20221231</v>
      </c>
      <c r="B188" s="94" t="inlineStr">
        <is>
          <t>57270-CG-INR-AFS-DEL-424</t>
        </is>
      </c>
      <c r="C188" s="95" t="n">
        <v>57270</v>
      </c>
      <c r="D188" s="53" t="inlineStr">
        <is>
          <t>CG</t>
        </is>
      </c>
      <c r="E188" s="53" t="inlineStr">
        <is>
          <t>Y</t>
        </is>
      </c>
      <c r="F188" s="94" t="inlineStr">
        <is>
          <t>Central Government Securities</t>
        </is>
      </c>
      <c r="G188" s="53" t="inlineStr">
        <is>
          <t>INR</t>
        </is>
      </c>
      <c r="H188" s="96" t="n">
        <v>79094.06999999999</v>
      </c>
      <c r="I188" s="96" t="n">
        <v>83627.71499733196</v>
      </c>
      <c r="J188" s="53" t="n">
        <v>20240331</v>
      </c>
      <c r="K188" s="53" t="inlineStr">
        <is>
          <t>AFS</t>
        </is>
      </c>
      <c r="L188" s="53" t="inlineStr">
        <is>
          <t>DEL</t>
        </is>
      </c>
      <c r="M188" s="96">
        <f>I188*VLOOKUP(G188,'Currency-RBI'!$A$2:$B$28,2,0)</f>
        <v/>
      </c>
      <c r="N188" s="97">
        <f>H188/I188</f>
        <v/>
      </c>
    </row>
    <row r="189">
      <c r="A189" s="53" t="n">
        <v>20221231</v>
      </c>
      <c r="B189" s="94" t="inlineStr">
        <is>
          <t>53436-OS-INR-HFT-MUM-427</t>
        </is>
      </c>
      <c r="C189" s="95" t="n">
        <v>53436</v>
      </c>
      <c r="D189" s="53" t="inlineStr">
        <is>
          <t>OS</t>
        </is>
      </c>
      <c r="E189" s="53" t="inlineStr">
        <is>
          <t>Y</t>
        </is>
      </c>
      <c r="F189" s="94" t="inlineStr">
        <is>
          <t>Other Approved Securities</t>
        </is>
      </c>
      <c r="G189" s="53" t="inlineStr">
        <is>
          <t>INR</t>
        </is>
      </c>
      <c r="H189" s="96" t="n">
        <v>407540.43</v>
      </c>
      <c r="I189" s="96" t="n">
        <v>539169.4810463381</v>
      </c>
      <c r="J189" s="53" t="n">
        <v>20240331</v>
      </c>
      <c r="K189" s="53" t="inlineStr">
        <is>
          <t>HFT</t>
        </is>
      </c>
      <c r="L189" s="53" t="inlineStr">
        <is>
          <t>MUM</t>
        </is>
      </c>
      <c r="M189" s="96">
        <f>I189*VLOOKUP(G189,'Currency-RBI'!$A$2:$B$28,2,0)</f>
        <v/>
      </c>
      <c r="N189" s="97">
        <f>H189/I189</f>
        <v/>
      </c>
    </row>
    <row r="190">
      <c r="A190" s="53" t="n">
        <v>20221231</v>
      </c>
      <c r="B190" s="94" t="inlineStr">
        <is>
          <t>87455-OS-INR-HFT-MUM-432</t>
        </is>
      </c>
      <c r="C190" s="95" t="n">
        <v>87455</v>
      </c>
      <c r="D190" s="53" t="inlineStr">
        <is>
          <t>OS</t>
        </is>
      </c>
      <c r="E190" s="53" t="inlineStr">
        <is>
          <t>Y</t>
        </is>
      </c>
      <c r="F190" s="94" t="inlineStr">
        <is>
          <t>Other Approved Securities</t>
        </is>
      </c>
      <c r="G190" s="53" t="inlineStr">
        <is>
          <t>INR</t>
        </is>
      </c>
      <c r="H190" s="96" t="n">
        <v>246113.01</v>
      </c>
      <c r="I190" s="96" t="n">
        <v>355024.0183352718</v>
      </c>
      <c r="J190" s="53" t="n">
        <v>20240331</v>
      </c>
      <c r="K190" s="53" t="inlineStr">
        <is>
          <t>HFT</t>
        </is>
      </c>
      <c r="L190" s="53" t="inlineStr">
        <is>
          <t>MUM</t>
        </is>
      </c>
      <c r="M190" s="96">
        <f>I190*VLOOKUP(G190,'Currency-RBI'!$A$2:$B$28,2,0)</f>
        <v/>
      </c>
      <c r="N190" s="97">
        <f>H190/I190</f>
        <v/>
      </c>
    </row>
    <row r="191">
      <c r="A191" s="53" t="n">
        <v>20221231</v>
      </c>
      <c r="B191" s="94" t="inlineStr">
        <is>
          <t>66059-SG-INR-AFS-MUM-434</t>
        </is>
      </c>
      <c r="C191" s="95" t="n">
        <v>66059</v>
      </c>
      <c r="D191" s="53" t="inlineStr">
        <is>
          <t>SG</t>
        </is>
      </c>
      <c r="E191" s="53" t="inlineStr">
        <is>
          <t>Y</t>
        </is>
      </c>
      <c r="F191" s="94" t="inlineStr">
        <is>
          <t>State Government Securities</t>
        </is>
      </c>
      <c r="G191" s="53" t="inlineStr">
        <is>
          <t>INR</t>
        </is>
      </c>
      <c r="H191" s="96" t="n">
        <v>368069.13</v>
      </c>
      <c r="I191" s="96" t="n">
        <v>683809.5746856163</v>
      </c>
      <c r="J191" s="53" t="n">
        <v>20240331</v>
      </c>
      <c r="K191" s="53" t="inlineStr">
        <is>
          <t>AFS</t>
        </is>
      </c>
      <c r="L191" s="53" t="inlineStr">
        <is>
          <t>MUM</t>
        </is>
      </c>
      <c r="M191" s="96">
        <f>I191*VLOOKUP(G191,'Currency-RBI'!$A$2:$B$28,2,0)</f>
        <v/>
      </c>
      <c r="N191" s="97">
        <f>H191/I191</f>
        <v/>
      </c>
    </row>
    <row r="192">
      <c r="A192" s="53" t="n">
        <v>20221231</v>
      </c>
      <c r="B192" s="94" t="inlineStr">
        <is>
          <t>30345-CG-INR-AFS-MUM-436</t>
        </is>
      </c>
      <c r="C192" s="95" t="n">
        <v>30345</v>
      </c>
      <c r="D192" s="53" t="inlineStr">
        <is>
          <t>CG</t>
        </is>
      </c>
      <c r="E192" s="53" t="inlineStr">
        <is>
          <t>Y</t>
        </is>
      </c>
      <c r="F192" s="94" t="inlineStr">
        <is>
          <t>Central Government Securities</t>
        </is>
      </c>
      <c r="G192" s="53" t="inlineStr">
        <is>
          <t>INR</t>
        </is>
      </c>
      <c r="H192" s="96" t="n">
        <v>329529.42</v>
      </c>
      <c r="I192" s="96" t="n">
        <v>348367.08650051</v>
      </c>
      <c r="J192" s="53" t="n">
        <v>20240331</v>
      </c>
      <c r="K192" s="53" t="inlineStr">
        <is>
          <t>AFS</t>
        </is>
      </c>
      <c r="L192" s="53" t="inlineStr">
        <is>
          <t>MUM</t>
        </is>
      </c>
      <c r="M192" s="96">
        <f>I192*VLOOKUP(G192,'Currency-RBI'!$A$2:$B$28,2,0)</f>
        <v/>
      </c>
      <c r="N192" s="97">
        <f>H192/I192</f>
        <v/>
      </c>
    </row>
    <row r="193">
      <c r="A193" s="53" t="n">
        <v>20221231</v>
      </c>
      <c r="B193" s="94" t="inlineStr">
        <is>
          <t>54537-OS-INR-AFS-DEL-440</t>
        </is>
      </c>
      <c r="C193" s="95" t="n">
        <v>54537</v>
      </c>
      <c r="D193" s="53" t="inlineStr">
        <is>
          <t>OS</t>
        </is>
      </c>
      <c r="E193" s="53" t="inlineStr">
        <is>
          <t>Y</t>
        </is>
      </c>
      <c r="F193" s="94" t="inlineStr">
        <is>
          <t>Other Approved Securities</t>
        </is>
      </c>
      <c r="G193" s="53" t="inlineStr">
        <is>
          <t>INR</t>
        </is>
      </c>
      <c r="H193" s="96" t="n">
        <v>128241.63</v>
      </c>
      <c r="I193" s="96" t="n">
        <v>211394.0539137914</v>
      </c>
      <c r="J193" s="53" t="n">
        <v>20240331</v>
      </c>
      <c r="K193" s="53" t="inlineStr">
        <is>
          <t>AFS</t>
        </is>
      </c>
      <c r="L193" s="53" t="inlineStr">
        <is>
          <t>DEL</t>
        </is>
      </c>
      <c r="M193" s="96">
        <f>I193*VLOOKUP(G193,'Currency-RBI'!$A$2:$B$28,2,0)</f>
        <v/>
      </c>
      <c r="N193" s="97">
        <f>H193/I193</f>
        <v/>
      </c>
    </row>
    <row r="194">
      <c r="A194" s="53" t="n">
        <v>20221231</v>
      </c>
      <c r="B194" s="94" t="inlineStr">
        <is>
          <t>84741-SG-INR-AFS-DEL-441</t>
        </is>
      </c>
      <c r="C194" s="95" t="n">
        <v>84741</v>
      </c>
      <c r="D194" s="53" t="inlineStr">
        <is>
          <t>SG</t>
        </is>
      </c>
      <c r="E194" s="53" t="inlineStr">
        <is>
          <t>Y</t>
        </is>
      </c>
      <c r="F194" s="94" t="inlineStr">
        <is>
          <t>State Government Securities</t>
        </is>
      </c>
      <c r="G194" s="53" t="inlineStr">
        <is>
          <t>INR</t>
        </is>
      </c>
      <c r="H194" s="96" t="n">
        <v>452046.87</v>
      </c>
      <c r="I194" s="96" t="n">
        <v>519573.3852043009</v>
      </c>
      <c r="J194" s="53" t="n">
        <v>20240331</v>
      </c>
      <c r="K194" s="53" t="inlineStr">
        <is>
          <t>AFS</t>
        </is>
      </c>
      <c r="L194" s="53" t="inlineStr">
        <is>
          <t>DEL</t>
        </is>
      </c>
      <c r="M194" s="96">
        <f>I194*VLOOKUP(G194,'Currency-RBI'!$A$2:$B$28,2,0)</f>
        <v/>
      </c>
      <c r="N194" s="97">
        <f>H194/I194</f>
        <v/>
      </c>
    </row>
    <row r="195">
      <c r="A195" s="53" t="n">
        <v>20221231</v>
      </c>
      <c r="B195" s="94" t="inlineStr">
        <is>
          <t>64088-OS-INR-HFT-DEL-444</t>
        </is>
      </c>
      <c r="C195" s="95" t="n">
        <v>64088</v>
      </c>
      <c r="D195" s="53" t="inlineStr">
        <is>
          <t>OS</t>
        </is>
      </c>
      <c r="E195" s="53" t="inlineStr">
        <is>
          <t>N</t>
        </is>
      </c>
      <c r="F195" s="94" t="inlineStr">
        <is>
          <t>Other Approved Securities</t>
        </is>
      </c>
      <c r="G195" s="53" t="inlineStr">
        <is>
          <t>INR</t>
        </is>
      </c>
      <c r="H195" s="96" t="n">
        <v>331551.99</v>
      </c>
      <c r="I195" s="96" t="n">
        <v>405545.9192152358</v>
      </c>
      <c r="J195" s="53" t="n">
        <v>20240331</v>
      </c>
      <c r="K195" s="53" t="inlineStr">
        <is>
          <t>HFT</t>
        </is>
      </c>
      <c r="L195" s="53" t="inlineStr">
        <is>
          <t>DEL</t>
        </is>
      </c>
      <c r="M195" s="96">
        <f>I195*VLOOKUP(G195,'Currency-RBI'!$A$2:$B$28,2,0)</f>
        <v/>
      </c>
      <c r="N195" s="97">
        <f>H195/I195</f>
        <v/>
      </c>
    </row>
    <row r="196">
      <c r="A196" s="53" t="n">
        <v>20221231</v>
      </c>
      <c r="B196" s="94" t="inlineStr">
        <is>
          <t>62039-OS-INR-HFT-DEL-445</t>
        </is>
      </c>
      <c r="C196" s="95" t="n">
        <v>62039</v>
      </c>
      <c r="D196" s="53" t="inlineStr">
        <is>
          <t>OS</t>
        </is>
      </c>
      <c r="E196" s="53" t="inlineStr">
        <is>
          <t>Y</t>
        </is>
      </c>
      <c r="F196" s="94" t="inlineStr">
        <is>
          <t>Other Approved Securities</t>
        </is>
      </c>
      <c r="G196" s="53" t="inlineStr">
        <is>
          <t>INR</t>
        </is>
      </c>
      <c r="H196" s="96" t="n">
        <v>237958.38</v>
      </c>
      <c r="I196" s="96" t="n">
        <v>289572.2906552283</v>
      </c>
      <c r="J196" s="53" t="n">
        <v>20240331</v>
      </c>
      <c r="K196" s="53" t="inlineStr">
        <is>
          <t>HFT</t>
        </is>
      </c>
      <c r="L196" s="53" t="inlineStr">
        <is>
          <t>DEL</t>
        </is>
      </c>
      <c r="M196" s="96">
        <f>I196*VLOOKUP(G196,'Currency-RBI'!$A$2:$B$28,2,0)</f>
        <v/>
      </c>
      <c r="N196" s="97">
        <f>H196/I196</f>
        <v/>
      </c>
    </row>
    <row r="197">
      <c r="A197" s="53" t="n">
        <v>20221231</v>
      </c>
      <c r="B197" s="94" t="inlineStr">
        <is>
          <t>70778-TB-INR-HFT-DEL-447</t>
        </is>
      </c>
      <c r="C197" s="95" t="n">
        <v>70778</v>
      </c>
      <c r="D197" s="53" t="inlineStr">
        <is>
          <t>TB</t>
        </is>
      </c>
      <c r="E197" s="53" t="inlineStr">
        <is>
          <t>N</t>
        </is>
      </c>
      <c r="F197" s="94" t="inlineStr">
        <is>
          <t>Treasury Bills</t>
        </is>
      </c>
      <c r="G197" s="53" t="inlineStr">
        <is>
          <t>INR</t>
        </is>
      </c>
      <c r="H197" s="96" t="n">
        <v>84038.13</v>
      </c>
      <c r="I197" s="96" t="n">
        <v>115380.3296297697</v>
      </c>
      <c r="J197" s="53" t="n">
        <v>20240331</v>
      </c>
      <c r="K197" s="53" t="inlineStr">
        <is>
          <t>HFT</t>
        </is>
      </c>
      <c r="L197" s="53" t="inlineStr">
        <is>
          <t>DEL</t>
        </is>
      </c>
      <c r="M197" s="96">
        <f>I197*VLOOKUP(G197,'Currency-RBI'!$A$2:$B$28,2,0)</f>
        <v/>
      </c>
      <c r="N197" s="97">
        <f>H197/I197</f>
        <v/>
      </c>
    </row>
    <row r="198">
      <c r="A198" s="53" t="n">
        <v>20221231</v>
      </c>
      <c r="B198" s="94" t="inlineStr">
        <is>
          <t>66739-CG-INR-AFS-MUM-452</t>
        </is>
      </c>
      <c r="C198" s="95" t="n">
        <v>66739</v>
      </c>
      <c r="D198" s="53" t="inlineStr">
        <is>
          <t>CG</t>
        </is>
      </c>
      <c r="E198" s="53" t="inlineStr">
        <is>
          <t>N</t>
        </is>
      </c>
      <c r="F198" s="94" t="inlineStr">
        <is>
          <t>Central Government Securities</t>
        </is>
      </c>
      <c r="G198" s="53" t="inlineStr">
        <is>
          <t>INR</t>
        </is>
      </c>
      <c r="H198" s="96" t="n">
        <v>84392.55</v>
      </c>
      <c r="I198" s="96" t="n">
        <v>168131.7493422709</v>
      </c>
      <c r="J198" s="53" t="n">
        <v>20240331</v>
      </c>
      <c r="K198" s="53" t="inlineStr">
        <is>
          <t>AFS</t>
        </is>
      </c>
      <c r="L198" s="53" t="inlineStr">
        <is>
          <t>MUM</t>
        </is>
      </c>
      <c r="M198" s="96">
        <f>I198*VLOOKUP(G198,'Currency-RBI'!$A$2:$B$28,2,0)</f>
        <v/>
      </c>
      <c r="N198" s="97">
        <f>H198/I198</f>
        <v/>
      </c>
    </row>
    <row r="199">
      <c r="A199" s="53" t="n">
        <v>20221231</v>
      </c>
      <c r="B199" s="94" t="inlineStr">
        <is>
          <t>33988-SG-INR-AFS-DEL-454</t>
        </is>
      </c>
      <c r="C199" s="95" t="n">
        <v>33988</v>
      </c>
      <c r="D199" s="53" t="inlineStr">
        <is>
          <t>SG</t>
        </is>
      </c>
      <c r="E199" s="53" t="inlineStr">
        <is>
          <t>Y</t>
        </is>
      </c>
      <c r="F199" s="94" t="inlineStr">
        <is>
          <t>State Government Securities</t>
        </is>
      </c>
      <c r="G199" s="53" t="inlineStr">
        <is>
          <t>INR</t>
        </is>
      </c>
      <c r="H199" s="96" t="n">
        <v>392675.58</v>
      </c>
      <c r="I199" s="96" t="n">
        <v>471853.367599812</v>
      </c>
      <c r="J199" s="53" t="n">
        <v>20240331</v>
      </c>
      <c r="K199" s="53" t="inlineStr">
        <is>
          <t>AFS</t>
        </is>
      </c>
      <c r="L199" s="53" t="inlineStr">
        <is>
          <t>DEL</t>
        </is>
      </c>
      <c r="M199" s="96">
        <f>I199*VLOOKUP(G199,'Currency-RBI'!$A$2:$B$28,2,0)</f>
        <v/>
      </c>
      <c r="N199" s="97">
        <f>H199/I199</f>
        <v/>
      </c>
    </row>
    <row r="200">
      <c r="A200" s="53" t="n">
        <v>20221231</v>
      </c>
      <c r="B200" s="94" t="inlineStr">
        <is>
          <t>82359-TB-INR-AFS-MUM-455</t>
        </is>
      </c>
      <c r="C200" s="95" t="n">
        <v>82359</v>
      </c>
      <c r="D200" s="53" t="inlineStr">
        <is>
          <t>TB</t>
        </is>
      </c>
      <c r="E200" s="53" t="inlineStr">
        <is>
          <t>Y</t>
        </is>
      </c>
      <c r="F200" s="94" t="inlineStr">
        <is>
          <t>Treasury Bills</t>
        </is>
      </c>
      <c r="G200" s="53" t="inlineStr">
        <is>
          <t>INR</t>
        </is>
      </c>
      <c r="H200" s="96" t="n">
        <v>202149.09</v>
      </c>
      <c r="I200" s="96" t="n">
        <v>346189.1405892674</v>
      </c>
      <c r="J200" s="53" t="n">
        <v>20240331</v>
      </c>
      <c r="K200" s="53" t="inlineStr">
        <is>
          <t>AFS</t>
        </is>
      </c>
      <c r="L200" s="53" t="inlineStr">
        <is>
          <t>MUM</t>
        </is>
      </c>
      <c r="M200" s="96">
        <f>I200*VLOOKUP(G200,'Currency-RBI'!$A$2:$B$28,2,0)</f>
        <v/>
      </c>
      <c r="N200" s="97">
        <f>H200/I200</f>
        <v/>
      </c>
    </row>
    <row r="201">
      <c r="A201" s="53" t="n">
        <v>20221231</v>
      </c>
      <c r="B201" s="94" t="inlineStr">
        <is>
          <t>17270-OS-INR-AFS-DEL-456</t>
        </is>
      </c>
      <c r="C201" s="95" t="n">
        <v>17270</v>
      </c>
      <c r="D201" s="53" t="inlineStr">
        <is>
          <t>OS</t>
        </is>
      </c>
      <c r="E201" s="53" t="inlineStr">
        <is>
          <t>N</t>
        </is>
      </c>
      <c r="F201" s="94" t="inlineStr">
        <is>
          <t>Other Approved Securities</t>
        </is>
      </c>
      <c r="G201" s="53" t="inlineStr">
        <is>
          <t>INR</t>
        </is>
      </c>
      <c r="H201" s="96" t="n">
        <v>186809.04</v>
      </c>
      <c r="I201" s="96" t="n">
        <v>287858.3504289355</v>
      </c>
      <c r="J201" s="53" t="n">
        <v>20240331</v>
      </c>
      <c r="K201" s="53" t="inlineStr">
        <is>
          <t>AFS</t>
        </is>
      </c>
      <c r="L201" s="53" t="inlineStr">
        <is>
          <t>DEL</t>
        </is>
      </c>
      <c r="M201" s="96">
        <f>I201*VLOOKUP(G201,'Currency-RBI'!$A$2:$B$28,2,0)</f>
        <v/>
      </c>
      <c r="N201" s="97">
        <f>H201/I201</f>
        <v/>
      </c>
    </row>
    <row r="202">
      <c r="A202" s="53" t="n">
        <v>20221231</v>
      </c>
      <c r="B202" s="94" t="inlineStr">
        <is>
          <t>33843-SG-INR-HFT-MUM-458</t>
        </is>
      </c>
      <c r="C202" s="95" t="n">
        <v>33843</v>
      </c>
      <c r="D202" s="53" t="inlineStr">
        <is>
          <t>SG</t>
        </is>
      </c>
      <c r="E202" s="53" t="inlineStr">
        <is>
          <t>Y</t>
        </is>
      </c>
      <c r="F202" s="94" t="inlineStr">
        <is>
          <t>State Government Securities</t>
        </is>
      </c>
      <c r="G202" s="53" t="inlineStr">
        <is>
          <t>INR</t>
        </is>
      </c>
      <c r="H202" s="96" t="n">
        <v>123808.41</v>
      </c>
      <c r="I202" s="96" t="n">
        <v>215116.6996504154</v>
      </c>
      <c r="J202" s="53" t="n">
        <v>20240331</v>
      </c>
      <c r="K202" s="53" t="inlineStr">
        <is>
          <t>HFT</t>
        </is>
      </c>
      <c r="L202" s="53" t="inlineStr">
        <is>
          <t>MUM</t>
        </is>
      </c>
      <c r="M202" s="96">
        <f>I202*VLOOKUP(G202,'Currency-RBI'!$A$2:$B$28,2,0)</f>
        <v/>
      </c>
      <c r="N202" s="97">
        <f>H202/I202</f>
        <v/>
      </c>
    </row>
    <row r="203">
      <c r="A203" s="53" t="n">
        <v>20221231</v>
      </c>
      <c r="B203" s="94" t="inlineStr">
        <is>
          <t>32087-TB-INR-HFT-DEL-462</t>
        </is>
      </c>
      <c r="C203" s="95" t="n">
        <v>32087</v>
      </c>
      <c r="D203" s="53" t="inlineStr">
        <is>
          <t>TB</t>
        </is>
      </c>
      <c r="E203" s="53" t="inlineStr">
        <is>
          <t>Y</t>
        </is>
      </c>
      <c r="F203" s="94" t="inlineStr">
        <is>
          <t>Treasury Bills</t>
        </is>
      </c>
      <c r="G203" s="53" t="inlineStr">
        <is>
          <t>INR</t>
        </is>
      </c>
      <c r="H203" s="96" t="n">
        <v>448812.54</v>
      </c>
      <c r="I203" s="96" t="n">
        <v>585074.54592759</v>
      </c>
      <c r="J203" s="53" t="n">
        <v>20240331</v>
      </c>
      <c r="K203" s="53" t="inlineStr">
        <is>
          <t>HFT</t>
        </is>
      </c>
      <c r="L203" s="53" t="inlineStr">
        <is>
          <t>DEL</t>
        </is>
      </c>
      <c r="M203" s="96">
        <f>I203*VLOOKUP(G203,'Currency-RBI'!$A$2:$B$28,2,0)</f>
        <v/>
      </c>
      <c r="N203" s="97">
        <f>H203/I203</f>
        <v/>
      </c>
    </row>
    <row r="204">
      <c r="A204" s="53" t="n">
        <v>20221231</v>
      </c>
      <c r="B204" s="94" t="inlineStr">
        <is>
          <t>63658-SG-INR-HFT-MUM-463</t>
        </is>
      </c>
      <c r="C204" s="95" t="n">
        <v>63658</v>
      </c>
      <c r="D204" s="53" t="inlineStr">
        <is>
          <t>SG</t>
        </is>
      </c>
      <c r="E204" s="53" t="inlineStr">
        <is>
          <t>Y</t>
        </is>
      </c>
      <c r="F204" s="94" t="inlineStr">
        <is>
          <t>State Government Securities</t>
        </is>
      </c>
      <c r="G204" s="53" t="inlineStr">
        <is>
          <t>INR</t>
        </is>
      </c>
      <c r="H204" s="96" t="n">
        <v>490037.13</v>
      </c>
      <c r="I204" s="96" t="n">
        <v>602146.3126021724</v>
      </c>
      <c r="J204" s="53" t="n">
        <v>20240331</v>
      </c>
      <c r="K204" s="53" t="inlineStr">
        <is>
          <t>HFT</t>
        </is>
      </c>
      <c r="L204" s="53" t="inlineStr">
        <is>
          <t>MUM</t>
        </is>
      </c>
      <c r="M204" s="96">
        <f>I204*VLOOKUP(G204,'Currency-RBI'!$A$2:$B$28,2,0)</f>
        <v/>
      </c>
      <c r="N204" s="97">
        <f>H204/I204</f>
        <v/>
      </c>
    </row>
    <row r="205">
      <c r="A205" s="53" t="n">
        <v>20221231</v>
      </c>
      <c r="B205" s="94" t="inlineStr">
        <is>
          <t>50975-TB-INR-AFS-MUM-464</t>
        </is>
      </c>
      <c r="C205" s="95" t="n">
        <v>50975</v>
      </c>
      <c r="D205" s="53" t="inlineStr">
        <is>
          <t>TB</t>
        </is>
      </c>
      <c r="E205" s="53" t="inlineStr">
        <is>
          <t>N</t>
        </is>
      </c>
      <c r="F205" s="94" t="inlineStr">
        <is>
          <t>Treasury Bills</t>
        </is>
      </c>
      <c r="G205" s="53" t="inlineStr">
        <is>
          <t>INR</t>
        </is>
      </c>
      <c r="H205" s="96" t="n">
        <v>363109.23</v>
      </c>
      <c r="I205" s="96" t="n">
        <v>366790.0933101389</v>
      </c>
      <c r="J205" s="53" t="n">
        <v>20240331</v>
      </c>
      <c r="K205" s="53" t="inlineStr">
        <is>
          <t>AFS</t>
        </is>
      </c>
      <c r="L205" s="53" t="inlineStr">
        <is>
          <t>MUM</t>
        </is>
      </c>
      <c r="M205" s="96">
        <f>I205*VLOOKUP(G205,'Currency-RBI'!$A$2:$B$28,2,0)</f>
        <v/>
      </c>
      <c r="N205" s="97">
        <f>H205/I205</f>
        <v/>
      </c>
    </row>
    <row r="206">
      <c r="A206" s="53" t="n">
        <v>20221231</v>
      </c>
      <c r="B206" s="94" t="inlineStr">
        <is>
          <t>56915-TB-INR-AFS-DEL-466</t>
        </is>
      </c>
      <c r="C206" s="95" t="n">
        <v>56915</v>
      </c>
      <c r="D206" s="53" t="inlineStr">
        <is>
          <t>TB</t>
        </is>
      </c>
      <c r="E206" s="53" t="inlineStr">
        <is>
          <t>Y</t>
        </is>
      </c>
      <c r="F206" s="94" t="inlineStr">
        <is>
          <t>Treasury Bills</t>
        </is>
      </c>
      <c r="G206" s="53" t="inlineStr">
        <is>
          <t>INR</t>
        </is>
      </c>
      <c r="H206" s="96" t="n">
        <v>223568.73</v>
      </c>
      <c r="I206" s="96" t="n">
        <v>230227.9372674695</v>
      </c>
      <c r="J206" s="53" t="n">
        <v>20240331</v>
      </c>
      <c r="K206" s="53" t="inlineStr">
        <is>
          <t>AFS</t>
        </is>
      </c>
      <c r="L206" s="53" t="inlineStr">
        <is>
          <t>DEL</t>
        </is>
      </c>
      <c r="M206" s="96">
        <f>I206*VLOOKUP(G206,'Currency-RBI'!$A$2:$B$28,2,0)</f>
        <v/>
      </c>
      <c r="N206" s="97">
        <f>H206/I206</f>
        <v/>
      </c>
    </row>
    <row r="207">
      <c r="A207" s="53" t="n">
        <v>20221231</v>
      </c>
      <c r="B207" s="94" t="inlineStr">
        <is>
          <t>88606-SG-INR-AFS-DEL-468</t>
        </is>
      </c>
      <c r="C207" s="95" t="n">
        <v>88606</v>
      </c>
      <c r="D207" s="53" t="inlineStr">
        <is>
          <t>SG</t>
        </is>
      </c>
      <c r="E207" s="53" t="inlineStr">
        <is>
          <t>Y</t>
        </is>
      </c>
      <c r="F207" s="94" t="inlineStr">
        <is>
          <t>State Government Securities</t>
        </is>
      </c>
      <c r="G207" s="53" t="inlineStr">
        <is>
          <t>INR</t>
        </is>
      </c>
      <c r="H207" s="96" t="n">
        <v>476659.26</v>
      </c>
      <c r="I207" s="96" t="n">
        <v>865514.3801460337</v>
      </c>
      <c r="J207" s="53" t="n">
        <v>20240331</v>
      </c>
      <c r="K207" s="53" t="inlineStr">
        <is>
          <t>AFS</t>
        </is>
      </c>
      <c r="L207" s="53" t="inlineStr">
        <is>
          <t>DEL</t>
        </is>
      </c>
      <c r="M207" s="96">
        <f>I207*VLOOKUP(G207,'Currency-RBI'!$A$2:$B$28,2,0)</f>
        <v/>
      </c>
      <c r="N207" s="97">
        <f>H207/I207</f>
        <v/>
      </c>
    </row>
    <row r="208">
      <c r="A208" s="53" t="n">
        <v>20221231</v>
      </c>
      <c r="B208" s="94" t="inlineStr">
        <is>
          <t>47595-TB-INR-AFS-MUM-469</t>
        </is>
      </c>
      <c r="C208" s="95" t="n">
        <v>47595</v>
      </c>
      <c r="D208" s="53" t="inlineStr">
        <is>
          <t>TB</t>
        </is>
      </c>
      <c r="E208" s="53" t="inlineStr">
        <is>
          <t>N</t>
        </is>
      </c>
      <c r="F208" s="94" t="inlineStr">
        <is>
          <t>Treasury Bills</t>
        </is>
      </c>
      <c r="G208" s="53" t="inlineStr">
        <is>
          <t>INR</t>
        </is>
      </c>
      <c r="H208" s="96" t="n">
        <v>183558.87</v>
      </c>
      <c r="I208" s="96" t="n">
        <v>356750.0406876984</v>
      </c>
      <c r="J208" s="53" t="n">
        <v>20240331</v>
      </c>
      <c r="K208" s="53" t="inlineStr">
        <is>
          <t>AFS</t>
        </is>
      </c>
      <c r="L208" s="53" t="inlineStr">
        <is>
          <t>MUM</t>
        </is>
      </c>
      <c r="M208" s="96">
        <f>I208*VLOOKUP(G208,'Currency-RBI'!$A$2:$B$28,2,0)</f>
        <v/>
      </c>
      <c r="N208" s="97">
        <f>H208/I208</f>
        <v/>
      </c>
    </row>
    <row r="209">
      <c r="A209" s="53" t="n">
        <v>20221231</v>
      </c>
      <c r="B209" s="94" t="inlineStr">
        <is>
          <t>74594-TB-INR-HFT-DEL-473</t>
        </is>
      </c>
      <c r="C209" s="95" t="n">
        <v>74594</v>
      </c>
      <c r="D209" s="53" t="inlineStr">
        <is>
          <t>TB</t>
        </is>
      </c>
      <c r="E209" s="53" t="inlineStr">
        <is>
          <t>N</t>
        </is>
      </c>
      <c r="F209" s="94" t="inlineStr">
        <is>
          <t>Treasury Bills</t>
        </is>
      </c>
      <c r="G209" s="53" t="inlineStr">
        <is>
          <t>INR</t>
        </is>
      </c>
      <c r="H209" s="96" t="n">
        <v>373243.86</v>
      </c>
      <c r="I209" s="96" t="n">
        <v>420174.2785676694</v>
      </c>
      <c r="J209" s="53" t="n">
        <v>20240331</v>
      </c>
      <c r="K209" s="53" t="inlineStr">
        <is>
          <t>HFT</t>
        </is>
      </c>
      <c r="L209" s="53" t="inlineStr">
        <is>
          <t>DEL</t>
        </is>
      </c>
      <c r="M209" s="96">
        <f>I209*VLOOKUP(G209,'Currency-RBI'!$A$2:$B$28,2,0)</f>
        <v/>
      </c>
      <c r="N209" s="97">
        <f>H209/I209</f>
        <v/>
      </c>
    </row>
    <row r="210">
      <c r="A210" s="53" t="n">
        <v>20221231</v>
      </c>
      <c r="B210" s="94" t="inlineStr">
        <is>
          <t>85339-SG-INR-HFT-MUM-477</t>
        </is>
      </c>
      <c r="C210" s="95" t="n">
        <v>85339</v>
      </c>
      <c r="D210" s="53" t="inlineStr">
        <is>
          <t>SG</t>
        </is>
      </c>
      <c r="E210" s="53" t="inlineStr">
        <is>
          <t>Y</t>
        </is>
      </c>
      <c r="F210" s="94" t="inlineStr">
        <is>
          <t>State Government Securities</t>
        </is>
      </c>
      <c r="G210" s="53" t="inlineStr">
        <is>
          <t>INR</t>
        </is>
      </c>
      <c r="H210" s="96" t="n">
        <v>307155.42</v>
      </c>
      <c r="I210" s="96" t="n">
        <v>307971.1947341776</v>
      </c>
      <c r="J210" s="53" t="n">
        <v>20240331</v>
      </c>
      <c r="K210" s="53" t="inlineStr">
        <is>
          <t>HFT</t>
        </is>
      </c>
      <c r="L210" s="53" t="inlineStr">
        <is>
          <t>MUM</t>
        </is>
      </c>
      <c r="M210" s="96">
        <f>I210*VLOOKUP(G210,'Currency-RBI'!$A$2:$B$28,2,0)</f>
        <v/>
      </c>
      <c r="N210" s="97">
        <f>H210/I210</f>
        <v/>
      </c>
    </row>
    <row r="211">
      <c r="A211" s="53" t="n">
        <v>20221231</v>
      </c>
      <c r="B211" s="94" t="inlineStr">
        <is>
          <t>89626-CG-INR-HFT-DEL-479</t>
        </is>
      </c>
      <c r="C211" s="95" t="n">
        <v>89626</v>
      </c>
      <c r="D211" s="53" t="inlineStr">
        <is>
          <t>CG</t>
        </is>
      </c>
      <c r="E211" s="53" t="inlineStr">
        <is>
          <t>N</t>
        </is>
      </c>
      <c r="F211" s="94" t="inlineStr">
        <is>
          <t>Central Government Securities</t>
        </is>
      </c>
      <c r="G211" s="53" t="inlineStr">
        <is>
          <t>INR</t>
        </is>
      </c>
      <c r="H211" s="96" t="n">
        <v>213866.73</v>
      </c>
      <c r="I211" s="96" t="n">
        <v>303305.6222258398</v>
      </c>
      <c r="J211" s="53" t="n">
        <v>20240331</v>
      </c>
      <c r="K211" s="53" t="inlineStr">
        <is>
          <t>HFT</t>
        </is>
      </c>
      <c r="L211" s="53" t="inlineStr">
        <is>
          <t>DEL</t>
        </is>
      </c>
      <c r="M211" s="96">
        <f>I211*VLOOKUP(G211,'Currency-RBI'!$A$2:$B$28,2,0)</f>
        <v/>
      </c>
      <c r="N211" s="97">
        <f>H211/I211</f>
        <v/>
      </c>
    </row>
    <row r="212">
      <c r="A212" s="53" t="n">
        <v>20221231</v>
      </c>
      <c r="B212" s="94" t="inlineStr">
        <is>
          <t>81896-OS-INR-HFT-DEL-481</t>
        </is>
      </c>
      <c r="C212" s="95" t="n">
        <v>81896</v>
      </c>
      <c r="D212" s="53" t="inlineStr">
        <is>
          <t>OS</t>
        </is>
      </c>
      <c r="E212" s="53" t="inlineStr">
        <is>
          <t>Y</t>
        </is>
      </c>
      <c r="F212" s="94" t="inlineStr">
        <is>
          <t>Other Approved Securities</t>
        </is>
      </c>
      <c r="G212" s="53" t="inlineStr">
        <is>
          <t>INR</t>
        </is>
      </c>
      <c r="H212" s="96" t="n">
        <v>237348.54</v>
      </c>
      <c r="I212" s="96" t="n">
        <v>457361.704158337</v>
      </c>
      <c r="J212" s="53" t="n">
        <v>20240331</v>
      </c>
      <c r="K212" s="53" t="inlineStr">
        <is>
          <t>HFT</t>
        </is>
      </c>
      <c r="L212" s="53" t="inlineStr">
        <is>
          <t>DEL</t>
        </is>
      </c>
      <c r="M212" s="96">
        <f>I212*VLOOKUP(G212,'Currency-RBI'!$A$2:$B$28,2,0)</f>
        <v/>
      </c>
      <c r="N212" s="97">
        <f>H212/I212</f>
        <v/>
      </c>
    </row>
    <row r="213">
      <c r="A213" s="53" t="n">
        <v>20221231</v>
      </c>
      <c r="B213" s="94" t="inlineStr">
        <is>
          <t>14719-CG-INR-AFS-DEL-484</t>
        </is>
      </c>
      <c r="C213" s="95" t="n">
        <v>14719</v>
      </c>
      <c r="D213" s="53" t="inlineStr">
        <is>
          <t>CG</t>
        </is>
      </c>
      <c r="E213" s="53" t="inlineStr">
        <is>
          <t>N</t>
        </is>
      </c>
      <c r="F213" s="94" t="inlineStr">
        <is>
          <t>Central Government Securities</t>
        </is>
      </c>
      <c r="G213" s="53" t="inlineStr">
        <is>
          <t>INR</t>
        </is>
      </c>
      <c r="H213" s="96" t="n">
        <v>490206.42</v>
      </c>
      <c r="I213" s="96" t="n">
        <v>658527.0169877968</v>
      </c>
      <c r="J213" s="53" t="n">
        <v>20240331</v>
      </c>
      <c r="K213" s="53" t="inlineStr">
        <is>
          <t>AFS</t>
        </is>
      </c>
      <c r="L213" s="53" t="inlineStr">
        <is>
          <t>DEL</t>
        </is>
      </c>
      <c r="M213" s="96">
        <f>I213*VLOOKUP(G213,'Currency-RBI'!$A$2:$B$28,2,0)</f>
        <v/>
      </c>
      <c r="N213" s="97">
        <f>H213/I213</f>
        <v/>
      </c>
    </row>
    <row r="214">
      <c r="A214" s="53" t="n">
        <v>20221231</v>
      </c>
      <c r="B214" s="94" t="inlineStr">
        <is>
          <t>28234-OS-INR-AFS-MUM-485</t>
        </is>
      </c>
      <c r="C214" s="95" t="n">
        <v>28234</v>
      </c>
      <c r="D214" s="53" t="inlineStr">
        <is>
          <t>OS</t>
        </is>
      </c>
      <c r="E214" s="53" t="inlineStr">
        <is>
          <t>N</t>
        </is>
      </c>
      <c r="F214" s="94" t="inlineStr">
        <is>
          <t>Other Approved Securities</t>
        </is>
      </c>
      <c r="G214" s="53" t="inlineStr">
        <is>
          <t>INR</t>
        </is>
      </c>
      <c r="H214" s="96" t="n">
        <v>394654.59</v>
      </c>
      <c r="I214" s="96" t="n">
        <v>742023.7526294249</v>
      </c>
      <c r="J214" s="53" t="n">
        <v>20240331</v>
      </c>
      <c r="K214" s="53" t="inlineStr">
        <is>
          <t>AFS</t>
        </is>
      </c>
      <c r="L214" s="53" t="inlineStr">
        <is>
          <t>MUM</t>
        </is>
      </c>
      <c r="M214" s="96">
        <f>I214*VLOOKUP(G214,'Currency-RBI'!$A$2:$B$28,2,0)</f>
        <v/>
      </c>
      <c r="N214" s="97">
        <f>H214/I214</f>
        <v/>
      </c>
    </row>
    <row r="215">
      <c r="A215" s="53" t="n">
        <v>20221231</v>
      </c>
      <c r="B215" s="94" t="inlineStr">
        <is>
          <t>29564-OS-INR-HFT-MUM-487</t>
        </is>
      </c>
      <c r="C215" s="95" t="n">
        <v>29564</v>
      </c>
      <c r="D215" s="53" t="inlineStr">
        <is>
          <t>OS</t>
        </is>
      </c>
      <c r="E215" s="53" t="inlineStr">
        <is>
          <t>Y</t>
        </is>
      </c>
      <c r="F215" s="94" t="inlineStr">
        <is>
          <t>Other Approved Securities</t>
        </is>
      </c>
      <c r="G215" s="53" t="inlineStr">
        <is>
          <t>INR</t>
        </is>
      </c>
      <c r="H215" s="96" t="n">
        <v>245997.18</v>
      </c>
      <c r="I215" s="96" t="n">
        <v>323326.6904271264</v>
      </c>
      <c r="J215" s="53" t="n">
        <v>20240331</v>
      </c>
      <c r="K215" s="53" t="inlineStr">
        <is>
          <t>HFT</t>
        </is>
      </c>
      <c r="L215" s="53" t="inlineStr">
        <is>
          <t>MUM</t>
        </is>
      </c>
      <c r="M215" s="96">
        <f>I215*VLOOKUP(G215,'Currency-RBI'!$A$2:$B$28,2,0)</f>
        <v/>
      </c>
      <c r="N215" s="97">
        <f>H215/I215</f>
        <v/>
      </c>
    </row>
    <row r="216">
      <c r="A216" s="53" t="n">
        <v>20221231</v>
      </c>
      <c r="B216" s="94" t="inlineStr">
        <is>
          <t>79077-OS-INR-AFS-DEL-488</t>
        </is>
      </c>
      <c r="C216" s="95" t="n">
        <v>79077</v>
      </c>
      <c r="D216" s="53" t="inlineStr">
        <is>
          <t>OS</t>
        </is>
      </c>
      <c r="E216" s="53" t="inlineStr">
        <is>
          <t>N</t>
        </is>
      </c>
      <c r="F216" s="94" t="inlineStr">
        <is>
          <t>Other Approved Securities</t>
        </is>
      </c>
      <c r="G216" s="53" t="inlineStr">
        <is>
          <t>INR</t>
        </is>
      </c>
      <c r="H216" s="96" t="n">
        <v>138235.68</v>
      </c>
      <c r="I216" s="96" t="n">
        <v>187922.6789555673</v>
      </c>
      <c r="J216" s="53" t="n">
        <v>20240331</v>
      </c>
      <c r="K216" s="53" t="inlineStr">
        <is>
          <t>AFS</t>
        </is>
      </c>
      <c r="L216" s="53" t="inlineStr">
        <is>
          <t>DEL</t>
        </is>
      </c>
      <c r="M216" s="96">
        <f>I216*VLOOKUP(G216,'Currency-RBI'!$A$2:$B$28,2,0)</f>
        <v/>
      </c>
      <c r="N216" s="97">
        <f>H216/I216</f>
        <v/>
      </c>
    </row>
    <row r="217">
      <c r="A217" s="53" t="n">
        <v>20221231</v>
      </c>
      <c r="B217" s="94" t="inlineStr">
        <is>
          <t>70299-SG-INR-HFT-MUM-489</t>
        </is>
      </c>
      <c r="C217" s="95" t="n">
        <v>70299</v>
      </c>
      <c r="D217" s="53" t="inlineStr">
        <is>
          <t>SG</t>
        </is>
      </c>
      <c r="E217" s="53" t="inlineStr">
        <is>
          <t>Y</t>
        </is>
      </c>
      <c r="F217" s="94" t="inlineStr">
        <is>
          <t>State Government Securities</t>
        </is>
      </c>
      <c r="G217" s="53" t="inlineStr">
        <is>
          <t>INR</t>
        </is>
      </c>
      <c r="H217" s="96" t="n">
        <v>172216.44</v>
      </c>
      <c r="I217" s="96" t="n">
        <v>238095.2115347677</v>
      </c>
      <c r="J217" s="53" t="n">
        <v>20240331</v>
      </c>
      <c r="K217" s="53" t="inlineStr">
        <is>
          <t>HFT</t>
        </is>
      </c>
      <c r="L217" s="53" t="inlineStr">
        <is>
          <t>MUM</t>
        </is>
      </c>
      <c r="M217" s="96">
        <f>I217*VLOOKUP(G217,'Currency-RBI'!$A$2:$B$28,2,0)</f>
        <v/>
      </c>
      <c r="N217" s="97">
        <f>H217/I217</f>
        <v/>
      </c>
    </row>
    <row r="218">
      <c r="A218" s="53" t="n">
        <v>20221231</v>
      </c>
      <c r="B218" s="94" t="inlineStr">
        <is>
          <t>19411-TB-INR-AFS-MUM-494</t>
        </is>
      </c>
      <c r="C218" s="95" t="n">
        <v>19411</v>
      </c>
      <c r="D218" s="53" t="inlineStr">
        <is>
          <t>TB</t>
        </is>
      </c>
      <c r="E218" s="53" t="inlineStr">
        <is>
          <t>Y</t>
        </is>
      </c>
      <c r="F218" s="94" t="inlineStr">
        <is>
          <t>Treasury Bills</t>
        </is>
      </c>
      <c r="G218" s="53" t="inlineStr">
        <is>
          <t>INR</t>
        </is>
      </c>
      <c r="H218" s="96" t="n">
        <v>373782.42</v>
      </c>
      <c r="I218" s="96" t="n">
        <v>381266.0590266968</v>
      </c>
      <c r="J218" s="53" t="n">
        <v>20240331</v>
      </c>
      <c r="K218" s="53" t="inlineStr">
        <is>
          <t>AFS</t>
        </is>
      </c>
      <c r="L218" s="53" t="inlineStr">
        <is>
          <t>MUM</t>
        </is>
      </c>
      <c r="M218" s="96">
        <f>I218*VLOOKUP(G218,'Currency-RBI'!$A$2:$B$28,2,0)</f>
        <v/>
      </c>
      <c r="N218" s="97">
        <f>H218/I218</f>
        <v/>
      </c>
    </row>
    <row r="219">
      <c r="A219" s="53" t="n">
        <v>20221231</v>
      </c>
      <c r="B219" s="94" t="inlineStr">
        <is>
          <t>81118-OS-INR-HFT-DEL-498</t>
        </is>
      </c>
      <c r="C219" s="95" t="n">
        <v>81118</v>
      </c>
      <c r="D219" s="53" t="inlineStr">
        <is>
          <t>OS</t>
        </is>
      </c>
      <c r="E219" s="53" t="inlineStr">
        <is>
          <t>Y</t>
        </is>
      </c>
      <c r="F219" s="94" t="inlineStr">
        <is>
          <t>Other Approved Securities</t>
        </is>
      </c>
      <c r="G219" s="53" t="inlineStr">
        <is>
          <t>INR</t>
        </is>
      </c>
      <c r="H219" s="96" t="n">
        <v>483522.93</v>
      </c>
      <c r="I219" s="96" t="n">
        <v>861264.958076041</v>
      </c>
      <c r="J219" s="53" t="n">
        <v>20240331</v>
      </c>
      <c r="K219" s="53" t="inlineStr">
        <is>
          <t>HFT</t>
        </is>
      </c>
      <c r="L219" s="53" t="inlineStr">
        <is>
          <t>DEL</t>
        </is>
      </c>
      <c r="M219" s="96">
        <f>I219*VLOOKUP(G219,'Currency-RBI'!$A$2:$B$28,2,0)</f>
        <v/>
      </c>
      <c r="N219" s="97">
        <f>H219/I219</f>
        <v/>
      </c>
    </row>
    <row r="220">
      <c r="A220" s="53" t="n">
        <v>20221231</v>
      </c>
      <c r="B220" s="94" t="inlineStr">
        <is>
          <t>80191-SG-INR-AFS-DEL-499</t>
        </is>
      </c>
      <c r="C220" s="95" t="n">
        <v>80191</v>
      </c>
      <c r="D220" s="53" t="inlineStr">
        <is>
          <t>SG</t>
        </is>
      </c>
      <c r="E220" s="53" t="inlineStr">
        <is>
          <t>Y</t>
        </is>
      </c>
      <c r="F220" s="94" t="inlineStr">
        <is>
          <t>State Government Securities</t>
        </is>
      </c>
      <c r="G220" s="53" t="inlineStr">
        <is>
          <t>INR</t>
        </is>
      </c>
      <c r="H220" s="96" t="n">
        <v>417381.03</v>
      </c>
      <c r="I220" s="96" t="n">
        <v>528859.5776236331</v>
      </c>
      <c r="J220" s="53" t="n">
        <v>20240331</v>
      </c>
      <c r="K220" s="53" t="inlineStr">
        <is>
          <t>AFS</t>
        </is>
      </c>
      <c r="L220" s="53" t="inlineStr">
        <is>
          <t>DEL</t>
        </is>
      </c>
      <c r="M220" s="96">
        <f>I220*VLOOKUP(G220,'Currency-RBI'!$A$2:$B$28,2,0)</f>
        <v/>
      </c>
      <c r="N220" s="97">
        <f>H220/I220</f>
        <v/>
      </c>
    </row>
    <row r="221">
      <c r="A221" s="53" t="n">
        <v>20221231</v>
      </c>
      <c r="B221" s="94" t="inlineStr">
        <is>
          <t>56113-SG-INR-AFS-MUM-504</t>
        </is>
      </c>
      <c r="C221" s="95" t="n">
        <v>56113</v>
      </c>
      <c r="D221" s="53" t="inlineStr">
        <is>
          <t>SG</t>
        </is>
      </c>
      <c r="E221" s="53" t="inlineStr">
        <is>
          <t>N</t>
        </is>
      </c>
      <c r="F221" s="94" t="inlineStr">
        <is>
          <t>State Government Securities</t>
        </is>
      </c>
      <c r="G221" s="53" t="inlineStr">
        <is>
          <t>INR</t>
        </is>
      </c>
      <c r="H221" s="96" t="n">
        <v>373140.9</v>
      </c>
      <c r="I221" s="96" t="n">
        <v>725444.9922475189</v>
      </c>
      <c r="J221" s="53" t="n">
        <v>20240331</v>
      </c>
      <c r="K221" s="53" t="inlineStr">
        <is>
          <t>AFS</t>
        </is>
      </c>
      <c r="L221" s="53" t="inlineStr">
        <is>
          <t>MUM</t>
        </is>
      </c>
      <c r="M221" s="96">
        <f>I221*VLOOKUP(G221,'Currency-RBI'!$A$2:$B$28,2,0)</f>
        <v/>
      </c>
      <c r="N221" s="97">
        <f>H221/I221</f>
        <v/>
      </c>
    </row>
    <row r="222">
      <c r="A222" s="53" t="n">
        <v>20221231</v>
      </c>
      <c r="B222" s="94" t="inlineStr">
        <is>
          <t>72030-TB-INR-AFS-DEL-505</t>
        </is>
      </c>
      <c r="C222" s="95" t="n">
        <v>72030</v>
      </c>
      <c r="D222" s="53" t="inlineStr">
        <is>
          <t>TB</t>
        </is>
      </c>
      <c r="E222" s="53" t="inlineStr">
        <is>
          <t>N</t>
        </is>
      </c>
      <c r="F222" s="94" t="inlineStr">
        <is>
          <t>Treasury Bills</t>
        </is>
      </c>
      <c r="G222" s="53" t="inlineStr">
        <is>
          <t>INR</t>
        </is>
      </c>
      <c r="H222" s="96" t="n">
        <v>461485.53</v>
      </c>
      <c r="I222" s="96" t="n">
        <v>583066.2159393457</v>
      </c>
      <c r="J222" s="53" t="n">
        <v>20240331</v>
      </c>
      <c r="K222" s="53" t="inlineStr">
        <is>
          <t>AFS</t>
        </is>
      </c>
      <c r="L222" s="53" t="inlineStr">
        <is>
          <t>DEL</t>
        </is>
      </c>
      <c r="M222" s="96">
        <f>I222*VLOOKUP(G222,'Currency-RBI'!$A$2:$B$28,2,0)</f>
        <v/>
      </c>
      <c r="N222" s="97">
        <f>H222/I222</f>
        <v/>
      </c>
    </row>
    <row r="223">
      <c r="A223" s="53" t="n">
        <v>20221231</v>
      </c>
      <c r="B223" s="94" t="inlineStr">
        <is>
          <t>30271-OS-INR-AFS-MUM-507</t>
        </is>
      </c>
      <c r="C223" s="95" t="n">
        <v>30271</v>
      </c>
      <c r="D223" s="53" t="inlineStr">
        <is>
          <t>OS</t>
        </is>
      </c>
      <c r="E223" s="53" t="inlineStr">
        <is>
          <t>Y</t>
        </is>
      </c>
      <c r="F223" s="94" t="inlineStr">
        <is>
          <t>Other Approved Securities</t>
        </is>
      </c>
      <c r="G223" s="53" t="inlineStr">
        <is>
          <t>INR</t>
        </is>
      </c>
      <c r="H223" s="96" t="n">
        <v>86672.52</v>
      </c>
      <c r="I223" s="96" t="n">
        <v>128506.3198985035</v>
      </c>
      <c r="J223" s="53" t="n">
        <v>20240331</v>
      </c>
      <c r="K223" s="53" t="inlineStr">
        <is>
          <t>AFS</t>
        </is>
      </c>
      <c r="L223" s="53" t="inlineStr">
        <is>
          <t>MUM</t>
        </is>
      </c>
      <c r="M223" s="96">
        <f>I223*VLOOKUP(G223,'Currency-RBI'!$A$2:$B$28,2,0)</f>
        <v/>
      </c>
      <c r="N223" s="97">
        <f>H223/I223</f>
        <v/>
      </c>
    </row>
    <row r="224">
      <c r="A224" s="53" t="n">
        <v>20221231</v>
      </c>
      <c r="B224" s="94" t="inlineStr">
        <is>
          <t>33261-CG-INR-HFT-MUM-508</t>
        </is>
      </c>
      <c r="C224" s="95" t="n">
        <v>33261</v>
      </c>
      <c r="D224" s="53" t="inlineStr">
        <is>
          <t>CG</t>
        </is>
      </c>
      <c r="E224" s="53" t="inlineStr">
        <is>
          <t>N</t>
        </is>
      </c>
      <c r="F224" s="94" t="inlineStr">
        <is>
          <t>Central Government Securities</t>
        </is>
      </c>
      <c r="G224" s="53" t="inlineStr">
        <is>
          <t>INR</t>
        </is>
      </c>
      <c r="H224" s="96" t="n">
        <v>112082.85</v>
      </c>
      <c r="I224" s="96" t="n">
        <v>134233.6219116553</v>
      </c>
      <c r="J224" s="53" t="n">
        <v>20240331</v>
      </c>
      <c r="K224" s="53" t="inlineStr">
        <is>
          <t>HFT</t>
        </is>
      </c>
      <c r="L224" s="53" t="inlineStr">
        <is>
          <t>MUM</t>
        </is>
      </c>
      <c r="M224" s="96">
        <f>I224*VLOOKUP(G224,'Currency-RBI'!$A$2:$B$28,2,0)</f>
        <v/>
      </c>
      <c r="N224" s="97">
        <f>H224/I224</f>
        <v/>
      </c>
    </row>
    <row r="225">
      <c r="A225" s="53" t="n">
        <v>20221231</v>
      </c>
      <c r="B225" s="94" t="inlineStr">
        <is>
          <t>44849-OS-INR-AFS-DEL-509</t>
        </is>
      </c>
      <c r="C225" s="95" t="n">
        <v>44849</v>
      </c>
      <c r="D225" s="53" t="inlineStr">
        <is>
          <t>OS</t>
        </is>
      </c>
      <c r="E225" s="53" t="inlineStr">
        <is>
          <t>Y</t>
        </is>
      </c>
      <c r="F225" s="94" t="inlineStr">
        <is>
          <t>Other Approved Securities</t>
        </is>
      </c>
      <c r="G225" s="53" t="inlineStr">
        <is>
          <t>INR</t>
        </is>
      </c>
      <c r="H225" s="96" t="n">
        <v>200078.01</v>
      </c>
      <c r="I225" s="96" t="n">
        <v>299711.6929597958</v>
      </c>
      <c r="J225" s="53" t="n">
        <v>20240331</v>
      </c>
      <c r="K225" s="53" t="inlineStr">
        <is>
          <t>AFS</t>
        </is>
      </c>
      <c r="L225" s="53" t="inlineStr">
        <is>
          <t>DEL</t>
        </is>
      </c>
      <c r="M225" s="96">
        <f>I225*VLOOKUP(G225,'Currency-RBI'!$A$2:$B$28,2,0)</f>
        <v/>
      </c>
      <c r="N225" s="97">
        <f>H225/I225</f>
        <v/>
      </c>
    </row>
    <row r="226">
      <c r="A226" s="53" t="n">
        <v>20221231</v>
      </c>
      <c r="B226" s="94" t="inlineStr">
        <is>
          <t>30021-TB-INR-HFT-MUM-510</t>
        </is>
      </c>
      <c r="C226" s="95" t="n">
        <v>30021</v>
      </c>
      <c r="D226" s="53" t="inlineStr">
        <is>
          <t>TB</t>
        </is>
      </c>
      <c r="E226" s="53" t="inlineStr">
        <is>
          <t>N</t>
        </is>
      </c>
      <c r="F226" s="94" t="inlineStr">
        <is>
          <t>Treasury Bills</t>
        </is>
      </c>
      <c r="G226" s="53" t="inlineStr">
        <is>
          <t>INR</t>
        </is>
      </c>
      <c r="H226" s="96" t="n">
        <v>148208.94</v>
      </c>
      <c r="I226" s="96" t="n">
        <v>253581.9015030605</v>
      </c>
      <c r="J226" s="53" t="n">
        <v>20240331</v>
      </c>
      <c r="K226" s="53" t="inlineStr">
        <is>
          <t>HFT</t>
        </is>
      </c>
      <c r="L226" s="53" t="inlineStr">
        <is>
          <t>MUM</t>
        </is>
      </c>
      <c r="M226" s="96">
        <f>I226*VLOOKUP(G226,'Currency-RBI'!$A$2:$B$28,2,0)</f>
        <v/>
      </c>
      <c r="N226" s="97">
        <f>H226/I226</f>
        <v/>
      </c>
    </row>
    <row r="227">
      <c r="A227" s="53" t="n">
        <v>20221231</v>
      </c>
      <c r="B227" s="94" t="inlineStr">
        <is>
          <t>48772-SG-INR-HFT-DEL-516</t>
        </is>
      </c>
      <c r="C227" s="95" t="n">
        <v>48772</v>
      </c>
      <c r="D227" s="53" t="inlineStr">
        <is>
          <t>SG</t>
        </is>
      </c>
      <c r="E227" s="53" t="inlineStr">
        <is>
          <t>N</t>
        </is>
      </c>
      <c r="F227" s="94" t="inlineStr">
        <is>
          <t>State Government Securities</t>
        </is>
      </c>
      <c r="G227" s="53" t="inlineStr">
        <is>
          <t>INR</t>
        </is>
      </c>
      <c r="H227" s="96" t="n">
        <v>459217.44</v>
      </c>
      <c r="I227" s="96" t="n">
        <v>849921.9739989251</v>
      </c>
      <c r="J227" s="53" t="n">
        <v>20240331</v>
      </c>
      <c r="K227" s="53" t="inlineStr">
        <is>
          <t>HFT</t>
        </is>
      </c>
      <c r="L227" s="53" t="inlineStr">
        <is>
          <t>DEL</t>
        </is>
      </c>
      <c r="M227" s="96">
        <f>I227*VLOOKUP(G227,'Currency-RBI'!$A$2:$B$28,2,0)</f>
        <v/>
      </c>
      <c r="N227" s="97">
        <f>H227/I227</f>
        <v/>
      </c>
    </row>
    <row r="228">
      <c r="A228" s="53" t="n">
        <v>20221231</v>
      </c>
      <c r="B228" s="94" t="inlineStr">
        <is>
          <t>28922-CG-INR-HFT-DEL-517</t>
        </is>
      </c>
      <c r="C228" s="95" t="n">
        <v>28922</v>
      </c>
      <c r="D228" s="53" t="inlineStr">
        <is>
          <t>CG</t>
        </is>
      </c>
      <c r="E228" s="53" t="inlineStr">
        <is>
          <t>N</t>
        </is>
      </c>
      <c r="F228" s="94" t="inlineStr">
        <is>
          <t>Central Government Securities</t>
        </is>
      </c>
      <c r="G228" s="53" t="inlineStr">
        <is>
          <t>INR</t>
        </is>
      </c>
      <c r="H228" s="96" t="n">
        <v>68913.89999999999</v>
      </c>
      <c r="I228" s="96" t="n">
        <v>93956.66284043108</v>
      </c>
      <c r="J228" s="53" t="n">
        <v>20240331</v>
      </c>
      <c r="K228" s="53" t="inlineStr">
        <is>
          <t>HFT</t>
        </is>
      </c>
      <c r="L228" s="53" t="inlineStr">
        <is>
          <t>DEL</t>
        </is>
      </c>
      <c r="M228" s="96">
        <f>I228*VLOOKUP(G228,'Currency-RBI'!$A$2:$B$28,2,0)</f>
        <v/>
      </c>
      <c r="N228" s="97">
        <f>H228/I228</f>
        <v/>
      </c>
    </row>
    <row r="229">
      <c r="A229" s="53" t="n">
        <v>20221231</v>
      </c>
      <c r="B229" s="94" t="inlineStr">
        <is>
          <t>65545-CG-INR-AFS-DEL-518</t>
        </is>
      </c>
      <c r="C229" s="95" t="n">
        <v>65545</v>
      </c>
      <c r="D229" s="53" t="inlineStr">
        <is>
          <t>CG</t>
        </is>
      </c>
      <c r="E229" s="53" t="inlineStr">
        <is>
          <t>Y</t>
        </is>
      </c>
      <c r="F229" s="94" t="inlineStr">
        <is>
          <t>Central Government Securities</t>
        </is>
      </c>
      <c r="G229" s="53" t="inlineStr">
        <is>
          <t>INR</t>
        </is>
      </c>
      <c r="H229" s="96" t="n">
        <v>483546.69</v>
      </c>
      <c r="I229" s="96" t="n">
        <v>634978.2495113505</v>
      </c>
      <c r="J229" s="53" t="n">
        <v>20240331</v>
      </c>
      <c r="K229" s="53" t="inlineStr">
        <is>
          <t>AFS</t>
        </is>
      </c>
      <c r="L229" s="53" t="inlineStr">
        <is>
          <t>DEL</t>
        </is>
      </c>
      <c r="M229" s="96">
        <f>I229*VLOOKUP(G229,'Currency-RBI'!$A$2:$B$28,2,0)</f>
        <v/>
      </c>
      <c r="N229" s="97">
        <f>H229/I229</f>
        <v/>
      </c>
    </row>
    <row r="230">
      <c r="A230" s="53" t="n">
        <v>20221231</v>
      </c>
      <c r="B230" s="94" t="inlineStr">
        <is>
          <t>21432-CG-INR-HFT-MUM-522</t>
        </is>
      </c>
      <c r="C230" s="95" t="n">
        <v>21432</v>
      </c>
      <c r="D230" s="53" t="inlineStr">
        <is>
          <t>CG</t>
        </is>
      </c>
      <c r="E230" s="53" t="inlineStr">
        <is>
          <t>N</t>
        </is>
      </c>
      <c r="F230" s="94" t="inlineStr">
        <is>
          <t>Central Government Securities</t>
        </is>
      </c>
      <c r="G230" s="53" t="inlineStr">
        <is>
          <t>INR</t>
        </is>
      </c>
      <c r="H230" s="96" t="n">
        <v>196742.7</v>
      </c>
      <c r="I230" s="96" t="n">
        <v>309095.2052906785</v>
      </c>
      <c r="J230" s="53" t="n">
        <v>20240331</v>
      </c>
      <c r="K230" s="53" t="inlineStr">
        <is>
          <t>HFT</t>
        </is>
      </c>
      <c r="L230" s="53" t="inlineStr">
        <is>
          <t>MUM</t>
        </is>
      </c>
      <c r="M230" s="96">
        <f>I230*VLOOKUP(G230,'Currency-RBI'!$A$2:$B$28,2,0)</f>
        <v/>
      </c>
      <c r="N230" s="97">
        <f>H230/I230</f>
        <v/>
      </c>
    </row>
    <row r="231">
      <c r="A231" s="53" t="n">
        <v>20221231</v>
      </c>
      <c r="B231" s="94" t="inlineStr">
        <is>
          <t>55306-OS-INR-AFS-MUM-523</t>
        </is>
      </c>
      <c r="C231" s="95" t="n">
        <v>55306</v>
      </c>
      <c r="D231" s="53" t="inlineStr">
        <is>
          <t>OS</t>
        </is>
      </c>
      <c r="E231" s="53" t="inlineStr">
        <is>
          <t>Y</t>
        </is>
      </c>
      <c r="F231" s="94" t="inlineStr">
        <is>
          <t>Other Approved Securities</t>
        </is>
      </c>
      <c r="G231" s="53" t="inlineStr">
        <is>
          <t>INR</t>
        </is>
      </c>
      <c r="H231" s="96" t="n">
        <v>195010.2</v>
      </c>
      <c r="I231" s="96" t="n">
        <v>285382.1757744386</v>
      </c>
      <c r="J231" s="53" t="n">
        <v>20240331</v>
      </c>
      <c r="K231" s="53" t="inlineStr">
        <is>
          <t>AFS</t>
        </is>
      </c>
      <c r="L231" s="53" t="inlineStr">
        <is>
          <t>MUM</t>
        </is>
      </c>
      <c r="M231" s="96">
        <f>I231*VLOOKUP(G231,'Currency-RBI'!$A$2:$B$28,2,0)</f>
        <v/>
      </c>
      <c r="N231" s="97">
        <f>H231/I231</f>
        <v/>
      </c>
    </row>
    <row r="232">
      <c r="A232" s="53" t="n">
        <v>20221231</v>
      </c>
      <c r="B232" s="94" t="inlineStr">
        <is>
          <t>27458-CG-INR-HFT-MUM-524</t>
        </is>
      </c>
      <c r="C232" s="95" t="n">
        <v>27458</v>
      </c>
      <c r="D232" s="53" t="inlineStr">
        <is>
          <t>CG</t>
        </is>
      </c>
      <c r="E232" s="53" t="inlineStr">
        <is>
          <t>Y</t>
        </is>
      </c>
      <c r="F232" s="94" t="inlineStr">
        <is>
          <t>Central Government Securities</t>
        </is>
      </c>
      <c r="G232" s="53" t="inlineStr">
        <is>
          <t>INR</t>
        </is>
      </c>
      <c r="H232" s="96" t="n">
        <v>189447.39</v>
      </c>
      <c r="I232" s="96" t="n">
        <v>306589.3215289054</v>
      </c>
      <c r="J232" s="53" t="n">
        <v>20240331</v>
      </c>
      <c r="K232" s="53" t="inlineStr">
        <is>
          <t>HFT</t>
        </is>
      </c>
      <c r="L232" s="53" t="inlineStr">
        <is>
          <t>MUM</t>
        </is>
      </c>
      <c r="M232" s="96">
        <f>I232*VLOOKUP(G232,'Currency-RBI'!$A$2:$B$28,2,0)</f>
        <v/>
      </c>
      <c r="N232" s="97">
        <f>H232/I232</f>
        <v/>
      </c>
    </row>
    <row r="233">
      <c r="A233" s="53" t="n">
        <v>20221231</v>
      </c>
      <c r="B233" s="94" t="inlineStr">
        <is>
          <t>18309-TB-INR-AFS-MUM-527</t>
        </is>
      </c>
      <c r="C233" s="95" t="n">
        <v>18309</v>
      </c>
      <c r="D233" s="53" t="inlineStr">
        <is>
          <t>TB</t>
        </is>
      </c>
      <c r="E233" s="53" t="inlineStr">
        <is>
          <t>Y</t>
        </is>
      </c>
      <c r="F233" s="94" t="inlineStr">
        <is>
          <t>Treasury Bills</t>
        </is>
      </c>
      <c r="G233" s="53" t="inlineStr">
        <is>
          <t>INR</t>
        </is>
      </c>
      <c r="H233" s="96" t="n">
        <v>314424.99</v>
      </c>
      <c r="I233" s="96" t="n">
        <v>495102.1234036029</v>
      </c>
      <c r="J233" s="53" t="n">
        <v>20240331</v>
      </c>
      <c r="K233" s="53" t="inlineStr">
        <is>
          <t>AFS</t>
        </is>
      </c>
      <c r="L233" s="53" t="inlineStr">
        <is>
          <t>MUM</t>
        </is>
      </c>
      <c r="M233" s="96">
        <f>I233*VLOOKUP(G233,'Currency-RBI'!$A$2:$B$28,2,0)</f>
        <v/>
      </c>
      <c r="N233" s="97">
        <f>H233/I233</f>
        <v/>
      </c>
    </row>
    <row r="234">
      <c r="A234" s="53" t="n">
        <v>20221231</v>
      </c>
      <c r="B234" s="94" t="inlineStr">
        <is>
          <t>84118-OS-INR-AFS-MUM-528</t>
        </is>
      </c>
      <c r="C234" s="95" t="n">
        <v>84118</v>
      </c>
      <c r="D234" s="53" t="inlineStr">
        <is>
          <t>OS</t>
        </is>
      </c>
      <c r="E234" s="53" t="inlineStr">
        <is>
          <t>Y</t>
        </is>
      </c>
      <c r="F234" s="94" t="inlineStr">
        <is>
          <t>Other Approved Securities</t>
        </is>
      </c>
      <c r="G234" s="53" t="inlineStr">
        <is>
          <t>INR</t>
        </is>
      </c>
      <c r="H234" s="96" t="n">
        <v>108195.12</v>
      </c>
      <c r="I234" s="96" t="n">
        <v>122136.4925241441</v>
      </c>
      <c r="J234" s="53" t="n">
        <v>20240331</v>
      </c>
      <c r="K234" s="53" t="inlineStr">
        <is>
          <t>AFS</t>
        </is>
      </c>
      <c r="L234" s="53" t="inlineStr">
        <is>
          <t>MUM</t>
        </is>
      </c>
      <c r="M234" s="96">
        <f>I234*VLOOKUP(G234,'Currency-RBI'!$A$2:$B$28,2,0)</f>
        <v/>
      </c>
      <c r="N234" s="97">
        <f>H234/I234</f>
        <v/>
      </c>
    </row>
    <row r="235">
      <c r="A235" s="53" t="n">
        <v>20221231</v>
      </c>
      <c r="B235" s="94" t="inlineStr">
        <is>
          <t>65457-CG-INR-HFT-MUM-529</t>
        </is>
      </c>
      <c r="C235" s="95" t="n">
        <v>65457</v>
      </c>
      <c r="D235" s="53" t="inlineStr">
        <is>
          <t>CG</t>
        </is>
      </c>
      <c r="E235" s="53" t="inlineStr">
        <is>
          <t>Y</t>
        </is>
      </c>
      <c r="F235" s="94" t="inlineStr">
        <is>
          <t>Central Government Securities</t>
        </is>
      </c>
      <c r="G235" s="53" t="inlineStr">
        <is>
          <t>INR</t>
        </is>
      </c>
      <c r="H235" s="96" t="n">
        <v>368547.3</v>
      </c>
      <c r="I235" s="96" t="n">
        <v>408660.2688494609</v>
      </c>
      <c r="J235" s="53" t="n">
        <v>20240331</v>
      </c>
      <c r="K235" s="53" t="inlineStr">
        <is>
          <t>HFT</t>
        </is>
      </c>
      <c r="L235" s="53" t="inlineStr">
        <is>
          <t>MUM</t>
        </is>
      </c>
      <c r="M235" s="96">
        <f>I235*VLOOKUP(G235,'Currency-RBI'!$A$2:$B$28,2,0)</f>
        <v/>
      </c>
      <c r="N235" s="97">
        <f>H235/I235</f>
        <v/>
      </c>
    </row>
    <row r="236">
      <c r="A236" s="53" t="n">
        <v>20221231</v>
      </c>
      <c r="B236" s="94" t="inlineStr">
        <is>
          <t>15743-SG-INR-HFT-DEL-530</t>
        </is>
      </c>
      <c r="C236" s="95" t="n">
        <v>15743</v>
      </c>
      <c r="D236" s="53" t="inlineStr">
        <is>
          <t>SG</t>
        </is>
      </c>
      <c r="E236" s="53" t="inlineStr">
        <is>
          <t>N</t>
        </is>
      </c>
      <c r="F236" s="94" t="inlineStr">
        <is>
          <t>State Government Securities</t>
        </is>
      </c>
      <c r="G236" s="53" t="inlineStr">
        <is>
          <t>INR</t>
        </is>
      </c>
      <c r="H236" s="96" t="n">
        <v>405216.9</v>
      </c>
      <c r="I236" s="96" t="n">
        <v>636324.7384425428</v>
      </c>
      <c r="J236" s="53" t="n">
        <v>20240331</v>
      </c>
      <c r="K236" s="53" t="inlineStr">
        <is>
          <t>HFT</t>
        </is>
      </c>
      <c r="L236" s="53" t="inlineStr">
        <is>
          <t>DEL</t>
        </is>
      </c>
      <c r="M236" s="96">
        <f>I236*VLOOKUP(G236,'Currency-RBI'!$A$2:$B$28,2,0)</f>
        <v/>
      </c>
      <c r="N236" s="97">
        <f>H236/I236</f>
        <v/>
      </c>
    </row>
    <row r="237">
      <c r="A237" s="53" t="n">
        <v>20221231</v>
      </c>
      <c r="B237" s="94" t="inlineStr">
        <is>
          <t>45180-TB-INR-HFT-MUM-531</t>
        </is>
      </c>
      <c r="C237" s="95" t="n">
        <v>45180</v>
      </c>
      <c r="D237" s="53" t="inlineStr">
        <is>
          <t>TB</t>
        </is>
      </c>
      <c r="E237" s="53" t="inlineStr">
        <is>
          <t>Y</t>
        </is>
      </c>
      <c r="F237" s="94" t="inlineStr">
        <is>
          <t>Treasury Bills</t>
        </is>
      </c>
      <c r="G237" s="53" t="inlineStr">
        <is>
          <t>INR</t>
        </is>
      </c>
      <c r="H237" s="96" t="n">
        <v>162631.26</v>
      </c>
      <c r="I237" s="96" t="n">
        <v>246267.2227172573</v>
      </c>
      <c r="J237" s="53" t="n">
        <v>20240331</v>
      </c>
      <c r="K237" s="53" t="inlineStr">
        <is>
          <t>HFT</t>
        </is>
      </c>
      <c r="L237" s="53" t="inlineStr">
        <is>
          <t>MUM</t>
        </is>
      </c>
      <c r="M237" s="96">
        <f>I237*VLOOKUP(G237,'Currency-RBI'!$A$2:$B$28,2,0)</f>
        <v/>
      </c>
      <c r="N237" s="97">
        <f>H237/I237</f>
        <v/>
      </c>
    </row>
    <row r="238">
      <c r="A238" s="53" t="n">
        <v>20221231</v>
      </c>
      <c r="B238" s="94" t="inlineStr">
        <is>
          <t>48295-SG-INR-AFS-MUM-532</t>
        </is>
      </c>
      <c r="C238" s="95" t="n">
        <v>48295</v>
      </c>
      <c r="D238" s="53" t="inlineStr">
        <is>
          <t>SG</t>
        </is>
      </c>
      <c r="E238" s="53" t="inlineStr">
        <is>
          <t>Y</t>
        </is>
      </c>
      <c r="F238" s="94" t="inlineStr">
        <is>
          <t>State Government Securities</t>
        </is>
      </c>
      <c r="G238" s="53" t="inlineStr">
        <is>
          <t>INR</t>
        </is>
      </c>
      <c r="H238" s="96" t="n">
        <v>184288.5</v>
      </c>
      <c r="I238" s="96" t="n">
        <v>285344.4802832861</v>
      </c>
      <c r="J238" s="53" t="n">
        <v>20240331</v>
      </c>
      <c r="K238" s="53" t="inlineStr">
        <is>
          <t>AFS</t>
        </is>
      </c>
      <c r="L238" s="53" t="inlineStr">
        <is>
          <t>MUM</t>
        </is>
      </c>
      <c r="M238" s="96">
        <f>I238*VLOOKUP(G238,'Currency-RBI'!$A$2:$B$28,2,0)</f>
        <v/>
      </c>
      <c r="N238" s="97">
        <f>H238/I238</f>
        <v/>
      </c>
    </row>
    <row r="239">
      <c r="A239" s="53" t="n">
        <v>20221231</v>
      </c>
      <c r="B239" s="94" t="inlineStr">
        <is>
          <t>85756-SG-INR-AFS-DEL-533</t>
        </is>
      </c>
      <c r="C239" s="95" t="n">
        <v>85756</v>
      </c>
      <c r="D239" s="53" t="inlineStr">
        <is>
          <t>SG</t>
        </is>
      </c>
      <c r="E239" s="53" t="inlineStr">
        <is>
          <t>N</t>
        </is>
      </c>
      <c r="F239" s="94" t="inlineStr">
        <is>
          <t>State Government Securities</t>
        </is>
      </c>
      <c r="G239" s="53" t="inlineStr">
        <is>
          <t>INR</t>
        </is>
      </c>
      <c r="H239" s="96" t="n">
        <v>287310.87</v>
      </c>
      <c r="I239" s="96" t="n">
        <v>382436.3464067715</v>
      </c>
      <c r="J239" s="53" t="n">
        <v>20240331</v>
      </c>
      <c r="K239" s="53" t="inlineStr">
        <is>
          <t>AFS</t>
        </is>
      </c>
      <c r="L239" s="53" t="inlineStr">
        <is>
          <t>DEL</t>
        </is>
      </c>
      <c r="M239" s="96">
        <f>I239*VLOOKUP(G239,'Currency-RBI'!$A$2:$B$28,2,0)</f>
        <v/>
      </c>
      <c r="N239" s="97">
        <f>H239/I239</f>
        <v/>
      </c>
    </row>
    <row r="240">
      <c r="A240" s="53" t="n">
        <v>20221231</v>
      </c>
      <c r="B240" s="94" t="inlineStr">
        <is>
          <t>68558-OS-INR-AFS-DEL-534</t>
        </is>
      </c>
      <c r="C240" s="95" t="n">
        <v>68558</v>
      </c>
      <c r="D240" s="53" t="inlineStr">
        <is>
          <t>OS</t>
        </is>
      </c>
      <c r="E240" s="53" t="inlineStr">
        <is>
          <t>N</t>
        </is>
      </c>
      <c r="F240" s="94" t="inlineStr">
        <is>
          <t>Other Approved Securities</t>
        </is>
      </c>
      <c r="G240" s="53" t="inlineStr">
        <is>
          <t>INR</t>
        </is>
      </c>
      <c r="H240" s="96" t="n">
        <v>152506.53</v>
      </c>
      <c r="I240" s="96" t="n">
        <v>177344.9050009396</v>
      </c>
      <c r="J240" s="53" t="n">
        <v>20240331</v>
      </c>
      <c r="K240" s="53" t="inlineStr">
        <is>
          <t>AFS</t>
        </is>
      </c>
      <c r="L240" s="53" t="inlineStr">
        <is>
          <t>DEL</t>
        </is>
      </c>
      <c r="M240" s="96">
        <f>I240*VLOOKUP(G240,'Currency-RBI'!$A$2:$B$28,2,0)</f>
        <v/>
      </c>
      <c r="N240" s="97">
        <f>H240/I240</f>
        <v/>
      </c>
    </row>
    <row r="241">
      <c r="A241" s="53" t="n">
        <v>20221231</v>
      </c>
      <c r="B241" s="94" t="inlineStr">
        <is>
          <t>72181-SG-INR-AFS-DEL-539</t>
        </is>
      </c>
      <c r="C241" s="95" t="n">
        <v>72181</v>
      </c>
      <c r="D241" s="53" t="inlineStr">
        <is>
          <t>SG</t>
        </is>
      </c>
      <c r="E241" s="53" t="inlineStr">
        <is>
          <t>Y</t>
        </is>
      </c>
      <c r="F241" s="94" t="inlineStr">
        <is>
          <t>State Government Securities</t>
        </is>
      </c>
      <c r="G241" s="53" t="inlineStr">
        <is>
          <t>INR</t>
        </is>
      </c>
      <c r="H241" s="96" t="n">
        <v>373703.22</v>
      </c>
      <c r="I241" s="96" t="n">
        <v>393855.883781107</v>
      </c>
      <c r="J241" s="53" t="n">
        <v>20240331</v>
      </c>
      <c r="K241" s="53" t="inlineStr">
        <is>
          <t>AFS</t>
        </is>
      </c>
      <c r="L241" s="53" t="inlineStr">
        <is>
          <t>DEL</t>
        </is>
      </c>
      <c r="M241" s="96">
        <f>I241*VLOOKUP(G241,'Currency-RBI'!$A$2:$B$28,2,0)</f>
        <v/>
      </c>
      <c r="N241" s="97">
        <f>H241/I241</f>
        <v/>
      </c>
    </row>
    <row r="242">
      <c r="A242" s="53" t="n">
        <v>20221231</v>
      </c>
      <c r="B242" s="94" t="inlineStr">
        <is>
          <t>24360-OS-INR-HFT-DEL-540</t>
        </is>
      </c>
      <c r="C242" s="95" t="n">
        <v>24360</v>
      </c>
      <c r="D242" s="53" t="inlineStr">
        <is>
          <t>OS</t>
        </is>
      </c>
      <c r="E242" s="53" t="inlineStr">
        <is>
          <t>N</t>
        </is>
      </c>
      <c r="F242" s="94" t="inlineStr">
        <is>
          <t>Other Approved Securities</t>
        </is>
      </c>
      <c r="G242" s="53" t="inlineStr">
        <is>
          <t>INR</t>
        </is>
      </c>
      <c r="H242" s="96" t="n">
        <v>75283.56</v>
      </c>
      <c r="I242" s="96" t="n">
        <v>104854.1518145942</v>
      </c>
      <c r="J242" s="53" t="n">
        <v>20240331</v>
      </c>
      <c r="K242" s="53" t="inlineStr">
        <is>
          <t>HFT</t>
        </is>
      </c>
      <c r="L242" s="53" t="inlineStr">
        <is>
          <t>DEL</t>
        </is>
      </c>
      <c r="M242" s="96">
        <f>I242*VLOOKUP(G242,'Currency-RBI'!$A$2:$B$28,2,0)</f>
        <v/>
      </c>
      <c r="N242" s="97">
        <f>H242/I242</f>
        <v/>
      </c>
    </row>
    <row r="243">
      <c r="A243" s="53" t="n">
        <v>20221231</v>
      </c>
      <c r="B243" s="94" t="inlineStr">
        <is>
          <t>75733-OS-INR-AFS-DEL-543</t>
        </is>
      </c>
      <c r="C243" s="95" t="n">
        <v>75733</v>
      </c>
      <c r="D243" s="53" t="inlineStr">
        <is>
          <t>OS</t>
        </is>
      </c>
      <c r="E243" s="53" t="inlineStr">
        <is>
          <t>N</t>
        </is>
      </c>
      <c r="F243" s="94" t="inlineStr">
        <is>
          <t>Other Approved Securities</t>
        </is>
      </c>
      <c r="G243" s="53" t="inlineStr">
        <is>
          <t>INR</t>
        </is>
      </c>
      <c r="H243" s="96" t="n">
        <v>92090.78999999999</v>
      </c>
      <c r="I243" s="96" t="n">
        <v>171015.4597244984</v>
      </c>
      <c r="J243" s="53" t="n">
        <v>20240331</v>
      </c>
      <c r="K243" s="53" t="inlineStr">
        <is>
          <t>AFS</t>
        </is>
      </c>
      <c r="L243" s="53" t="inlineStr">
        <is>
          <t>DEL</t>
        </is>
      </c>
      <c r="M243" s="96">
        <f>I243*VLOOKUP(G243,'Currency-RBI'!$A$2:$B$28,2,0)</f>
        <v/>
      </c>
      <c r="N243" s="97">
        <f>H243/I243</f>
        <v/>
      </c>
    </row>
    <row r="244">
      <c r="A244" s="53" t="n">
        <v>20221231</v>
      </c>
      <c r="B244" s="94" t="inlineStr">
        <is>
          <t>16818-OS-INR-HFT-DEL-544</t>
        </is>
      </c>
      <c r="C244" s="95" t="n">
        <v>16818</v>
      </c>
      <c r="D244" s="53" t="inlineStr">
        <is>
          <t>OS</t>
        </is>
      </c>
      <c r="E244" s="53" t="inlineStr">
        <is>
          <t>N</t>
        </is>
      </c>
      <c r="F244" s="94" t="inlineStr">
        <is>
          <t>Other Approved Securities</t>
        </is>
      </c>
      <c r="G244" s="53" t="inlineStr">
        <is>
          <t>INR</t>
        </is>
      </c>
      <c r="H244" s="96" t="n">
        <v>449195.67</v>
      </c>
      <c r="I244" s="96" t="n">
        <v>472244.646992056</v>
      </c>
      <c r="J244" s="53" t="n">
        <v>20240331</v>
      </c>
      <c r="K244" s="53" t="inlineStr">
        <is>
          <t>HFT</t>
        </is>
      </c>
      <c r="L244" s="53" t="inlineStr">
        <is>
          <t>DEL</t>
        </is>
      </c>
      <c r="M244" s="96">
        <f>I244*VLOOKUP(G244,'Currency-RBI'!$A$2:$B$28,2,0)</f>
        <v/>
      </c>
      <c r="N244" s="97">
        <f>H244/I244</f>
        <v/>
      </c>
    </row>
    <row r="245">
      <c r="A245" s="53" t="n">
        <v>20221231</v>
      </c>
      <c r="B245" s="94" t="inlineStr">
        <is>
          <t>14917-OS-INR-HFT-MUM-545</t>
        </is>
      </c>
      <c r="C245" s="95" t="n">
        <v>14917</v>
      </c>
      <c r="D245" s="53" t="inlineStr">
        <is>
          <t>OS</t>
        </is>
      </c>
      <c r="E245" s="53" t="inlineStr">
        <is>
          <t>Y</t>
        </is>
      </c>
      <c r="F245" s="94" t="inlineStr">
        <is>
          <t>Other Approved Securities</t>
        </is>
      </c>
      <c r="G245" s="53" t="inlineStr">
        <is>
          <t>INR</t>
        </is>
      </c>
      <c r="H245" s="96" t="n">
        <v>173838.06</v>
      </c>
      <c r="I245" s="96" t="n">
        <v>248786.7681835246</v>
      </c>
      <c r="J245" s="53" t="n">
        <v>20240331</v>
      </c>
      <c r="K245" s="53" t="inlineStr">
        <is>
          <t>HFT</t>
        </is>
      </c>
      <c r="L245" s="53" t="inlineStr">
        <is>
          <t>MUM</t>
        </is>
      </c>
      <c r="M245" s="96">
        <f>I245*VLOOKUP(G245,'Currency-RBI'!$A$2:$B$28,2,0)</f>
        <v/>
      </c>
      <c r="N245" s="97">
        <f>H245/I245</f>
        <v/>
      </c>
    </row>
    <row r="246">
      <c r="A246" s="53" t="n">
        <v>20221231</v>
      </c>
      <c r="B246" s="94" t="inlineStr">
        <is>
          <t>32357-CG-INR-HFT-DEL-547</t>
        </is>
      </c>
      <c r="C246" s="95" t="n">
        <v>32357</v>
      </c>
      <c r="D246" s="53" t="inlineStr">
        <is>
          <t>CG</t>
        </is>
      </c>
      <c r="E246" s="53" t="inlineStr">
        <is>
          <t>N</t>
        </is>
      </c>
      <c r="F246" s="94" t="inlineStr">
        <is>
          <t>Central Government Securities</t>
        </is>
      </c>
      <c r="G246" s="53" t="inlineStr">
        <is>
          <t>INR</t>
        </is>
      </c>
      <c r="H246" s="96" t="n">
        <v>96853.67999999999</v>
      </c>
      <c r="I246" s="96" t="n">
        <v>147218.7872954533</v>
      </c>
      <c r="J246" s="53" t="n">
        <v>20240331</v>
      </c>
      <c r="K246" s="53" t="inlineStr">
        <is>
          <t>HFT</t>
        </is>
      </c>
      <c r="L246" s="53" t="inlineStr">
        <is>
          <t>DEL</t>
        </is>
      </c>
      <c r="M246" s="96">
        <f>I246*VLOOKUP(G246,'Currency-RBI'!$A$2:$B$28,2,0)</f>
        <v/>
      </c>
      <c r="N246" s="97">
        <f>H246/I246</f>
        <v/>
      </c>
    </row>
    <row r="247">
      <c r="A247" s="53" t="n">
        <v>20221231</v>
      </c>
      <c r="B247" s="94" t="inlineStr">
        <is>
          <t>88029-CG-INR-HFT-DEL-548</t>
        </is>
      </c>
      <c r="C247" s="95" t="n">
        <v>88029</v>
      </c>
      <c r="D247" s="53" t="inlineStr">
        <is>
          <t>CG</t>
        </is>
      </c>
      <c r="E247" s="53" t="inlineStr">
        <is>
          <t>N</t>
        </is>
      </c>
      <c r="F247" s="94" t="inlineStr">
        <is>
          <t>Central Government Securities</t>
        </is>
      </c>
      <c r="G247" s="53" t="inlineStr">
        <is>
          <t>INR</t>
        </is>
      </c>
      <c r="H247" s="96" t="n">
        <v>95761.71000000001</v>
      </c>
      <c r="I247" s="96" t="n">
        <v>124283.3726879387</v>
      </c>
      <c r="J247" s="53" t="n">
        <v>20240331</v>
      </c>
      <c r="K247" s="53" t="inlineStr">
        <is>
          <t>HFT</t>
        </is>
      </c>
      <c r="L247" s="53" t="inlineStr">
        <is>
          <t>DEL</t>
        </is>
      </c>
      <c r="M247" s="96">
        <f>I247*VLOOKUP(G247,'Currency-RBI'!$A$2:$B$28,2,0)</f>
        <v/>
      </c>
      <c r="N247" s="97">
        <f>H247/I247</f>
        <v/>
      </c>
    </row>
    <row r="248">
      <c r="A248" s="53" t="n">
        <v>20221231</v>
      </c>
      <c r="B248" s="94" t="inlineStr">
        <is>
          <t>84463-OS-INR-HFT-DEL-550</t>
        </is>
      </c>
      <c r="C248" s="95" t="n">
        <v>84463</v>
      </c>
      <c r="D248" s="53" t="inlineStr">
        <is>
          <t>OS</t>
        </is>
      </c>
      <c r="E248" s="53" t="inlineStr">
        <is>
          <t>Y</t>
        </is>
      </c>
      <c r="F248" s="94" t="inlineStr">
        <is>
          <t>Other Approved Securities</t>
        </is>
      </c>
      <c r="G248" s="53" t="inlineStr">
        <is>
          <t>INR</t>
        </is>
      </c>
      <c r="H248" s="96" t="n">
        <v>266688.18</v>
      </c>
      <c r="I248" s="96" t="n">
        <v>503227.6835599648</v>
      </c>
      <c r="J248" s="53" t="n">
        <v>20240331</v>
      </c>
      <c r="K248" s="53" t="inlineStr">
        <is>
          <t>HFT</t>
        </is>
      </c>
      <c r="L248" s="53" t="inlineStr">
        <is>
          <t>DEL</t>
        </is>
      </c>
      <c r="M248" s="96">
        <f>I248*VLOOKUP(G248,'Currency-RBI'!$A$2:$B$28,2,0)</f>
        <v/>
      </c>
      <c r="N248" s="97">
        <f>H248/I248</f>
        <v/>
      </c>
    </row>
    <row r="249">
      <c r="A249" s="53" t="n">
        <v>20221231</v>
      </c>
      <c r="B249" s="94" t="inlineStr">
        <is>
          <t>63029-OS-INR-AFS-DEL-555</t>
        </is>
      </c>
      <c r="C249" s="95" t="n">
        <v>63029</v>
      </c>
      <c r="D249" s="53" t="inlineStr">
        <is>
          <t>OS</t>
        </is>
      </c>
      <c r="E249" s="53" t="inlineStr">
        <is>
          <t>N</t>
        </is>
      </c>
      <c r="F249" s="94" t="inlineStr">
        <is>
          <t>Other Approved Securities</t>
        </is>
      </c>
      <c r="G249" s="53" t="inlineStr">
        <is>
          <t>INR</t>
        </is>
      </c>
      <c r="H249" s="96" t="n">
        <v>95959.71000000001</v>
      </c>
      <c r="I249" s="96" t="n">
        <v>129677.8467043047</v>
      </c>
      <c r="J249" s="53" t="n">
        <v>20240331</v>
      </c>
      <c r="K249" s="53" t="inlineStr">
        <is>
          <t>AFS</t>
        </is>
      </c>
      <c r="L249" s="53" t="inlineStr">
        <is>
          <t>DEL</t>
        </is>
      </c>
      <c r="M249" s="96">
        <f>I249*VLOOKUP(G249,'Currency-RBI'!$A$2:$B$28,2,0)</f>
        <v/>
      </c>
      <c r="N249" s="97">
        <f>H249/I249</f>
        <v/>
      </c>
    </row>
    <row r="250">
      <c r="A250" s="53" t="n">
        <v>20221231</v>
      </c>
      <c r="B250" s="94" t="inlineStr">
        <is>
          <t>66915-SG-INR-AFS-MUM-556</t>
        </is>
      </c>
      <c r="C250" s="95" t="n">
        <v>66915</v>
      </c>
      <c r="D250" s="53" t="inlineStr">
        <is>
          <t>SG</t>
        </is>
      </c>
      <c r="E250" s="53" t="inlineStr">
        <is>
          <t>N</t>
        </is>
      </c>
      <c r="F250" s="94" t="inlineStr">
        <is>
          <t>State Government Securities</t>
        </is>
      </c>
      <c r="G250" s="53" t="inlineStr">
        <is>
          <t>INR</t>
        </is>
      </c>
      <c r="H250" s="96" t="n">
        <v>283080.6</v>
      </c>
      <c r="I250" s="96" t="n">
        <v>359115.27785243</v>
      </c>
      <c r="J250" s="53" t="n">
        <v>20240331</v>
      </c>
      <c r="K250" s="53" t="inlineStr">
        <is>
          <t>AFS</t>
        </is>
      </c>
      <c r="L250" s="53" t="inlineStr">
        <is>
          <t>MUM</t>
        </is>
      </c>
      <c r="M250" s="96">
        <f>I250*VLOOKUP(G250,'Currency-RBI'!$A$2:$B$28,2,0)</f>
        <v/>
      </c>
      <c r="N250" s="97">
        <f>H250/I250</f>
        <v/>
      </c>
    </row>
    <row r="251">
      <c r="A251" s="53" t="n">
        <v>20221231</v>
      </c>
      <c r="B251" s="94" t="inlineStr">
        <is>
          <t>53893-OS-INR-HFT-MUM-557</t>
        </is>
      </c>
      <c r="C251" s="95" t="n">
        <v>53893</v>
      </c>
      <c r="D251" s="53" t="inlineStr">
        <is>
          <t>OS</t>
        </is>
      </c>
      <c r="E251" s="53" t="inlineStr">
        <is>
          <t>Y</t>
        </is>
      </c>
      <c r="F251" s="94" t="inlineStr">
        <is>
          <t>Other Approved Securities</t>
        </is>
      </c>
      <c r="G251" s="53" t="inlineStr">
        <is>
          <t>INR</t>
        </is>
      </c>
      <c r="H251" s="96" t="n">
        <v>113401.53</v>
      </c>
      <c r="I251" s="96" t="n">
        <v>152100.2200344786</v>
      </c>
      <c r="J251" s="53" t="n">
        <v>20240331</v>
      </c>
      <c r="K251" s="53" t="inlineStr">
        <is>
          <t>HFT</t>
        </is>
      </c>
      <c r="L251" s="53" t="inlineStr">
        <is>
          <t>MUM</t>
        </is>
      </c>
      <c r="M251" s="96">
        <f>I251*VLOOKUP(G251,'Currency-RBI'!$A$2:$B$28,2,0)</f>
        <v/>
      </c>
      <c r="N251" s="97">
        <f>H251/I251</f>
        <v/>
      </c>
    </row>
    <row r="252">
      <c r="A252" s="53" t="n">
        <v>20221231</v>
      </c>
      <c r="B252" s="94" t="inlineStr">
        <is>
          <t>47506-CG-INR-HFT-MUM-560</t>
        </is>
      </c>
      <c r="C252" s="95" t="n">
        <v>47506</v>
      </c>
      <c r="D252" s="53" t="inlineStr">
        <is>
          <t>CG</t>
        </is>
      </c>
      <c r="E252" s="53" t="inlineStr">
        <is>
          <t>Y</t>
        </is>
      </c>
      <c r="F252" s="94" t="inlineStr">
        <is>
          <t>Central Government Securities</t>
        </is>
      </c>
      <c r="G252" s="53" t="inlineStr">
        <is>
          <t>INR</t>
        </is>
      </c>
      <c r="H252" s="96" t="n">
        <v>420804.45</v>
      </c>
      <c r="I252" s="96" t="n">
        <v>678413.1166980646</v>
      </c>
      <c r="J252" s="53" t="n">
        <v>20240331</v>
      </c>
      <c r="K252" s="53" t="inlineStr">
        <is>
          <t>HFT</t>
        </is>
      </c>
      <c r="L252" s="53" t="inlineStr">
        <is>
          <t>MUM</t>
        </is>
      </c>
      <c r="M252" s="96">
        <f>I252*VLOOKUP(G252,'Currency-RBI'!$A$2:$B$28,2,0)</f>
        <v/>
      </c>
      <c r="N252" s="97">
        <f>H252/I252</f>
        <v/>
      </c>
    </row>
    <row r="253">
      <c r="A253" s="53" t="n">
        <v>20221231</v>
      </c>
      <c r="B253" s="94" t="inlineStr">
        <is>
          <t>32051-TB-INR-HFT-DEL-561</t>
        </is>
      </c>
      <c r="C253" s="95" t="n">
        <v>32051</v>
      </c>
      <c r="D253" s="53" t="inlineStr">
        <is>
          <t>TB</t>
        </is>
      </c>
      <c r="E253" s="53" t="inlineStr">
        <is>
          <t>N</t>
        </is>
      </c>
      <c r="F253" s="94" t="inlineStr">
        <is>
          <t>Treasury Bills</t>
        </is>
      </c>
      <c r="G253" s="53" t="inlineStr">
        <is>
          <t>INR</t>
        </is>
      </c>
      <c r="H253" s="96" t="n">
        <v>360632.25</v>
      </c>
      <c r="I253" s="96" t="n">
        <v>465642.4512615632</v>
      </c>
      <c r="J253" s="53" t="n">
        <v>20240331</v>
      </c>
      <c r="K253" s="53" t="inlineStr">
        <is>
          <t>HFT</t>
        </is>
      </c>
      <c r="L253" s="53" t="inlineStr">
        <is>
          <t>DEL</t>
        </is>
      </c>
      <c r="M253" s="96">
        <f>I253*VLOOKUP(G253,'Currency-RBI'!$A$2:$B$28,2,0)</f>
        <v/>
      </c>
      <c r="N253" s="97">
        <f>H253/I253</f>
        <v/>
      </c>
    </row>
    <row r="254">
      <c r="A254" s="53" t="n">
        <v>20221231</v>
      </c>
      <c r="B254" s="94" t="inlineStr">
        <is>
          <t>86389-SG-INR-HFT-DEL-563</t>
        </is>
      </c>
      <c r="C254" s="95" t="n">
        <v>86389</v>
      </c>
      <c r="D254" s="53" t="inlineStr">
        <is>
          <t>SG</t>
        </is>
      </c>
      <c r="E254" s="53" t="inlineStr">
        <is>
          <t>Y</t>
        </is>
      </c>
      <c r="F254" s="94" t="inlineStr">
        <is>
          <t>State Government Securities</t>
        </is>
      </c>
      <c r="G254" s="53" t="inlineStr">
        <is>
          <t>INR</t>
        </is>
      </c>
      <c r="H254" s="96" t="n">
        <v>59317.83</v>
      </c>
      <c r="I254" s="96" t="n">
        <v>66318.30973006359</v>
      </c>
      <c r="J254" s="53" t="n">
        <v>20240331</v>
      </c>
      <c r="K254" s="53" t="inlineStr">
        <is>
          <t>HFT</t>
        </is>
      </c>
      <c r="L254" s="53" t="inlineStr">
        <is>
          <t>DEL</t>
        </is>
      </c>
      <c r="M254" s="96">
        <f>I254*VLOOKUP(G254,'Currency-RBI'!$A$2:$B$28,2,0)</f>
        <v/>
      </c>
      <c r="N254" s="97">
        <f>H254/I254</f>
        <v/>
      </c>
    </row>
    <row r="255">
      <c r="A255" s="53" t="n">
        <v>20221231</v>
      </c>
      <c r="B255" s="94" t="inlineStr">
        <is>
          <t>70185-SG-INR-AFS-MUM-564</t>
        </is>
      </c>
      <c r="C255" s="95" t="n">
        <v>70185</v>
      </c>
      <c r="D255" s="53" t="inlineStr">
        <is>
          <t>SG</t>
        </is>
      </c>
      <c r="E255" s="53" t="inlineStr">
        <is>
          <t>N</t>
        </is>
      </c>
      <c r="F255" s="94" t="inlineStr">
        <is>
          <t>State Government Securities</t>
        </is>
      </c>
      <c r="G255" s="53" t="inlineStr">
        <is>
          <t>INR</t>
        </is>
      </c>
      <c r="H255" s="96" t="n">
        <v>83647.08</v>
      </c>
      <c r="I255" s="96" t="n">
        <v>113440.238279016</v>
      </c>
      <c r="J255" s="53" t="n">
        <v>20240331</v>
      </c>
      <c r="K255" s="53" t="inlineStr">
        <is>
          <t>AFS</t>
        </is>
      </c>
      <c r="L255" s="53" t="inlineStr">
        <is>
          <t>MUM</t>
        </is>
      </c>
      <c r="M255" s="96">
        <f>I255*VLOOKUP(G255,'Currency-RBI'!$A$2:$B$28,2,0)</f>
        <v/>
      </c>
      <c r="N255" s="97">
        <f>H255/I255</f>
        <v/>
      </c>
    </row>
    <row r="256">
      <c r="A256" s="53" t="n">
        <v>20221231</v>
      </c>
      <c r="B256" s="94" t="inlineStr">
        <is>
          <t>24094-SG-INR-HFT-MUM-565</t>
        </is>
      </c>
      <c r="C256" s="95" t="n">
        <v>24094</v>
      </c>
      <c r="D256" s="53" t="inlineStr">
        <is>
          <t>SG</t>
        </is>
      </c>
      <c r="E256" s="53" t="inlineStr">
        <is>
          <t>N</t>
        </is>
      </c>
      <c r="F256" s="94" t="inlineStr">
        <is>
          <t>State Government Securities</t>
        </is>
      </c>
      <c r="G256" s="53" t="inlineStr">
        <is>
          <t>INR</t>
        </is>
      </c>
      <c r="H256" s="96" t="n">
        <v>466686.99</v>
      </c>
      <c r="I256" s="96" t="n">
        <v>526270.1592007676</v>
      </c>
      <c r="J256" s="53" t="n">
        <v>20240331</v>
      </c>
      <c r="K256" s="53" t="inlineStr">
        <is>
          <t>HFT</t>
        </is>
      </c>
      <c r="L256" s="53" t="inlineStr">
        <is>
          <t>MUM</t>
        </is>
      </c>
      <c r="M256" s="96">
        <f>I256*VLOOKUP(G256,'Currency-RBI'!$A$2:$B$28,2,0)</f>
        <v/>
      </c>
      <c r="N256" s="97">
        <f>H256/I256</f>
        <v/>
      </c>
    </row>
    <row r="257">
      <c r="A257" s="53" t="n">
        <v>20221231</v>
      </c>
      <c r="B257" s="94" t="inlineStr">
        <is>
          <t>39343-OS-INR-HFT-DEL-566</t>
        </is>
      </c>
      <c r="C257" s="95" t="n">
        <v>39343</v>
      </c>
      <c r="D257" s="53" t="inlineStr">
        <is>
          <t>OS</t>
        </is>
      </c>
      <c r="E257" s="53" t="inlineStr">
        <is>
          <t>Y</t>
        </is>
      </c>
      <c r="F257" s="94" t="inlineStr">
        <is>
          <t>Other Approved Securities</t>
        </is>
      </c>
      <c r="G257" s="53" t="inlineStr">
        <is>
          <t>INR</t>
        </is>
      </c>
      <c r="H257" s="96" t="n">
        <v>356306.94</v>
      </c>
      <c r="I257" s="96" t="n">
        <v>653984.2061583373</v>
      </c>
      <c r="J257" s="53" t="n">
        <v>20240331</v>
      </c>
      <c r="K257" s="53" t="inlineStr">
        <is>
          <t>HFT</t>
        </is>
      </c>
      <c r="L257" s="53" t="inlineStr">
        <is>
          <t>DEL</t>
        </is>
      </c>
      <c r="M257" s="96">
        <f>I257*VLOOKUP(G257,'Currency-RBI'!$A$2:$B$28,2,0)</f>
        <v/>
      </c>
      <c r="N257" s="97">
        <f>H257/I257</f>
        <v/>
      </c>
    </row>
    <row r="258">
      <c r="A258" s="53" t="n">
        <v>20221231</v>
      </c>
      <c r="B258" s="94" t="inlineStr">
        <is>
          <t>69619-SG-INR-HFT-DEL-569</t>
        </is>
      </c>
      <c r="C258" s="95" t="n">
        <v>69619</v>
      </c>
      <c r="D258" s="53" t="inlineStr">
        <is>
          <t>SG</t>
        </is>
      </c>
      <c r="E258" s="53" t="inlineStr">
        <is>
          <t>Y</t>
        </is>
      </c>
      <c r="F258" s="94" t="inlineStr">
        <is>
          <t>State Government Securities</t>
        </is>
      </c>
      <c r="G258" s="53" t="inlineStr">
        <is>
          <t>INR</t>
        </is>
      </c>
      <c r="H258" s="96" t="n">
        <v>359152.2</v>
      </c>
      <c r="I258" s="96" t="n">
        <v>452131.9542785344</v>
      </c>
      <c r="J258" s="53" t="n">
        <v>20240331</v>
      </c>
      <c r="K258" s="53" t="inlineStr">
        <is>
          <t>HFT</t>
        </is>
      </c>
      <c r="L258" s="53" t="inlineStr">
        <is>
          <t>DEL</t>
        </is>
      </c>
      <c r="M258" s="96">
        <f>I258*VLOOKUP(G258,'Currency-RBI'!$A$2:$B$28,2,0)</f>
        <v/>
      </c>
      <c r="N258" s="97">
        <f>H258/I258</f>
        <v/>
      </c>
    </row>
    <row r="259">
      <c r="A259" s="53" t="n">
        <v>20221231</v>
      </c>
      <c r="B259" s="94" t="inlineStr">
        <is>
          <t>47429-SG-INR-HFT-DEL-571</t>
        </is>
      </c>
      <c r="C259" s="95" t="n">
        <v>47429</v>
      </c>
      <c r="D259" s="53" t="inlineStr">
        <is>
          <t>SG</t>
        </is>
      </c>
      <c r="E259" s="53" t="inlineStr">
        <is>
          <t>N</t>
        </is>
      </c>
      <c r="F259" s="94" t="inlineStr">
        <is>
          <t>State Government Securities</t>
        </is>
      </c>
      <c r="G259" s="53" t="inlineStr">
        <is>
          <t>INR</t>
        </is>
      </c>
      <c r="H259" s="96" t="n">
        <v>273688.47</v>
      </c>
      <c r="I259" s="96" t="n">
        <v>389408.1600157463</v>
      </c>
      <c r="J259" s="53" t="n">
        <v>20240331</v>
      </c>
      <c r="K259" s="53" t="inlineStr">
        <is>
          <t>HFT</t>
        </is>
      </c>
      <c r="L259" s="53" t="inlineStr">
        <is>
          <t>DEL</t>
        </is>
      </c>
      <c r="M259" s="96">
        <f>I259*VLOOKUP(G259,'Currency-RBI'!$A$2:$B$28,2,0)</f>
        <v/>
      </c>
      <c r="N259" s="97">
        <f>H259/I259</f>
        <v/>
      </c>
    </row>
    <row r="260">
      <c r="A260" s="53" t="n">
        <v>20221231</v>
      </c>
      <c r="B260" s="94" t="inlineStr">
        <is>
          <t>21640-CG-INR-HFT-DEL-578</t>
        </is>
      </c>
      <c r="C260" s="95" t="n">
        <v>21640</v>
      </c>
      <c r="D260" s="53" t="inlineStr">
        <is>
          <t>CG</t>
        </is>
      </c>
      <c r="E260" s="53" t="inlineStr">
        <is>
          <t>Y</t>
        </is>
      </c>
      <c r="F260" s="94" t="inlineStr">
        <is>
          <t>Central Government Securities</t>
        </is>
      </c>
      <c r="G260" s="53" t="inlineStr">
        <is>
          <t>INR</t>
        </is>
      </c>
      <c r="H260" s="96" t="n">
        <v>262347.03</v>
      </c>
      <c r="I260" s="96" t="n">
        <v>409286.2774504623</v>
      </c>
      <c r="J260" s="53" t="n">
        <v>20240331</v>
      </c>
      <c r="K260" s="53" t="inlineStr">
        <is>
          <t>HFT</t>
        </is>
      </c>
      <c r="L260" s="53" t="inlineStr">
        <is>
          <t>DEL</t>
        </is>
      </c>
      <c r="M260" s="96">
        <f>I260*VLOOKUP(G260,'Currency-RBI'!$A$2:$B$28,2,0)</f>
        <v/>
      </c>
      <c r="N260" s="97">
        <f>H260/I260</f>
        <v/>
      </c>
    </row>
    <row r="261">
      <c r="A261" s="53" t="n">
        <v>20221231</v>
      </c>
      <c r="B261" s="94" t="inlineStr">
        <is>
          <t>82973-SG-INR-HFT-DEL-579</t>
        </is>
      </c>
      <c r="C261" s="95" t="n">
        <v>82973</v>
      </c>
      <c r="D261" s="53" t="inlineStr">
        <is>
          <t>SG</t>
        </is>
      </c>
      <c r="E261" s="53" t="inlineStr">
        <is>
          <t>Y</t>
        </is>
      </c>
      <c r="F261" s="94" t="inlineStr">
        <is>
          <t>State Government Securities</t>
        </is>
      </c>
      <c r="G261" s="53" t="inlineStr">
        <is>
          <t>INR</t>
        </is>
      </c>
      <c r="H261" s="96" t="n">
        <v>321607.44</v>
      </c>
      <c r="I261" s="96" t="n">
        <v>541030.7800695262</v>
      </c>
      <c r="J261" s="53" t="n">
        <v>20240331</v>
      </c>
      <c r="K261" s="53" t="inlineStr">
        <is>
          <t>HFT</t>
        </is>
      </c>
      <c r="L261" s="53" t="inlineStr">
        <is>
          <t>DEL</t>
        </is>
      </c>
      <c r="M261" s="96">
        <f>I261*VLOOKUP(G261,'Currency-RBI'!$A$2:$B$28,2,0)</f>
        <v/>
      </c>
      <c r="N261" s="97">
        <f>H261/I261</f>
        <v/>
      </c>
    </row>
    <row r="262">
      <c r="A262" s="53" t="n">
        <v>20221231</v>
      </c>
      <c r="B262" s="94" t="inlineStr">
        <is>
          <t>85091-TB-INR-HFT-DEL-582</t>
        </is>
      </c>
      <c r="C262" s="95" t="n">
        <v>85091</v>
      </c>
      <c r="D262" s="53" t="inlineStr">
        <is>
          <t>TB</t>
        </is>
      </c>
      <c r="E262" s="53" t="inlineStr">
        <is>
          <t>Y</t>
        </is>
      </c>
      <c r="F262" s="94" t="inlineStr">
        <is>
          <t>Treasury Bills</t>
        </is>
      </c>
      <c r="G262" s="53" t="inlineStr">
        <is>
          <t>INR</t>
        </is>
      </c>
      <c r="H262" s="96" t="n">
        <v>288728.55</v>
      </c>
      <c r="I262" s="96" t="n">
        <v>385090.4031013587</v>
      </c>
      <c r="J262" s="53" t="n">
        <v>20240331</v>
      </c>
      <c r="K262" s="53" t="inlineStr">
        <is>
          <t>HFT</t>
        </is>
      </c>
      <c r="L262" s="53" t="inlineStr">
        <is>
          <t>DEL</t>
        </is>
      </c>
      <c r="M262" s="96">
        <f>I262*VLOOKUP(G262,'Currency-RBI'!$A$2:$B$28,2,0)</f>
        <v/>
      </c>
      <c r="N262" s="97">
        <f>H262/I262</f>
        <v/>
      </c>
    </row>
    <row r="263">
      <c r="A263" s="53" t="n">
        <v>20221231</v>
      </c>
      <c r="B263" s="94" t="inlineStr">
        <is>
          <t>49453-TB-INR-HFT-MUM-585</t>
        </is>
      </c>
      <c r="C263" s="95" t="n">
        <v>49453</v>
      </c>
      <c r="D263" s="53" t="inlineStr">
        <is>
          <t>TB</t>
        </is>
      </c>
      <c r="E263" s="53" t="inlineStr">
        <is>
          <t>N</t>
        </is>
      </c>
      <c r="F263" s="94" t="inlineStr">
        <is>
          <t>Treasury Bills</t>
        </is>
      </c>
      <c r="G263" s="53" t="inlineStr">
        <is>
          <t>INR</t>
        </is>
      </c>
      <c r="H263" s="96" t="n">
        <v>279625.5</v>
      </c>
      <c r="I263" s="96" t="n">
        <v>537792.3699711773</v>
      </c>
      <c r="J263" s="53" t="n">
        <v>20240331</v>
      </c>
      <c r="K263" s="53" t="inlineStr">
        <is>
          <t>HFT</t>
        </is>
      </c>
      <c r="L263" s="53" t="inlineStr">
        <is>
          <t>MUM</t>
        </is>
      </c>
      <c r="M263" s="96">
        <f>I263*VLOOKUP(G263,'Currency-RBI'!$A$2:$B$28,2,0)</f>
        <v/>
      </c>
      <c r="N263" s="97">
        <f>H263/I263</f>
        <v/>
      </c>
    </row>
    <row r="264">
      <c r="A264" s="53" t="n">
        <v>20221231</v>
      </c>
      <c r="B264" s="94" t="inlineStr">
        <is>
          <t>58155-CG-INR-AFS-DEL-586</t>
        </is>
      </c>
      <c r="C264" s="95" t="n">
        <v>58155</v>
      </c>
      <c r="D264" s="53" t="inlineStr">
        <is>
          <t>CG</t>
        </is>
      </c>
      <c r="E264" s="53" t="inlineStr">
        <is>
          <t>Y</t>
        </is>
      </c>
      <c r="F264" s="94" t="inlineStr">
        <is>
          <t>Central Government Securities</t>
        </is>
      </c>
      <c r="G264" s="53" t="inlineStr">
        <is>
          <t>INR</t>
        </is>
      </c>
      <c r="H264" s="96" t="n">
        <v>67285.35000000001</v>
      </c>
      <c r="I264" s="96" t="n">
        <v>96946.40915450975</v>
      </c>
      <c r="J264" s="53" t="n">
        <v>20240331</v>
      </c>
      <c r="K264" s="53" t="inlineStr">
        <is>
          <t>AFS</t>
        </is>
      </c>
      <c r="L264" s="53" t="inlineStr">
        <is>
          <t>DEL</t>
        </is>
      </c>
      <c r="M264" s="96">
        <f>I264*VLOOKUP(G264,'Currency-RBI'!$A$2:$B$28,2,0)</f>
        <v/>
      </c>
      <c r="N264" s="97">
        <f>H264/I264</f>
        <v/>
      </c>
    </row>
    <row r="265">
      <c r="A265" s="53" t="n">
        <v>20221231</v>
      </c>
      <c r="B265" s="94" t="inlineStr">
        <is>
          <t>46313-CG-INR-HFT-MUM-592</t>
        </is>
      </c>
      <c r="C265" s="95" t="n">
        <v>46313</v>
      </c>
      <c r="D265" s="53" t="inlineStr">
        <is>
          <t>CG</t>
        </is>
      </c>
      <c r="E265" s="53" t="inlineStr">
        <is>
          <t>N</t>
        </is>
      </c>
      <c r="F265" s="94" t="inlineStr">
        <is>
          <t>Central Government Securities</t>
        </is>
      </c>
      <c r="G265" s="53" t="inlineStr">
        <is>
          <t>INR</t>
        </is>
      </c>
      <c r="H265" s="96" t="n">
        <v>173412.36</v>
      </c>
      <c r="I265" s="96" t="n">
        <v>228777.3370402786</v>
      </c>
      <c r="J265" s="53" t="n">
        <v>20240331</v>
      </c>
      <c r="K265" s="53" t="inlineStr">
        <is>
          <t>HFT</t>
        </is>
      </c>
      <c r="L265" s="53" t="inlineStr">
        <is>
          <t>MUM</t>
        </is>
      </c>
      <c r="M265" s="96">
        <f>I265*VLOOKUP(G265,'Currency-RBI'!$A$2:$B$28,2,0)</f>
        <v/>
      </c>
      <c r="N265" s="97">
        <f>H265/I265</f>
        <v/>
      </c>
    </row>
    <row r="266">
      <c r="A266" s="53" t="n">
        <v>20221231</v>
      </c>
      <c r="B266" s="94" t="inlineStr">
        <is>
          <t>68560-OS-INR-AFS-DEL-593</t>
        </is>
      </c>
      <c r="C266" s="95" t="n">
        <v>68560</v>
      </c>
      <c r="D266" s="53" t="inlineStr">
        <is>
          <t>OS</t>
        </is>
      </c>
      <c r="E266" s="53" t="inlineStr">
        <is>
          <t>Y</t>
        </is>
      </c>
      <c r="F266" s="94" t="inlineStr">
        <is>
          <t>Other Approved Securities</t>
        </is>
      </c>
      <c r="G266" s="53" t="inlineStr">
        <is>
          <t>INR</t>
        </is>
      </c>
      <c r="H266" s="96" t="n">
        <v>278326.62</v>
      </c>
      <c r="I266" s="96" t="n">
        <v>429625.0873762644</v>
      </c>
      <c r="J266" s="53" t="n">
        <v>20240331</v>
      </c>
      <c r="K266" s="53" t="inlineStr">
        <is>
          <t>AFS</t>
        </is>
      </c>
      <c r="L266" s="53" t="inlineStr">
        <is>
          <t>DEL</t>
        </is>
      </c>
      <c r="M266" s="96">
        <f>I266*VLOOKUP(G266,'Currency-RBI'!$A$2:$B$28,2,0)</f>
        <v/>
      </c>
      <c r="N266" s="97">
        <f>H266/I266</f>
        <v/>
      </c>
    </row>
    <row r="267">
      <c r="A267" s="53" t="n">
        <v>20221231</v>
      </c>
      <c r="B267" s="94" t="inlineStr">
        <is>
          <t>85127-CG-INR-AFS-MUM-598</t>
        </is>
      </c>
      <c r="C267" s="95" t="n">
        <v>85127</v>
      </c>
      <c r="D267" s="53" t="inlineStr">
        <is>
          <t>CG</t>
        </is>
      </c>
      <c r="E267" s="53" t="inlineStr">
        <is>
          <t>Y</t>
        </is>
      </c>
      <c r="F267" s="94" t="inlineStr">
        <is>
          <t>Central Government Securities</t>
        </is>
      </c>
      <c r="G267" s="53" t="inlineStr">
        <is>
          <t>INR</t>
        </is>
      </c>
      <c r="H267" s="96" t="n">
        <v>126821.97</v>
      </c>
      <c r="I267" s="96" t="n">
        <v>208770.332989825</v>
      </c>
      <c r="J267" s="53" t="n">
        <v>20240331</v>
      </c>
      <c r="K267" s="53" t="inlineStr">
        <is>
          <t>AFS</t>
        </is>
      </c>
      <c r="L267" s="53" t="inlineStr">
        <is>
          <t>MUM</t>
        </is>
      </c>
      <c r="M267" s="96">
        <f>I267*VLOOKUP(G267,'Currency-RBI'!$A$2:$B$28,2,0)</f>
        <v/>
      </c>
      <c r="N267" s="97">
        <f>H267/I267</f>
        <v/>
      </c>
    </row>
    <row r="268">
      <c r="A268" s="53" t="n">
        <v>20221231</v>
      </c>
      <c r="B268" s="94" t="inlineStr">
        <is>
          <t>28064-TB-INR-HFT-DEL-599</t>
        </is>
      </c>
      <c r="C268" s="95" t="n">
        <v>28064</v>
      </c>
      <c r="D268" s="53" t="inlineStr">
        <is>
          <t>TB</t>
        </is>
      </c>
      <c r="E268" s="53" t="inlineStr">
        <is>
          <t>N</t>
        </is>
      </c>
      <c r="F268" s="94" t="inlineStr">
        <is>
          <t>Treasury Bills</t>
        </is>
      </c>
      <c r="G268" s="53" t="inlineStr">
        <is>
          <t>INR</t>
        </is>
      </c>
      <c r="H268" s="96" t="n">
        <v>286851.51</v>
      </c>
      <c r="I268" s="96" t="n">
        <v>463843.8113110732</v>
      </c>
      <c r="J268" s="53" t="n">
        <v>20240331</v>
      </c>
      <c r="K268" s="53" t="inlineStr">
        <is>
          <t>HFT</t>
        </is>
      </c>
      <c r="L268" s="53" t="inlineStr">
        <is>
          <t>DEL</t>
        </is>
      </c>
      <c r="M268" s="96">
        <f>I268*VLOOKUP(G268,'Currency-RBI'!$A$2:$B$28,2,0)</f>
        <v/>
      </c>
      <c r="N268" s="97">
        <f>H268/I268</f>
        <v/>
      </c>
    </row>
    <row r="269">
      <c r="A269" s="53" t="n">
        <v>20221231</v>
      </c>
      <c r="B269" s="94" t="inlineStr">
        <is>
          <t>78015-CG-INR-HFT-MUM-602</t>
        </is>
      </c>
      <c r="C269" s="95" t="n">
        <v>78015</v>
      </c>
      <c r="D269" s="53" t="inlineStr">
        <is>
          <t>CG</t>
        </is>
      </c>
      <c r="E269" s="53" t="inlineStr">
        <is>
          <t>Y</t>
        </is>
      </c>
      <c r="F269" s="94" t="inlineStr">
        <is>
          <t>Central Government Securities</t>
        </is>
      </c>
      <c r="G269" s="53" t="inlineStr">
        <is>
          <t>INR</t>
        </is>
      </c>
      <c r="H269" s="96" t="n">
        <v>322914.24</v>
      </c>
      <c r="I269" s="96" t="n">
        <v>572422.4562431495</v>
      </c>
      <c r="J269" s="53" t="n">
        <v>20240331</v>
      </c>
      <c r="K269" s="53" t="inlineStr">
        <is>
          <t>HFT</t>
        </is>
      </c>
      <c r="L269" s="53" t="inlineStr">
        <is>
          <t>MUM</t>
        </is>
      </c>
      <c r="M269" s="96">
        <f>I269*VLOOKUP(G269,'Currency-RBI'!$A$2:$B$28,2,0)</f>
        <v/>
      </c>
      <c r="N269" s="97">
        <f>H269/I269</f>
        <v/>
      </c>
    </row>
    <row r="270">
      <c r="A270" s="53" t="n">
        <v>20221231</v>
      </c>
      <c r="B270" s="94" t="inlineStr">
        <is>
          <t>26496-TB-INR-AFS-DEL-603</t>
        </is>
      </c>
      <c r="C270" s="95" t="n">
        <v>26496</v>
      </c>
      <c r="D270" s="53" t="inlineStr">
        <is>
          <t>TB</t>
        </is>
      </c>
      <c r="E270" s="53" t="inlineStr">
        <is>
          <t>N</t>
        </is>
      </c>
      <c r="F270" s="94" t="inlineStr">
        <is>
          <t>Treasury Bills</t>
        </is>
      </c>
      <c r="G270" s="53" t="inlineStr">
        <is>
          <t>INR</t>
        </is>
      </c>
      <c r="H270" s="96" t="n">
        <v>423099.27</v>
      </c>
      <c r="I270" s="96" t="n">
        <v>468752.8829600118</v>
      </c>
      <c r="J270" s="53" t="n">
        <v>20240331</v>
      </c>
      <c r="K270" s="53" t="inlineStr">
        <is>
          <t>AFS</t>
        </is>
      </c>
      <c r="L270" s="53" t="inlineStr">
        <is>
          <t>DEL</t>
        </is>
      </c>
      <c r="M270" s="96">
        <f>I270*VLOOKUP(G270,'Currency-RBI'!$A$2:$B$28,2,0)</f>
        <v/>
      </c>
      <c r="N270" s="97">
        <f>H270/I270</f>
        <v/>
      </c>
    </row>
    <row r="271">
      <c r="A271" s="53" t="n">
        <v>20221231</v>
      </c>
      <c r="B271" s="94" t="inlineStr">
        <is>
          <t>76231-TB-INR-AFS-DEL-604</t>
        </is>
      </c>
      <c r="C271" s="95" t="n">
        <v>76231</v>
      </c>
      <c r="D271" s="53" t="inlineStr">
        <is>
          <t>TB</t>
        </is>
      </c>
      <c r="E271" s="53" t="inlineStr">
        <is>
          <t>Y</t>
        </is>
      </c>
      <c r="F271" s="94" t="inlineStr">
        <is>
          <t>Treasury Bills</t>
        </is>
      </c>
      <c r="G271" s="53" t="inlineStr">
        <is>
          <t>INR</t>
        </is>
      </c>
      <c r="H271" s="96" t="n">
        <v>310963.95</v>
      </c>
      <c r="I271" s="96" t="n">
        <v>373288.6583081346</v>
      </c>
      <c r="J271" s="53" t="n">
        <v>20240331</v>
      </c>
      <c r="K271" s="53" t="inlineStr">
        <is>
          <t>AFS</t>
        </is>
      </c>
      <c r="L271" s="53" t="inlineStr">
        <is>
          <t>DEL</t>
        </is>
      </c>
      <c r="M271" s="96">
        <f>I271*VLOOKUP(G271,'Currency-RBI'!$A$2:$B$28,2,0)</f>
        <v/>
      </c>
      <c r="N271" s="97">
        <f>H271/I271</f>
        <v/>
      </c>
    </row>
    <row r="272">
      <c r="A272" s="53" t="n">
        <v>20221231</v>
      </c>
      <c r="B272" s="94" t="inlineStr">
        <is>
          <t>66676-CG-INR-AFS-MUM-605</t>
        </is>
      </c>
      <c r="C272" s="95" t="n">
        <v>66676</v>
      </c>
      <c r="D272" s="53" t="inlineStr">
        <is>
          <t>CG</t>
        </is>
      </c>
      <c r="E272" s="53" t="inlineStr">
        <is>
          <t>N</t>
        </is>
      </c>
      <c r="F272" s="94" t="inlineStr">
        <is>
          <t>Central Government Securities</t>
        </is>
      </c>
      <c r="G272" s="53" t="inlineStr">
        <is>
          <t>INR</t>
        </is>
      </c>
      <c r="H272" s="96" t="n">
        <v>109974.15</v>
      </c>
      <c r="I272" s="96" t="n">
        <v>160841.1453214902</v>
      </c>
      <c r="J272" s="53" t="n">
        <v>20240331</v>
      </c>
      <c r="K272" s="53" t="inlineStr">
        <is>
          <t>AFS</t>
        </is>
      </c>
      <c r="L272" s="53" t="inlineStr">
        <is>
          <t>MUM</t>
        </is>
      </c>
      <c r="M272" s="96">
        <f>I272*VLOOKUP(G272,'Currency-RBI'!$A$2:$B$28,2,0)</f>
        <v/>
      </c>
      <c r="N272" s="97">
        <f>H272/I272</f>
        <v/>
      </c>
    </row>
    <row r="273">
      <c r="A273" s="53" t="n">
        <v>20221231</v>
      </c>
      <c r="B273" s="94" t="inlineStr">
        <is>
          <t>72180-CG-INR-HFT-DEL-606</t>
        </is>
      </c>
      <c r="C273" s="95" t="n">
        <v>72180</v>
      </c>
      <c r="D273" s="53" t="inlineStr">
        <is>
          <t>CG</t>
        </is>
      </c>
      <c r="E273" s="53" t="inlineStr">
        <is>
          <t>N</t>
        </is>
      </c>
      <c r="F273" s="94" t="inlineStr">
        <is>
          <t>Central Government Securities</t>
        </is>
      </c>
      <c r="G273" s="53" t="inlineStr">
        <is>
          <t>INR</t>
        </is>
      </c>
      <c r="H273" s="96" t="n">
        <v>407489.94</v>
      </c>
      <c r="I273" s="96" t="n">
        <v>448722.399843875</v>
      </c>
      <c r="J273" s="53" t="n">
        <v>20240331</v>
      </c>
      <c r="K273" s="53" t="inlineStr">
        <is>
          <t>HFT</t>
        </is>
      </c>
      <c r="L273" s="53" t="inlineStr">
        <is>
          <t>DEL</t>
        </is>
      </c>
      <c r="M273" s="96">
        <f>I273*VLOOKUP(G273,'Currency-RBI'!$A$2:$B$28,2,0)</f>
        <v/>
      </c>
      <c r="N273" s="97">
        <f>H273/I273</f>
        <v/>
      </c>
    </row>
    <row r="274">
      <c r="A274" s="53" t="n">
        <v>20221231</v>
      </c>
      <c r="B274" s="94" t="inlineStr">
        <is>
          <t>20750-TB-INR-AFS-DEL-607</t>
        </is>
      </c>
      <c r="C274" s="95" t="n">
        <v>20750</v>
      </c>
      <c r="D274" s="53" t="inlineStr">
        <is>
          <t>TB</t>
        </is>
      </c>
      <c r="E274" s="53" t="inlineStr">
        <is>
          <t>N</t>
        </is>
      </c>
      <c r="F274" s="94" t="inlineStr">
        <is>
          <t>Treasury Bills</t>
        </is>
      </c>
      <c r="G274" s="53" t="inlineStr">
        <is>
          <t>INR</t>
        </is>
      </c>
      <c r="H274" s="96" t="n">
        <v>403727.94</v>
      </c>
      <c r="I274" s="96" t="n">
        <v>646106.65940573</v>
      </c>
      <c r="J274" s="53" t="n">
        <v>20240331</v>
      </c>
      <c r="K274" s="53" t="inlineStr">
        <is>
          <t>AFS</t>
        </is>
      </c>
      <c r="L274" s="53" t="inlineStr">
        <is>
          <t>DEL</t>
        </is>
      </c>
      <c r="M274" s="96">
        <f>I274*VLOOKUP(G274,'Currency-RBI'!$A$2:$B$28,2,0)</f>
        <v/>
      </c>
      <c r="N274" s="97">
        <f>H274/I274</f>
        <v/>
      </c>
    </row>
    <row r="275">
      <c r="A275" s="53" t="n">
        <v>20221231</v>
      </c>
      <c r="B275" s="94" t="inlineStr">
        <is>
          <t>39633-SG-INR-HFT-MUM-617</t>
        </is>
      </c>
      <c r="C275" s="95" t="n">
        <v>39633</v>
      </c>
      <c r="D275" s="53" t="inlineStr">
        <is>
          <t>SG</t>
        </is>
      </c>
      <c r="E275" s="53" t="inlineStr">
        <is>
          <t>Y</t>
        </is>
      </c>
      <c r="F275" s="94" t="inlineStr">
        <is>
          <t>State Government Securities</t>
        </is>
      </c>
      <c r="G275" s="53" t="inlineStr">
        <is>
          <t>INR</t>
        </is>
      </c>
      <c r="H275" s="96" t="n">
        <v>227746.53</v>
      </c>
      <c r="I275" s="96" t="n">
        <v>455288.5756918141</v>
      </c>
      <c r="J275" s="53" t="n">
        <v>20240331</v>
      </c>
      <c r="K275" s="53" t="inlineStr">
        <is>
          <t>HFT</t>
        </is>
      </c>
      <c r="L275" s="53" t="inlineStr">
        <is>
          <t>MUM</t>
        </is>
      </c>
      <c r="M275" s="96">
        <f>I275*VLOOKUP(G275,'Currency-RBI'!$A$2:$B$28,2,0)</f>
        <v/>
      </c>
      <c r="N275" s="97">
        <f>H275/I275</f>
        <v/>
      </c>
    </row>
    <row r="276">
      <c r="A276" s="53" t="n">
        <v>20221231</v>
      </c>
      <c r="B276" s="94" t="inlineStr">
        <is>
          <t>72237-CG-INR-HFT-DEL-618</t>
        </is>
      </c>
      <c r="C276" s="95" t="n">
        <v>72237</v>
      </c>
      <c r="D276" s="53" t="inlineStr">
        <is>
          <t>CG</t>
        </is>
      </c>
      <c r="E276" s="53" t="inlineStr">
        <is>
          <t>N</t>
        </is>
      </c>
      <c r="F276" s="94" t="inlineStr">
        <is>
          <t>Central Government Securities</t>
        </is>
      </c>
      <c r="G276" s="53" t="inlineStr">
        <is>
          <t>INR</t>
        </is>
      </c>
      <c r="H276" s="96" t="n">
        <v>195058.71</v>
      </c>
      <c r="I276" s="96" t="n">
        <v>198776.8166292045</v>
      </c>
      <c r="J276" s="53" t="n">
        <v>20240331</v>
      </c>
      <c r="K276" s="53" t="inlineStr">
        <is>
          <t>HFT</t>
        </is>
      </c>
      <c r="L276" s="53" t="inlineStr">
        <is>
          <t>DEL</t>
        </is>
      </c>
      <c r="M276" s="96">
        <f>I276*VLOOKUP(G276,'Currency-RBI'!$A$2:$B$28,2,0)</f>
        <v/>
      </c>
      <c r="N276" s="97">
        <f>H276/I276</f>
        <v/>
      </c>
    </row>
    <row r="277">
      <c r="A277" s="53" t="n">
        <v>20221231</v>
      </c>
      <c r="B277" s="94" t="inlineStr">
        <is>
          <t>69628-TB-INR-AFS-MUM-624</t>
        </is>
      </c>
      <c r="C277" s="95" t="n">
        <v>69628</v>
      </c>
      <c r="D277" s="53" t="inlineStr">
        <is>
          <t>TB</t>
        </is>
      </c>
      <c r="E277" s="53" t="inlineStr">
        <is>
          <t>Y</t>
        </is>
      </c>
      <c r="F277" s="94" t="inlineStr">
        <is>
          <t>Treasury Bills</t>
        </is>
      </c>
      <c r="G277" s="53" t="inlineStr">
        <is>
          <t>INR</t>
        </is>
      </c>
      <c r="H277" s="96" t="n">
        <v>54150.03</v>
      </c>
      <c r="I277" s="96" t="n">
        <v>56228.43647706481</v>
      </c>
      <c r="J277" s="53" t="n">
        <v>20240331</v>
      </c>
      <c r="K277" s="53" t="inlineStr">
        <is>
          <t>AFS</t>
        </is>
      </c>
      <c r="L277" s="53" t="inlineStr">
        <is>
          <t>MUM</t>
        </is>
      </c>
      <c r="M277" s="96">
        <f>I277*VLOOKUP(G277,'Currency-RBI'!$A$2:$B$28,2,0)</f>
        <v/>
      </c>
      <c r="N277" s="97">
        <f>H277/I277</f>
        <v/>
      </c>
    </row>
    <row r="278">
      <c r="A278" s="53" t="n">
        <v>20221231</v>
      </c>
      <c r="B278" s="94" t="inlineStr">
        <is>
          <t>18205-CG-INR-HFT-DEL-625</t>
        </is>
      </c>
      <c r="C278" s="95" t="n">
        <v>18205</v>
      </c>
      <c r="D278" s="53" t="inlineStr">
        <is>
          <t>CG</t>
        </is>
      </c>
      <c r="E278" s="53" t="inlineStr">
        <is>
          <t>N</t>
        </is>
      </c>
      <c r="F278" s="94" t="inlineStr">
        <is>
          <t>Central Government Securities</t>
        </is>
      </c>
      <c r="G278" s="53" t="inlineStr">
        <is>
          <t>INR</t>
        </is>
      </c>
      <c r="H278" s="96" t="n">
        <v>390801.51</v>
      </c>
      <c r="I278" s="96" t="n">
        <v>489978.4028412742</v>
      </c>
      <c r="J278" s="53" t="n">
        <v>20240331</v>
      </c>
      <c r="K278" s="53" t="inlineStr">
        <is>
          <t>HFT</t>
        </is>
      </c>
      <c r="L278" s="53" t="inlineStr">
        <is>
          <t>DEL</t>
        </is>
      </c>
      <c r="M278" s="96">
        <f>I278*VLOOKUP(G278,'Currency-RBI'!$A$2:$B$28,2,0)</f>
        <v/>
      </c>
      <c r="N278" s="97">
        <f>H278/I278</f>
        <v/>
      </c>
    </row>
    <row r="279">
      <c r="A279" s="53" t="n">
        <v>20221231</v>
      </c>
      <c r="B279" s="94" t="inlineStr">
        <is>
          <t>50436-TB-INR-AFS-MUM-626</t>
        </is>
      </c>
      <c r="C279" s="95" t="n">
        <v>50436</v>
      </c>
      <c r="D279" s="53" t="inlineStr">
        <is>
          <t>TB</t>
        </is>
      </c>
      <c r="E279" s="53" t="inlineStr">
        <is>
          <t>Y</t>
        </is>
      </c>
      <c r="F279" s="94" t="inlineStr">
        <is>
          <t>Treasury Bills</t>
        </is>
      </c>
      <c r="G279" s="53" t="inlineStr">
        <is>
          <t>INR</t>
        </is>
      </c>
      <c r="H279" s="96" t="n">
        <v>417673.08</v>
      </c>
      <c r="I279" s="96" t="n">
        <v>634145.2055168555</v>
      </c>
      <c r="J279" s="53" t="n">
        <v>20240331</v>
      </c>
      <c r="K279" s="53" t="inlineStr">
        <is>
          <t>AFS</t>
        </is>
      </c>
      <c r="L279" s="53" t="inlineStr">
        <is>
          <t>MUM</t>
        </is>
      </c>
      <c r="M279" s="96">
        <f>I279*VLOOKUP(G279,'Currency-RBI'!$A$2:$B$28,2,0)</f>
        <v/>
      </c>
      <c r="N279" s="97">
        <f>H279/I279</f>
        <v/>
      </c>
    </row>
    <row r="280">
      <c r="A280" s="53" t="n">
        <v>20221231</v>
      </c>
      <c r="B280" s="94" t="inlineStr">
        <is>
          <t>84393-SG-INR-AFS-DEL-627</t>
        </is>
      </c>
      <c r="C280" s="95" t="n">
        <v>84393</v>
      </c>
      <c r="D280" s="53" t="inlineStr">
        <is>
          <t>SG</t>
        </is>
      </c>
      <c r="E280" s="53" t="inlineStr">
        <is>
          <t>Y</t>
        </is>
      </c>
      <c r="F280" s="94" t="inlineStr">
        <is>
          <t>State Government Securities</t>
        </is>
      </c>
      <c r="G280" s="53" t="inlineStr">
        <is>
          <t>INR</t>
        </is>
      </c>
      <c r="H280" s="96" t="n">
        <v>490933.08</v>
      </c>
      <c r="I280" s="96" t="n">
        <v>951753.2620260119</v>
      </c>
      <c r="J280" s="53" t="n">
        <v>20240331</v>
      </c>
      <c r="K280" s="53" t="inlineStr">
        <is>
          <t>AFS</t>
        </is>
      </c>
      <c r="L280" s="53" t="inlineStr">
        <is>
          <t>DEL</t>
        </is>
      </c>
      <c r="M280" s="96">
        <f>I280*VLOOKUP(G280,'Currency-RBI'!$A$2:$B$28,2,0)</f>
        <v/>
      </c>
      <c r="N280" s="97">
        <f>H280/I280</f>
        <v/>
      </c>
    </row>
    <row r="281">
      <c r="A281" s="53" t="n">
        <v>20221231</v>
      </c>
      <c r="B281" s="94" t="inlineStr">
        <is>
          <t>22461-SG-INR-AFS-DEL-629</t>
        </is>
      </c>
      <c r="C281" s="95" t="n">
        <v>22461</v>
      </c>
      <c r="D281" s="53" t="inlineStr">
        <is>
          <t>SG</t>
        </is>
      </c>
      <c r="E281" s="53" t="inlineStr">
        <is>
          <t>Y</t>
        </is>
      </c>
      <c r="F281" s="94" t="inlineStr">
        <is>
          <t>State Government Securities</t>
        </is>
      </c>
      <c r="G281" s="53" t="inlineStr">
        <is>
          <t>INR</t>
        </is>
      </c>
      <c r="H281" s="96" t="n">
        <v>403917.03</v>
      </c>
      <c r="I281" s="96" t="n">
        <v>412507.5418384625</v>
      </c>
      <c r="J281" s="53" t="n">
        <v>20240331</v>
      </c>
      <c r="K281" s="53" t="inlineStr">
        <is>
          <t>AFS</t>
        </is>
      </c>
      <c r="L281" s="53" t="inlineStr">
        <is>
          <t>DEL</t>
        </is>
      </c>
      <c r="M281" s="96">
        <f>I281*VLOOKUP(G281,'Currency-RBI'!$A$2:$B$28,2,0)</f>
        <v/>
      </c>
      <c r="N281" s="97">
        <f>H281/I281</f>
        <v/>
      </c>
    </row>
    <row r="282">
      <c r="A282" s="53" t="n">
        <v>20221231</v>
      </c>
      <c r="B282" s="94" t="inlineStr">
        <is>
          <t>85751-TB-INR-HFT-MUM-630</t>
        </is>
      </c>
      <c r="C282" s="95" t="n">
        <v>85751</v>
      </c>
      <c r="D282" s="53" t="inlineStr">
        <is>
          <t>TB</t>
        </is>
      </c>
      <c r="E282" s="53" t="inlineStr">
        <is>
          <t>N</t>
        </is>
      </c>
      <c r="F282" s="94" t="inlineStr">
        <is>
          <t>Treasury Bills</t>
        </is>
      </c>
      <c r="G282" s="53" t="inlineStr">
        <is>
          <t>INR</t>
        </is>
      </c>
      <c r="H282" s="96" t="n">
        <v>362721.15</v>
      </c>
      <c r="I282" s="96" t="n">
        <v>674287.5841971135</v>
      </c>
      <c r="J282" s="53" t="n">
        <v>20240331</v>
      </c>
      <c r="K282" s="53" t="inlineStr">
        <is>
          <t>HFT</t>
        </is>
      </c>
      <c r="L282" s="53" t="inlineStr">
        <is>
          <t>MUM</t>
        </is>
      </c>
      <c r="M282" s="96">
        <f>I282*VLOOKUP(G282,'Currency-RBI'!$A$2:$B$28,2,0)</f>
        <v/>
      </c>
      <c r="N282" s="97">
        <f>H282/I282</f>
        <v/>
      </c>
    </row>
    <row r="283">
      <c r="A283" s="53" t="n">
        <v>20221231</v>
      </c>
      <c r="B283" s="94" t="inlineStr">
        <is>
          <t>73146-CG-INR-AFS-DEL-631</t>
        </is>
      </c>
      <c r="C283" s="95" t="n">
        <v>73146</v>
      </c>
      <c r="D283" s="53" t="inlineStr">
        <is>
          <t>CG</t>
        </is>
      </c>
      <c r="E283" s="53" t="inlineStr">
        <is>
          <t>N</t>
        </is>
      </c>
      <c r="F283" s="94" t="inlineStr">
        <is>
          <t>Central Government Securities</t>
        </is>
      </c>
      <c r="G283" s="53" t="inlineStr">
        <is>
          <t>INR</t>
        </is>
      </c>
      <c r="H283" s="96" t="n">
        <v>222536.16</v>
      </c>
      <c r="I283" s="96" t="n">
        <v>356585.1787549345</v>
      </c>
      <c r="J283" s="53" t="n">
        <v>20240331</v>
      </c>
      <c r="K283" s="53" t="inlineStr">
        <is>
          <t>AFS</t>
        </is>
      </c>
      <c r="L283" s="53" t="inlineStr">
        <is>
          <t>DEL</t>
        </is>
      </c>
      <c r="M283" s="96">
        <f>I283*VLOOKUP(G283,'Currency-RBI'!$A$2:$B$28,2,0)</f>
        <v/>
      </c>
      <c r="N283" s="97">
        <f>H283/I283</f>
        <v/>
      </c>
    </row>
    <row r="284">
      <c r="A284" s="53" t="n">
        <v>20221231</v>
      </c>
      <c r="B284" s="94" t="inlineStr">
        <is>
          <t>45654-OS-INR-AFS-DEL-634</t>
        </is>
      </c>
      <c r="C284" s="95" t="n">
        <v>45654</v>
      </c>
      <c r="D284" s="53" t="inlineStr">
        <is>
          <t>OS</t>
        </is>
      </c>
      <c r="E284" s="53" t="inlineStr">
        <is>
          <t>N</t>
        </is>
      </c>
      <c r="F284" s="94" t="inlineStr">
        <is>
          <t>Other Approved Securities</t>
        </is>
      </c>
      <c r="G284" s="53" t="inlineStr">
        <is>
          <t>INR</t>
        </is>
      </c>
      <c r="H284" s="96" t="n">
        <v>312928.11</v>
      </c>
      <c r="I284" s="96" t="n">
        <v>380014.0541806183</v>
      </c>
      <c r="J284" s="53" t="n">
        <v>20240331</v>
      </c>
      <c r="K284" s="53" t="inlineStr">
        <is>
          <t>AFS</t>
        </is>
      </c>
      <c r="L284" s="53" t="inlineStr">
        <is>
          <t>DEL</t>
        </is>
      </c>
      <c r="M284" s="96">
        <f>I284*VLOOKUP(G284,'Currency-RBI'!$A$2:$B$28,2,0)</f>
        <v/>
      </c>
      <c r="N284" s="97">
        <f>H284/I284</f>
        <v/>
      </c>
    </row>
    <row r="285">
      <c r="A285" s="53" t="n">
        <v>20221231</v>
      </c>
      <c r="B285" s="94" t="inlineStr">
        <is>
          <t>70866-OS-INR-AFS-DEL-636</t>
        </is>
      </c>
      <c r="C285" s="95" t="n">
        <v>70866</v>
      </c>
      <c r="D285" s="53" t="inlineStr">
        <is>
          <t>OS</t>
        </is>
      </c>
      <c r="E285" s="53" t="inlineStr">
        <is>
          <t>Y</t>
        </is>
      </c>
      <c r="F285" s="94" t="inlineStr">
        <is>
          <t>Other Approved Securities</t>
        </is>
      </c>
      <c r="G285" s="53" t="inlineStr">
        <is>
          <t>INR</t>
        </is>
      </c>
      <c r="H285" s="96" t="n">
        <v>207436.68</v>
      </c>
      <c r="I285" s="96" t="n">
        <v>262273.7744503091</v>
      </c>
      <c r="J285" s="53" t="n">
        <v>20240331</v>
      </c>
      <c r="K285" s="53" t="inlineStr">
        <is>
          <t>AFS</t>
        </is>
      </c>
      <c r="L285" s="53" t="inlineStr">
        <is>
          <t>DEL</t>
        </is>
      </c>
      <c r="M285" s="96">
        <f>I285*VLOOKUP(G285,'Currency-RBI'!$A$2:$B$28,2,0)</f>
        <v/>
      </c>
      <c r="N285" s="97">
        <f>H285/I285</f>
        <v/>
      </c>
    </row>
    <row r="286">
      <c r="A286" s="53" t="n">
        <v>20221231</v>
      </c>
      <c r="B286" s="94" t="inlineStr">
        <is>
          <t>87703-CG-INR-AFS-MUM-637</t>
        </is>
      </c>
      <c r="C286" s="95" t="n">
        <v>87703</v>
      </c>
      <c r="D286" s="53" t="inlineStr">
        <is>
          <t>CG</t>
        </is>
      </c>
      <c r="E286" s="53" t="inlineStr">
        <is>
          <t>Y</t>
        </is>
      </c>
      <c r="F286" s="94" t="inlineStr">
        <is>
          <t>Central Government Securities</t>
        </is>
      </c>
      <c r="G286" s="53" t="inlineStr">
        <is>
          <t>INR</t>
        </is>
      </c>
      <c r="H286" s="96" t="n">
        <v>158153.49</v>
      </c>
      <c r="I286" s="96" t="n">
        <v>298636.2882542976</v>
      </c>
      <c r="J286" s="53" t="n">
        <v>20240331</v>
      </c>
      <c r="K286" s="53" t="inlineStr">
        <is>
          <t>AFS</t>
        </is>
      </c>
      <c r="L286" s="53" t="inlineStr">
        <is>
          <t>MUM</t>
        </is>
      </c>
      <c r="M286" s="96">
        <f>I286*VLOOKUP(G286,'Currency-RBI'!$A$2:$B$28,2,0)</f>
        <v/>
      </c>
      <c r="N286" s="97">
        <f>H286/I286</f>
        <v/>
      </c>
    </row>
    <row r="287">
      <c r="A287" s="53" t="n">
        <v>20221231</v>
      </c>
      <c r="B287" s="94" t="inlineStr">
        <is>
          <t>58972-OS-INR-HFT-MUM-638</t>
        </is>
      </c>
      <c r="C287" s="95" t="n">
        <v>58972</v>
      </c>
      <c r="D287" s="53" t="inlineStr">
        <is>
          <t>OS</t>
        </is>
      </c>
      <c r="E287" s="53" t="inlineStr">
        <is>
          <t>Y</t>
        </is>
      </c>
      <c r="F287" s="94" t="inlineStr">
        <is>
          <t>Other Approved Securities</t>
        </is>
      </c>
      <c r="G287" s="53" t="inlineStr">
        <is>
          <t>INR</t>
        </is>
      </c>
      <c r="H287" s="96" t="n">
        <v>103620.33</v>
      </c>
      <c r="I287" s="96" t="n">
        <v>123155.5847890122</v>
      </c>
      <c r="J287" s="53" t="n">
        <v>20240331</v>
      </c>
      <c r="K287" s="53" t="inlineStr">
        <is>
          <t>HFT</t>
        </is>
      </c>
      <c r="L287" s="53" t="inlineStr">
        <is>
          <t>MUM</t>
        </is>
      </c>
      <c r="M287" s="96">
        <f>I287*VLOOKUP(G287,'Currency-RBI'!$A$2:$B$28,2,0)</f>
        <v/>
      </c>
      <c r="N287" s="97">
        <f>H287/I287</f>
        <v/>
      </c>
    </row>
    <row r="288">
      <c r="A288" s="53" t="n">
        <v>20221231</v>
      </c>
      <c r="B288" s="94" t="inlineStr">
        <is>
          <t>73760-TB-INR-AFS-DEL-640</t>
        </is>
      </c>
      <c r="C288" s="95" t="n">
        <v>73760</v>
      </c>
      <c r="D288" s="53" t="inlineStr">
        <is>
          <t>TB</t>
        </is>
      </c>
      <c r="E288" s="53" t="inlineStr">
        <is>
          <t>N</t>
        </is>
      </c>
      <c r="F288" s="94" t="inlineStr">
        <is>
          <t>Treasury Bills</t>
        </is>
      </c>
      <c r="G288" s="53" t="inlineStr">
        <is>
          <t>INR</t>
        </is>
      </c>
      <c r="H288" s="96" t="n">
        <v>349320.51</v>
      </c>
      <c r="I288" s="96" t="n">
        <v>662840.1915962861</v>
      </c>
      <c r="J288" s="53" t="n">
        <v>20240331</v>
      </c>
      <c r="K288" s="53" t="inlineStr">
        <is>
          <t>AFS</t>
        </is>
      </c>
      <c r="L288" s="53" t="inlineStr">
        <is>
          <t>DEL</t>
        </is>
      </c>
      <c r="M288" s="96">
        <f>I288*VLOOKUP(G288,'Currency-RBI'!$A$2:$B$28,2,0)</f>
        <v/>
      </c>
      <c r="N288" s="97">
        <f>H288/I288</f>
        <v/>
      </c>
    </row>
    <row r="289">
      <c r="A289" s="53" t="n">
        <v>20221231</v>
      </c>
      <c r="B289" s="94" t="inlineStr">
        <is>
          <t>23556-CG-INR-HFT-DEL-641</t>
        </is>
      </c>
      <c r="C289" s="95" t="n">
        <v>23556</v>
      </c>
      <c r="D289" s="53" t="inlineStr">
        <is>
          <t>CG</t>
        </is>
      </c>
      <c r="E289" s="53" t="inlineStr">
        <is>
          <t>N</t>
        </is>
      </c>
      <c r="F289" s="94" t="inlineStr">
        <is>
          <t>Central Government Securities</t>
        </is>
      </c>
      <c r="G289" s="53" t="inlineStr">
        <is>
          <t>INR</t>
        </is>
      </c>
      <c r="H289" s="96" t="n">
        <v>75737.97</v>
      </c>
      <c r="I289" s="96" t="n">
        <v>143191.1047817377</v>
      </c>
      <c r="J289" s="53" t="n">
        <v>20240331</v>
      </c>
      <c r="K289" s="53" t="inlineStr">
        <is>
          <t>HFT</t>
        </is>
      </c>
      <c r="L289" s="53" t="inlineStr">
        <is>
          <t>DEL</t>
        </is>
      </c>
      <c r="M289" s="96">
        <f>I289*VLOOKUP(G289,'Currency-RBI'!$A$2:$B$28,2,0)</f>
        <v/>
      </c>
      <c r="N289" s="97">
        <f>H289/I289</f>
        <v/>
      </c>
    </row>
    <row r="290">
      <c r="A290" s="53" t="n">
        <v>20221231</v>
      </c>
      <c r="B290" s="94" t="inlineStr">
        <is>
          <t>48458-OS-INR-AFS-MUM-642</t>
        </is>
      </c>
      <c r="C290" s="95" t="n">
        <v>48458</v>
      </c>
      <c r="D290" s="53" t="inlineStr">
        <is>
          <t>OS</t>
        </is>
      </c>
      <c r="E290" s="53" t="inlineStr">
        <is>
          <t>Y</t>
        </is>
      </c>
      <c r="F290" s="94" t="inlineStr">
        <is>
          <t>Other Approved Securities</t>
        </is>
      </c>
      <c r="G290" s="53" t="inlineStr">
        <is>
          <t>INR</t>
        </is>
      </c>
      <c r="H290" s="96" t="n">
        <v>442255.77</v>
      </c>
      <c r="I290" s="96" t="n">
        <v>445497.9430898465</v>
      </c>
      <c r="J290" s="53" t="n">
        <v>20240331</v>
      </c>
      <c r="K290" s="53" t="inlineStr">
        <is>
          <t>AFS</t>
        </is>
      </c>
      <c r="L290" s="53" t="inlineStr">
        <is>
          <t>MUM</t>
        </is>
      </c>
      <c r="M290" s="96">
        <f>I290*VLOOKUP(G290,'Currency-RBI'!$A$2:$B$28,2,0)</f>
        <v/>
      </c>
      <c r="N290" s="97">
        <f>H290/I290</f>
        <v/>
      </c>
    </row>
    <row r="291">
      <c r="A291" s="53" t="n">
        <v>20221231</v>
      </c>
      <c r="B291" s="94" t="inlineStr">
        <is>
          <t>14656-OS-INR-AFS-MUM-646</t>
        </is>
      </c>
      <c r="C291" s="95" t="n">
        <v>14656</v>
      </c>
      <c r="D291" s="53" t="inlineStr">
        <is>
          <t>OS</t>
        </is>
      </c>
      <c r="E291" s="53" t="inlineStr">
        <is>
          <t>N</t>
        </is>
      </c>
      <c r="F291" s="94" t="inlineStr">
        <is>
          <t>Other Approved Securities</t>
        </is>
      </c>
      <c r="G291" s="53" t="inlineStr">
        <is>
          <t>INR</t>
        </is>
      </c>
      <c r="H291" s="96" t="n">
        <v>450239.13</v>
      </c>
      <c r="I291" s="96" t="n">
        <v>472390.6524146435</v>
      </c>
      <c r="J291" s="53" t="n">
        <v>20240331</v>
      </c>
      <c r="K291" s="53" t="inlineStr">
        <is>
          <t>AFS</t>
        </is>
      </c>
      <c r="L291" s="53" t="inlineStr">
        <is>
          <t>MUM</t>
        </is>
      </c>
      <c r="M291" s="96">
        <f>I291*VLOOKUP(G291,'Currency-RBI'!$A$2:$B$28,2,0)</f>
        <v/>
      </c>
      <c r="N291" s="97">
        <f>H291/I291</f>
        <v/>
      </c>
    </row>
    <row r="292">
      <c r="A292" s="53" t="n">
        <v>20221231</v>
      </c>
      <c r="B292" s="94" t="inlineStr">
        <is>
          <t>13931-SG-INR-HFT-DEL-647</t>
        </is>
      </c>
      <c r="C292" s="95" t="n">
        <v>13931</v>
      </c>
      <c r="D292" s="53" t="inlineStr">
        <is>
          <t>SG</t>
        </is>
      </c>
      <c r="E292" s="53" t="inlineStr">
        <is>
          <t>Y</t>
        </is>
      </c>
      <c r="F292" s="94" t="inlineStr">
        <is>
          <t>State Government Securities</t>
        </is>
      </c>
      <c r="G292" s="53" t="inlineStr">
        <is>
          <t>INR</t>
        </is>
      </c>
      <c r="H292" s="96" t="n">
        <v>388589.85</v>
      </c>
      <c r="I292" s="96" t="n">
        <v>564992.1615055002</v>
      </c>
      <c r="J292" s="53" t="n">
        <v>20240331</v>
      </c>
      <c r="K292" s="53" t="inlineStr">
        <is>
          <t>HFT</t>
        </is>
      </c>
      <c r="L292" s="53" t="inlineStr">
        <is>
          <t>DEL</t>
        </is>
      </c>
      <c r="M292" s="96">
        <f>I292*VLOOKUP(G292,'Currency-RBI'!$A$2:$B$28,2,0)</f>
        <v/>
      </c>
      <c r="N292" s="97">
        <f>H292/I292</f>
        <v/>
      </c>
    </row>
    <row r="293">
      <c r="A293" s="53" t="n">
        <v>20221231</v>
      </c>
      <c r="B293" s="94" t="inlineStr">
        <is>
          <t>51026-SG-INR-HFT-MUM-649</t>
        </is>
      </c>
      <c r="C293" s="95" t="n">
        <v>51026</v>
      </c>
      <c r="D293" s="53" t="inlineStr">
        <is>
          <t>SG</t>
        </is>
      </c>
      <c r="E293" s="53" t="inlineStr">
        <is>
          <t>N</t>
        </is>
      </c>
      <c r="F293" s="94" t="inlineStr">
        <is>
          <t>State Government Securities</t>
        </is>
      </c>
      <c r="G293" s="53" t="inlineStr">
        <is>
          <t>INR</t>
        </is>
      </c>
      <c r="H293" s="96" t="n">
        <v>318001.86</v>
      </c>
      <c r="I293" s="96" t="n">
        <v>454264.7401897331</v>
      </c>
      <c r="J293" s="53" t="n">
        <v>20240331</v>
      </c>
      <c r="K293" s="53" t="inlineStr">
        <is>
          <t>HFT</t>
        </is>
      </c>
      <c r="L293" s="53" t="inlineStr">
        <is>
          <t>MUM</t>
        </is>
      </c>
      <c r="M293" s="96">
        <f>I293*VLOOKUP(G293,'Currency-RBI'!$A$2:$B$28,2,0)</f>
        <v/>
      </c>
      <c r="N293" s="97">
        <f>H293/I293</f>
        <v/>
      </c>
    </row>
    <row r="294">
      <c r="A294" s="53" t="n">
        <v>20221231</v>
      </c>
      <c r="B294" s="94" t="inlineStr">
        <is>
          <t>69156-TB-INR-HFT-MUM-650</t>
        </is>
      </c>
      <c r="C294" s="95" t="n">
        <v>69156</v>
      </c>
      <c r="D294" s="53" t="inlineStr">
        <is>
          <t>TB</t>
        </is>
      </c>
      <c r="E294" s="53" t="inlineStr">
        <is>
          <t>N</t>
        </is>
      </c>
      <c r="F294" s="94" t="inlineStr">
        <is>
          <t>Treasury Bills</t>
        </is>
      </c>
      <c r="G294" s="53" t="inlineStr">
        <is>
          <t>INR</t>
        </is>
      </c>
      <c r="H294" s="96" t="n">
        <v>310223.43</v>
      </c>
      <c r="I294" s="96" t="n">
        <v>578394.5248602228</v>
      </c>
      <c r="J294" s="53" t="n">
        <v>20240331</v>
      </c>
      <c r="K294" s="53" t="inlineStr">
        <is>
          <t>HFT</t>
        </is>
      </c>
      <c r="L294" s="53" t="inlineStr">
        <is>
          <t>MUM</t>
        </is>
      </c>
      <c r="M294" s="96">
        <f>I294*VLOOKUP(G294,'Currency-RBI'!$A$2:$B$28,2,0)</f>
        <v/>
      </c>
      <c r="N294" s="97">
        <f>H294/I294</f>
        <v/>
      </c>
    </row>
    <row r="295">
      <c r="A295" s="53" t="n">
        <v>20221231</v>
      </c>
      <c r="B295" s="94" t="inlineStr">
        <is>
          <t>49053-OS-INR-AFS-MUM-651</t>
        </is>
      </c>
      <c r="C295" s="95" t="n">
        <v>49053</v>
      </c>
      <c r="D295" s="53" t="inlineStr">
        <is>
          <t>OS</t>
        </is>
      </c>
      <c r="E295" s="53" t="inlineStr">
        <is>
          <t>N</t>
        </is>
      </c>
      <c r="F295" s="94" t="inlineStr">
        <is>
          <t>Other Approved Securities</t>
        </is>
      </c>
      <c r="G295" s="53" t="inlineStr">
        <is>
          <t>INR</t>
        </is>
      </c>
      <c r="H295" s="96" t="n">
        <v>318019.68</v>
      </c>
      <c r="I295" s="96" t="n">
        <v>587718.760835786</v>
      </c>
      <c r="J295" s="53" t="n">
        <v>20240331</v>
      </c>
      <c r="K295" s="53" t="inlineStr">
        <is>
          <t>AFS</t>
        </is>
      </c>
      <c r="L295" s="53" t="inlineStr">
        <is>
          <t>MUM</t>
        </is>
      </c>
      <c r="M295" s="96">
        <f>I295*VLOOKUP(G295,'Currency-RBI'!$A$2:$B$28,2,0)</f>
        <v/>
      </c>
      <c r="N295" s="97">
        <f>H295/I295</f>
        <v/>
      </c>
    </row>
    <row r="296">
      <c r="A296" s="53" t="n">
        <v>20221231</v>
      </c>
      <c r="B296" s="94" t="inlineStr">
        <is>
          <t>20668-OS-INR-AFS-MUM-656</t>
        </is>
      </c>
      <c r="C296" s="95" t="n">
        <v>20668</v>
      </c>
      <c r="D296" s="53" t="inlineStr">
        <is>
          <t>OS</t>
        </is>
      </c>
      <c r="E296" s="53" t="inlineStr">
        <is>
          <t>N</t>
        </is>
      </c>
      <c r="F296" s="94" t="inlineStr">
        <is>
          <t>Other Approved Securities</t>
        </is>
      </c>
      <c r="G296" s="53" t="inlineStr">
        <is>
          <t>INR</t>
        </is>
      </c>
      <c r="H296" s="96" t="n">
        <v>63724.32</v>
      </c>
      <c r="I296" s="96" t="n">
        <v>124410.8411449245</v>
      </c>
      <c r="J296" s="53" t="n">
        <v>20240331</v>
      </c>
      <c r="K296" s="53" t="inlineStr">
        <is>
          <t>AFS</t>
        </is>
      </c>
      <c r="L296" s="53" t="inlineStr">
        <is>
          <t>MUM</t>
        </is>
      </c>
      <c r="M296" s="96">
        <f>I296*VLOOKUP(G296,'Currency-RBI'!$A$2:$B$28,2,0)</f>
        <v/>
      </c>
      <c r="N296" s="97">
        <f>H296/I296</f>
        <v/>
      </c>
    </row>
    <row r="297">
      <c r="A297" s="53" t="n">
        <v>20221231</v>
      </c>
      <c r="B297" s="94" t="inlineStr">
        <is>
          <t>69197-SG-INR-AFS-DEL-657</t>
        </is>
      </c>
      <c r="C297" s="95" t="n">
        <v>69197</v>
      </c>
      <c r="D297" s="53" t="inlineStr">
        <is>
          <t>SG</t>
        </is>
      </c>
      <c r="E297" s="53" t="inlineStr">
        <is>
          <t>N</t>
        </is>
      </c>
      <c r="F297" s="94" t="inlineStr">
        <is>
          <t>State Government Securities</t>
        </is>
      </c>
      <c r="G297" s="53" t="inlineStr">
        <is>
          <t>INR</t>
        </is>
      </c>
      <c r="H297" s="96" t="n">
        <v>462525.03</v>
      </c>
      <c r="I297" s="96" t="n">
        <v>893868.9400623384</v>
      </c>
      <c r="J297" s="53" t="n">
        <v>20240331</v>
      </c>
      <c r="K297" s="53" t="inlineStr">
        <is>
          <t>AFS</t>
        </is>
      </c>
      <c r="L297" s="53" t="inlineStr">
        <is>
          <t>DEL</t>
        </is>
      </c>
      <c r="M297" s="96">
        <f>I297*VLOOKUP(G297,'Currency-RBI'!$A$2:$B$28,2,0)</f>
        <v/>
      </c>
      <c r="N297" s="97">
        <f>H297/I297</f>
        <v/>
      </c>
    </row>
    <row r="298">
      <c r="A298" s="53" t="n">
        <v>20221231</v>
      </c>
      <c r="B298" s="94" t="inlineStr">
        <is>
          <t>57072-CG-INR-HFT-MUM-659</t>
        </is>
      </c>
      <c r="C298" s="95" t="n">
        <v>57072</v>
      </c>
      <c r="D298" s="53" t="inlineStr">
        <is>
          <t>CG</t>
        </is>
      </c>
      <c r="E298" s="53" t="inlineStr">
        <is>
          <t>N</t>
        </is>
      </c>
      <c r="F298" s="94" t="inlineStr">
        <is>
          <t>Central Government Securities</t>
        </is>
      </c>
      <c r="G298" s="53" t="inlineStr">
        <is>
          <t>INR</t>
        </is>
      </c>
      <c r="H298" s="96" t="n">
        <v>473198.22</v>
      </c>
      <c r="I298" s="96" t="n">
        <v>915465.7934705071</v>
      </c>
      <c r="J298" s="53" t="n">
        <v>20240331</v>
      </c>
      <c r="K298" s="53" t="inlineStr">
        <is>
          <t>HFT</t>
        </is>
      </c>
      <c r="L298" s="53" t="inlineStr">
        <is>
          <t>MUM</t>
        </is>
      </c>
      <c r="M298" s="96">
        <f>I298*VLOOKUP(G298,'Currency-RBI'!$A$2:$B$28,2,0)</f>
        <v/>
      </c>
      <c r="N298" s="97">
        <f>H298/I298</f>
        <v/>
      </c>
    </row>
    <row r="299">
      <c r="A299" s="53" t="n">
        <v>20221231</v>
      </c>
      <c r="B299" s="94" t="inlineStr">
        <is>
          <t>70995-CG-INR-HFT-MUM-661</t>
        </is>
      </c>
      <c r="C299" s="95" t="n">
        <v>70995</v>
      </c>
      <c r="D299" s="53" t="inlineStr">
        <is>
          <t>CG</t>
        </is>
      </c>
      <c r="E299" s="53" t="inlineStr">
        <is>
          <t>N</t>
        </is>
      </c>
      <c r="F299" s="94" t="inlineStr">
        <is>
          <t>Central Government Securities</t>
        </is>
      </c>
      <c r="G299" s="53" t="inlineStr">
        <is>
          <t>INR</t>
        </is>
      </c>
      <c r="H299" s="96" t="n">
        <v>433198.26</v>
      </c>
      <c r="I299" s="96" t="n">
        <v>631834.0837264251</v>
      </c>
      <c r="J299" s="53" t="n">
        <v>20240331</v>
      </c>
      <c r="K299" s="53" t="inlineStr">
        <is>
          <t>HFT</t>
        </is>
      </c>
      <c r="L299" s="53" t="inlineStr">
        <is>
          <t>MUM</t>
        </is>
      </c>
      <c r="M299" s="96">
        <f>I299*VLOOKUP(G299,'Currency-RBI'!$A$2:$B$28,2,0)</f>
        <v/>
      </c>
      <c r="N299" s="97">
        <f>H299/I299</f>
        <v/>
      </c>
    </row>
    <row r="300">
      <c r="A300" s="53" t="n">
        <v>20221231</v>
      </c>
      <c r="B300" s="94" t="inlineStr">
        <is>
          <t>18649-SG-INR-HFT-DEL-668</t>
        </is>
      </c>
      <c r="C300" s="95" t="n">
        <v>18649</v>
      </c>
      <c r="D300" s="53" t="inlineStr">
        <is>
          <t>SG</t>
        </is>
      </c>
      <c r="E300" s="53" t="inlineStr">
        <is>
          <t>N</t>
        </is>
      </c>
      <c r="F300" s="94" t="inlineStr">
        <is>
          <t>State Government Securities</t>
        </is>
      </c>
      <c r="G300" s="53" t="inlineStr">
        <is>
          <t>INR</t>
        </is>
      </c>
      <c r="H300" s="96" t="n">
        <v>368746.29</v>
      </c>
      <c r="I300" s="96" t="n">
        <v>732724.6354875256</v>
      </c>
      <c r="J300" s="53" t="n">
        <v>20240331</v>
      </c>
      <c r="K300" s="53" t="inlineStr">
        <is>
          <t>HFT</t>
        </is>
      </c>
      <c r="L300" s="53" t="inlineStr">
        <is>
          <t>DEL</t>
        </is>
      </c>
      <c r="M300" s="96">
        <f>I300*VLOOKUP(G300,'Currency-RBI'!$A$2:$B$28,2,0)</f>
        <v/>
      </c>
      <c r="N300" s="97">
        <f>H300/I300</f>
        <v/>
      </c>
    </row>
    <row r="301">
      <c r="A301" s="53" t="n">
        <v>20221231</v>
      </c>
      <c r="B301" s="94" t="inlineStr">
        <is>
          <t>30222-CG-INR-AFS-MUM-669</t>
        </is>
      </c>
      <c r="C301" s="95" t="n">
        <v>30222</v>
      </c>
      <c r="D301" s="53" t="inlineStr">
        <is>
          <t>CG</t>
        </is>
      </c>
      <c r="E301" s="53" t="inlineStr">
        <is>
          <t>N</t>
        </is>
      </c>
      <c r="F301" s="94" t="inlineStr">
        <is>
          <t>Central Government Securities</t>
        </is>
      </c>
      <c r="G301" s="53" t="inlineStr">
        <is>
          <t>INR</t>
        </is>
      </c>
      <c r="H301" s="96" t="n">
        <v>242236.17</v>
      </c>
      <c r="I301" s="96" t="n">
        <v>322692.2621564474</v>
      </c>
      <c r="J301" s="53" t="n">
        <v>20240331</v>
      </c>
      <c r="K301" s="53" t="inlineStr">
        <is>
          <t>AFS</t>
        </is>
      </c>
      <c r="L301" s="53" t="inlineStr">
        <is>
          <t>MUM</t>
        </is>
      </c>
      <c r="M301" s="96">
        <f>I301*VLOOKUP(G301,'Currency-RBI'!$A$2:$B$28,2,0)</f>
        <v/>
      </c>
      <c r="N301" s="97">
        <f>H301/I301</f>
        <v/>
      </c>
    </row>
    <row r="302">
      <c r="A302" s="53" t="n">
        <v>20221231</v>
      </c>
      <c r="B302" s="94" t="inlineStr">
        <is>
          <t>28783-CG-INR-AFS-DEL-671</t>
        </is>
      </c>
      <c r="C302" s="95" t="n">
        <v>28783</v>
      </c>
      <c r="D302" s="53" t="inlineStr">
        <is>
          <t>CG</t>
        </is>
      </c>
      <c r="E302" s="53" t="inlineStr">
        <is>
          <t>N</t>
        </is>
      </c>
      <c r="F302" s="94" t="inlineStr">
        <is>
          <t>Central Government Securities</t>
        </is>
      </c>
      <c r="G302" s="53" t="inlineStr">
        <is>
          <t>INR</t>
        </is>
      </c>
      <c r="H302" s="96" t="n">
        <v>491228.1</v>
      </c>
      <c r="I302" s="96" t="n">
        <v>513977.6962941025</v>
      </c>
      <c r="J302" s="53" t="n">
        <v>20240331</v>
      </c>
      <c r="K302" s="53" t="inlineStr">
        <is>
          <t>AFS</t>
        </is>
      </c>
      <c r="L302" s="53" t="inlineStr">
        <is>
          <t>DEL</t>
        </is>
      </c>
      <c r="M302" s="96">
        <f>I302*VLOOKUP(G302,'Currency-RBI'!$A$2:$B$28,2,0)</f>
        <v/>
      </c>
      <c r="N302" s="97">
        <f>H302/I302</f>
        <v/>
      </c>
    </row>
    <row r="303">
      <c r="A303" s="53" t="n">
        <v>20221231</v>
      </c>
      <c r="B303" s="94" t="inlineStr">
        <is>
          <t>72713-TB-INR-AFS-DEL-676</t>
        </is>
      </c>
      <c r="C303" s="95" t="n">
        <v>72713</v>
      </c>
      <c r="D303" s="53" t="inlineStr">
        <is>
          <t>TB</t>
        </is>
      </c>
      <c r="E303" s="53" t="inlineStr">
        <is>
          <t>N</t>
        </is>
      </c>
      <c r="F303" s="94" t="inlineStr">
        <is>
          <t>Treasury Bills</t>
        </is>
      </c>
      <c r="G303" s="53" t="inlineStr">
        <is>
          <t>INR</t>
        </is>
      </c>
      <c r="H303" s="96" t="n">
        <v>105809.22</v>
      </c>
      <c r="I303" s="96" t="n">
        <v>186512.6508445746</v>
      </c>
      <c r="J303" s="53" t="n">
        <v>20240331</v>
      </c>
      <c r="K303" s="53" t="inlineStr">
        <is>
          <t>AFS</t>
        </is>
      </c>
      <c r="L303" s="53" t="inlineStr">
        <is>
          <t>DEL</t>
        </is>
      </c>
      <c r="M303" s="96">
        <f>I303*VLOOKUP(G303,'Currency-RBI'!$A$2:$B$28,2,0)</f>
        <v/>
      </c>
      <c r="N303" s="97">
        <f>H303/I303</f>
        <v/>
      </c>
    </row>
    <row r="304">
      <c r="A304" s="53" t="n">
        <v>20221231</v>
      </c>
      <c r="B304" s="94" t="inlineStr">
        <is>
          <t>87412-OS-INR-HFT-MUM-678</t>
        </is>
      </c>
      <c r="C304" s="95" t="n">
        <v>87412</v>
      </c>
      <c r="D304" s="53" t="inlineStr">
        <is>
          <t>OS</t>
        </is>
      </c>
      <c r="E304" s="53" t="inlineStr">
        <is>
          <t>Y</t>
        </is>
      </c>
      <c r="F304" s="94" t="inlineStr">
        <is>
          <t>Other Approved Securities</t>
        </is>
      </c>
      <c r="G304" s="53" t="inlineStr">
        <is>
          <t>INR</t>
        </is>
      </c>
      <c r="H304" s="96" t="n">
        <v>74168.81999999999</v>
      </c>
      <c r="I304" s="96" t="n">
        <v>118901.6291031861</v>
      </c>
      <c r="J304" s="53" t="n">
        <v>20240331</v>
      </c>
      <c r="K304" s="53" t="inlineStr">
        <is>
          <t>HFT</t>
        </is>
      </c>
      <c r="L304" s="53" t="inlineStr">
        <is>
          <t>MUM</t>
        </is>
      </c>
      <c r="M304" s="96">
        <f>I304*VLOOKUP(G304,'Currency-RBI'!$A$2:$B$28,2,0)</f>
        <v/>
      </c>
      <c r="N304" s="97">
        <f>H304/I304</f>
        <v/>
      </c>
    </row>
    <row r="305">
      <c r="A305" s="53" t="n">
        <v>20221231</v>
      </c>
      <c r="B305" s="94" t="inlineStr">
        <is>
          <t>27091-OS-INR-AFS-DEL-680</t>
        </is>
      </c>
      <c r="C305" s="95" t="n">
        <v>27091</v>
      </c>
      <c r="D305" s="53" t="inlineStr">
        <is>
          <t>OS</t>
        </is>
      </c>
      <c r="E305" s="53" t="inlineStr">
        <is>
          <t>N</t>
        </is>
      </c>
      <c r="F305" s="94" t="inlineStr">
        <is>
          <t>Other Approved Securities</t>
        </is>
      </c>
      <c r="G305" s="53" t="inlineStr">
        <is>
          <t>INR</t>
        </is>
      </c>
      <c r="H305" s="96" t="n">
        <v>242766.81</v>
      </c>
      <c r="I305" s="96" t="n">
        <v>369682.6595460534</v>
      </c>
      <c r="J305" s="53" t="n">
        <v>20240331</v>
      </c>
      <c r="K305" s="53" t="inlineStr">
        <is>
          <t>AFS</t>
        </is>
      </c>
      <c r="L305" s="53" t="inlineStr">
        <is>
          <t>DEL</t>
        </is>
      </c>
      <c r="M305" s="96">
        <f>I305*VLOOKUP(G305,'Currency-RBI'!$A$2:$B$28,2,0)</f>
        <v/>
      </c>
      <c r="N305" s="97">
        <f>H305/I305</f>
        <v/>
      </c>
    </row>
    <row r="306">
      <c r="A306" s="53" t="n">
        <v>20221231</v>
      </c>
      <c r="B306" s="94" t="inlineStr">
        <is>
          <t>53567-TB-INR-HFT-DEL-684</t>
        </is>
      </c>
      <c r="C306" s="95" t="n">
        <v>53567</v>
      </c>
      <c r="D306" s="53" t="inlineStr">
        <is>
          <t>TB</t>
        </is>
      </c>
      <c r="E306" s="53" t="inlineStr">
        <is>
          <t>Y</t>
        </is>
      </c>
      <c r="F306" s="94" t="inlineStr">
        <is>
          <t>Treasury Bills</t>
        </is>
      </c>
      <c r="G306" s="53" t="inlineStr">
        <is>
          <t>INR</t>
        </is>
      </c>
      <c r="H306" s="96" t="n">
        <v>295846.65</v>
      </c>
      <c r="I306" s="96" t="n">
        <v>406295.357015193</v>
      </c>
      <c r="J306" s="53" t="n">
        <v>20240331</v>
      </c>
      <c r="K306" s="53" t="inlineStr">
        <is>
          <t>HFT</t>
        </is>
      </c>
      <c r="L306" s="53" t="inlineStr">
        <is>
          <t>DEL</t>
        </is>
      </c>
      <c r="M306" s="96">
        <f>I306*VLOOKUP(G306,'Currency-RBI'!$A$2:$B$28,2,0)</f>
        <v/>
      </c>
      <c r="N306" s="97">
        <f>H306/I306</f>
        <v/>
      </c>
    </row>
    <row r="307">
      <c r="A307" s="53" t="n">
        <v>20221231</v>
      </c>
      <c r="B307" s="94" t="inlineStr">
        <is>
          <t>53253-TB-INR-AFS-MUM-690</t>
        </is>
      </c>
      <c r="C307" s="95" t="n">
        <v>53253</v>
      </c>
      <c r="D307" s="53" t="inlineStr">
        <is>
          <t>TB</t>
        </is>
      </c>
      <c r="E307" s="53" t="inlineStr">
        <is>
          <t>N</t>
        </is>
      </c>
      <c r="F307" s="94" t="inlineStr">
        <is>
          <t>Treasury Bills</t>
        </is>
      </c>
      <c r="G307" s="53" t="inlineStr">
        <is>
          <t>INR</t>
        </is>
      </c>
      <c r="H307" s="96" t="n">
        <v>478844.19</v>
      </c>
      <c r="I307" s="96" t="n">
        <v>945106.1047756064</v>
      </c>
      <c r="J307" s="53" t="n">
        <v>20240331</v>
      </c>
      <c r="K307" s="53" t="inlineStr">
        <is>
          <t>AFS</t>
        </is>
      </c>
      <c r="L307" s="53" t="inlineStr">
        <is>
          <t>MUM</t>
        </is>
      </c>
      <c r="M307" s="96">
        <f>I307*VLOOKUP(G307,'Currency-RBI'!$A$2:$B$28,2,0)</f>
        <v/>
      </c>
      <c r="N307" s="97">
        <f>H307/I307</f>
        <v/>
      </c>
    </row>
    <row r="308">
      <c r="A308" s="53" t="n">
        <v>20221231</v>
      </c>
      <c r="B308" s="94" t="inlineStr">
        <is>
          <t>84690-OS-INR-HFT-DEL-699</t>
        </is>
      </c>
      <c r="C308" s="95" t="n">
        <v>84690</v>
      </c>
      <c r="D308" s="53" t="inlineStr">
        <is>
          <t>OS</t>
        </is>
      </c>
      <c r="E308" s="53" t="inlineStr">
        <is>
          <t>N</t>
        </is>
      </c>
      <c r="F308" s="94" t="inlineStr">
        <is>
          <t>Other Approved Securities</t>
        </is>
      </c>
      <c r="G308" s="53" t="inlineStr">
        <is>
          <t>INR</t>
        </is>
      </c>
      <c r="H308" s="96" t="n">
        <v>134873.64</v>
      </c>
      <c r="I308" s="96" t="n">
        <v>173983.4741502325</v>
      </c>
      <c r="J308" s="53" t="n">
        <v>20240331</v>
      </c>
      <c r="K308" s="53" t="inlineStr">
        <is>
          <t>HFT</t>
        </is>
      </c>
      <c r="L308" s="53" t="inlineStr">
        <is>
          <t>DEL</t>
        </is>
      </c>
      <c r="M308" s="96">
        <f>I308*VLOOKUP(G308,'Currency-RBI'!$A$2:$B$28,2,0)</f>
        <v/>
      </c>
      <c r="N308" s="97">
        <f>H308/I308</f>
        <v/>
      </c>
    </row>
    <row r="309">
      <c r="A309" s="53" t="n">
        <v>20221231</v>
      </c>
      <c r="B309" s="94" t="inlineStr">
        <is>
          <t>60068-TB-INR-HFT-MUM-703</t>
        </is>
      </c>
      <c r="C309" s="95" t="n">
        <v>60068</v>
      </c>
      <c r="D309" s="53" t="inlineStr">
        <is>
          <t>TB</t>
        </is>
      </c>
      <c r="E309" s="53" t="inlineStr">
        <is>
          <t>Y</t>
        </is>
      </c>
      <c r="F309" s="94" t="inlineStr">
        <is>
          <t>Treasury Bills</t>
        </is>
      </c>
      <c r="G309" s="53" t="inlineStr">
        <is>
          <t>INR</t>
        </is>
      </c>
      <c r="H309" s="96" t="n">
        <v>457770.06</v>
      </c>
      <c r="I309" s="96" t="n">
        <v>486881.0458575792</v>
      </c>
      <c r="J309" s="53" t="n">
        <v>20240331</v>
      </c>
      <c r="K309" s="53" t="inlineStr">
        <is>
          <t>HFT</t>
        </is>
      </c>
      <c r="L309" s="53" t="inlineStr">
        <is>
          <t>MUM</t>
        </is>
      </c>
      <c r="M309" s="96">
        <f>I309*VLOOKUP(G309,'Currency-RBI'!$A$2:$B$28,2,0)</f>
        <v/>
      </c>
      <c r="N309" s="97">
        <f>H309/I309</f>
        <v/>
      </c>
    </row>
    <row r="310">
      <c r="A310" s="53" t="n">
        <v>20221231</v>
      </c>
      <c r="B310" s="94" t="inlineStr">
        <is>
          <t>17204-OS-INR-AFS-DEL-707</t>
        </is>
      </c>
      <c r="C310" s="95" t="n">
        <v>17204</v>
      </c>
      <c r="D310" s="53" t="inlineStr">
        <is>
          <t>OS</t>
        </is>
      </c>
      <c r="E310" s="53" t="inlineStr">
        <is>
          <t>N</t>
        </is>
      </c>
      <c r="F310" s="94" t="inlineStr">
        <is>
          <t>Other Approved Securities</t>
        </is>
      </c>
      <c r="G310" s="53" t="inlineStr">
        <is>
          <t>INR</t>
        </is>
      </c>
      <c r="H310" s="96" t="n">
        <v>385206.03</v>
      </c>
      <c r="I310" s="96" t="n">
        <v>601891.8572007627</v>
      </c>
      <c r="J310" s="53" t="n">
        <v>20240331</v>
      </c>
      <c r="K310" s="53" t="inlineStr">
        <is>
          <t>AFS</t>
        </is>
      </c>
      <c r="L310" s="53" t="inlineStr">
        <is>
          <t>DEL</t>
        </is>
      </c>
      <c r="M310" s="96">
        <f>I310*VLOOKUP(G310,'Currency-RBI'!$A$2:$B$28,2,0)</f>
        <v/>
      </c>
      <c r="N310" s="97">
        <f>H310/I310</f>
        <v/>
      </c>
    </row>
    <row r="311">
      <c r="A311" s="53" t="n">
        <v>20221231</v>
      </c>
      <c r="B311" s="94" t="inlineStr">
        <is>
          <t>77376-SG-INR-HFT-DEL-708</t>
        </is>
      </c>
      <c r="C311" s="95" t="n">
        <v>77376</v>
      </c>
      <c r="D311" s="53" t="inlineStr">
        <is>
          <t>SG</t>
        </is>
      </c>
      <c r="E311" s="53" t="inlineStr">
        <is>
          <t>N</t>
        </is>
      </c>
      <c r="F311" s="94" t="inlineStr">
        <is>
          <t>State Government Securities</t>
        </is>
      </c>
      <c r="G311" s="53" t="inlineStr">
        <is>
          <t>INR</t>
        </is>
      </c>
      <c r="H311" s="96" t="n">
        <v>353429.01</v>
      </c>
      <c r="I311" s="96" t="n">
        <v>513305.2863766375</v>
      </c>
      <c r="J311" s="53" t="n">
        <v>20240331</v>
      </c>
      <c r="K311" s="53" t="inlineStr">
        <is>
          <t>HFT</t>
        </is>
      </c>
      <c r="L311" s="53" t="inlineStr">
        <is>
          <t>DEL</t>
        </is>
      </c>
      <c r="M311" s="96">
        <f>I311*VLOOKUP(G311,'Currency-RBI'!$A$2:$B$28,2,0)</f>
        <v/>
      </c>
      <c r="N311" s="97">
        <f>H311/I311</f>
        <v/>
      </c>
    </row>
    <row r="312">
      <c r="A312" s="53" t="n">
        <v>20221231</v>
      </c>
      <c r="B312" s="94" t="inlineStr">
        <is>
          <t>67004-SG-INR-HFT-MUM-711</t>
        </is>
      </c>
      <c r="C312" s="95" t="n">
        <v>67004</v>
      </c>
      <c r="D312" s="53" t="inlineStr">
        <is>
          <t>SG</t>
        </is>
      </c>
      <c r="E312" s="53" t="inlineStr">
        <is>
          <t>Y</t>
        </is>
      </c>
      <c r="F312" s="94" t="inlineStr">
        <is>
          <t>State Government Securities</t>
        </is>
      </c>
      <c r="G312" s="53" t="inlineStr">
        <is>
          <t>INR</t>
        </is>
      </c>
      <c r="H312" s="96" t="n">
        <v>311202.54</v>
      </c>
      <c r="I312" s="96" t="n">
        <v>586349.9691516401</v>
      </c>
      <c r="J312" s="53" t="n">
        <v>20240331</v>
      </c>
      <c r="K312" s="53" t="inlineStr">
        <is>
          <t>HFT</t>
        </is>
      </c>
      <c r="L312" s="53" t="inlineStr">
        <is>
          <t>MUM</t>
        </is>
      </c>
      <c r="M312" s="96">
        <f>I312*VLOOKUP(G312,'Currency-RBI'!$A$2:$B$28,2,0)</f>
        <v/>
      </c>
      <c r="N312" s="97">
        <f>H312/I312</f>
        <v/>
      </c>
    </row>
    <row r="313">
      <c r="A313" s="53" t="n">
        <v>20221231</v>
      </c>
      <c r="B313" s="94" t="inlineStr">
        <is>
          <t>36028-OS-INR-HFT-MUM-712</t>
        </is>
      </c>
      <c r="C313" s="95" t="n">
        <v>36028</v>
      </c>
      <c r="D313" s="53" t="inlineStr">
        <is>
          <t>OS</t>
        </is>
      </c>
      <c r="E313" s="53" t="inlineStr">
        <is>
          <t>N</t>
        </is>
      </c>
      <c r="F313" s="94" t="inlineStr">
        <is>
          <t>Other Approved Securities</t>
        </is>
      </c>
      <c r="G313" s="53" t="inlineStr">
        <is>
          <t>INR</t>
        </is>
      </c>
      <c r="H313" s="96" t="n">
        <v>354400.2</v>
      </c>
      <c r="I313" s="96" t="n">
        <v>573859.1424549107</v>
      </c>
      <c r="J313" s="53" t="n">
        <v>20240331</v>
      </c>
      <c r="K313" s="53" t="inlineStr">
        <is>
          <t>HFT</t>
        </is>
      </c>
      <c r="L313" s="53" t="inlineStr">
        <is>
          <t>MUM</t>
        </is>
      </c>
      <c r="M313" s="96">
        <f>I313*VLOOKUP(G313,'Currency-RBI'!$A$2:$B$28,2,0)</f>
        <v/>
      </c>
      <c r="N313" s="97">
        <f>H313/I313</f>
        <v/>
      </c>
    </row>
    <row r="314">
      <c r="A314" s="53" t="n">
        <v>20221231</v>
      </c>
      <c r="B314" s="94" t="inlineStr">
        <is>
          <t>39148-TB-INR-AFS-DEL-714</t>
        </is>
      </c>
      <c r="C314" s="95" t="n">
        <v>39148</v>
      </c>
      <c r="D314" s="53" t="inlineStr">
        <is>
          <t>TB</t>
        </is>
      </c>
      <c r="E314" s="53" t="inlineStr">
        <is>
          <t>N</t>
        </is>
      </c>
      <c r="F314" s="94" t="inlineStr">
        <is>
          <t>Treasury Bills</t>
        </is>
      </c>
      <c r="G314" s="53" t="inlineStr">
        <is>
          <t>INR</t>
        </is>
      </c>
      <c r="H314" s="96" t="n">
        <v>62584.83</v>
      </c>
      <c r="I314" s="96" t="n">
        <v>65413.03389817573</v>
      </c>
      <c r="J314" s="53" t="n">
        <v>20240331</v>
      </c>
      <c r="K314" s="53" t="inlineStr">
        <is>
          <t>AFS</t>
        </is>
      </c>
      <c r="L314" s="53" t="inlineStr">
        <is>
          <t>DEL</t>
        </is>
      </c>
      <c r="M314" s="96">
        <f>I314*VLOOKUP(G314,'Currency-RBI'!$A$2:$B$28,2,0)</f>
        <v/>
      </c>
      <c r="N314" s="97">
        <f>H314/I314</f>
        <v/>
      </c>
    </row>
    <row r="315">
      <c r="A315" s="53" t="n">
        <v>20221231</v>
      </c>
      <c r="B315" s="94" t="inlineStr">
        <is>
          <t>26459-SG-INR-HFT-MUM-717</t>
        </is>
      </c>
      <c r="C315" s="95" t="n">
        <v>26459</v>
      </c>
      <c r="D315" s="53" t="inlineStr">
        <is>
          <t>SG</t>
        </is>
      </c>
      <c r="E315" s="53" t="inlineStr">
        <is>
          <t>N</t>
        </is>
      </c>
      <c r="F315" s="94" t="inlineStr">
        <is>
          <t>State Government Securities</t>
        </is>
      </c>
      <c r="G315" s="53" t="inlineStr">
        <is>
          <t>INR</t>
        </is>
      </c>
      <c r="H315" s="96" t="n">
        <v>63379.8</v>
      </c>
      <c r="I315" s="96" t="n">
        <v>125608.6562652289</v>
      </c>
      <c r="J315" s="53" t="n">
        <v>20240331</v>
      </c>
      <c r="K315" s="53" t="inlineStr">
        <is>
          <t>HFT</t>
        </is>
      </c>
      <c r="L315" s="53" t="inlineStr">
        <is>
          <t>MUM</t>
        </is>
      </c>
      <c r="M315" s="96">
        <f>I315*VLOOKUP(G315,'Currency-RBI'!$A$2:$B$28,2,0)</f>
        <v/>
      </c>
      <c r="N315" s="97">
        <f>H315/I315</f>
        <v/>
      </c>
    </row>
    <row r="316">
      <c r="A316" s="53" t="n">
        <v>20221231</v>
      </c>
      <c r="B316" s="94" t="inlineStr">
        <is>
          <t>79343-OS-INR-AFS-MUM-718</t>
        </is>
      </c>
      <c r="C316" s="95" t="n">
        <v>79343</v>
      </c>
      <c r="D316" s="53" t="inlineStr">
        <is>
          <t>OS</t>
        </is>
      </c>
      <c r="E316" s="53" t="inlineStr">
        <is>
          <t>Y</t>
        </is>
      </c>
      <c r="F316" s="94" t="inlineStr">
        <is>
          <t>Other Approved Securities</t>
        </is>
      </c>
      <c r="G316" s="53" t="inlineStr">
        <is>
          <t>INR</t>
        </is>
      </c>
      <c r="H316" s="96" t="n">
        <v>372743.91</v>
      </c>
      <c r="I316" s="96" t="n">
        <v>425209.5796862803</v>
      </c>
      <c r="J316" s="53" t="n">
        <v>20240331</v>
      </c>
      <c r="K316" s="53" t="inlineStr">
        <is>
          <t>AFS</t>
        </is>
      </c>
      <c r="L316" s="53" t="inlineStr">
        <is>
          <t>MUM</t>
        </is>
      </c>
      <c r="M316" s="96">
        <f>I316*VLOOKUP(G316,'Currency-RBI'!$A$2:$B$28,2,0)</f>
        <v/>
      </c>
      <c r="N316" s="97">
        <f>H316/I316</f>
        <v/>
      </c>
    </row>
    <row r="317">
      <c r="A317" s="53" t="n">
        <v>20221231</v>
      </c>
      <c r="B317" s="94" t="inlineStr">
        <is>
          <t>44924-TB-INR-HFT-MUM-719</t>
        </is>
      </c>
      <c r="C317" s="95" t="n">
        <v>44924</v>
      </c>
      <c r="D317" s="53" t="inlineStr">
        <is>
          <t>TB</t>
        </is>
      </c>
      <c r="E317" s="53" t="inlineStr">
        <is>
          <t>Y</t>
        </is>
      </c>
      <c r="F317" s="94" t="inlineStr">
        <is>
          <t>Treasury Bills</t>
        </is>
      </c>
      <c r="G317" s="53" t="inlineStr">
        <is>
          <t>INR</t>
        </is>
      </c>
      <c r="H317" s="96" t="n">
        <v>208703.88</v>
      </c>
      <c r="I317" s="96" t="n">
        <v>369344.8576201884</v>
      </c>
      <c r="J317" s="53" t="n">
        <v>20240331</v>
      </c>
      <c r="K317" s="53" t="inlineStr">
        <is>
          <t>HFT</t>
        </is>
      </c>
      <c r="L317" s="53" t="inlineStr">
        <is>
          <t>MUM</t>
        </is>
      </c>
      <c r="M317" s="96">
        <f>I317*VLOOKUP(G317,'Currency-RBI'!$A$2:$B$28,2,0)</f>
        <v/>
      </c>
      <c r="N317" s="97">
        <f>H317/I317</f>
        <v/>
      </c>
    </row>
    <row r="318">
      <c r="A318" s="53" t="n">
        <v>20221231</v>
      </c>
      <c r="B318" s="94" t="inlineStr">
        <is>
          <t>85765-CG-INR-AFS-DEL-723</t>
        </is>
      </c>
      <c r="C318" s="95" t="n">
        <v>85765</v>
      </c>
      <c r="D318" s="53" t="inlineStr">
        <is>
          <t>CG</t>
        </is>
      </c>
      <c r="E318" s="53" t="inlineStr">
        <is>
          <t>Y</t>
        </is>
      </c>
      <c r="F318" s="94" t="inlineStr">
        <is>
          <t>Central Government Securities</t>
        </is>
      </c>
      <c r="G318" s="53" t="inlineStr">
        <is>
          <t>INR</t>
        </is>
      </c>
      <c r="H318" s="96" t="n">
        <v>259924.5</v>
      </c>
      <c r="I318" s="96" t="n">
        <v>339124.3807077032</v>
      </c>
      <c r="J318" s="53" t="n">
        <v>20240331</v>
      </c>
      <c r="K318" s="53" t="inlineStr">
        <is>
          <t>AFS</t>
        </is>
      </c>
      <c r="L318" s="53" t="inlineStr">
        <is>
          <t>DEL</t>
        </is>
      </c>
      <c r="M318" s="96">
        <f>I318*VLOOKUP(G318,'Currency-RBI'!$A$2:$B$28,2,0)</f>
        <v/>
      </c>
      <c r="N318" s="97">
        <f>H318/I318</f>
        <v/>
      </c>
    </row>
    <row r="319">
      <c r="A319" s="53" t="n">
        <v>20221231</v>
      </c>
      <c r="B319" s="94" t="inlineStr">
        <is>
          <t>36290-SG-INR-AFS-MUM-725</t>
        </is>
      </c>
      <c r="C319" s="95" t="n">
        <v>36290</v>
      </c>
      <c r="D319" s="53" t="inlineStr">
        <is>
          <t>SG</t>
        </is>
      </c>
      <c r="E319" s="53" t="inlineStr">
        <is>
          <t>Y</t>
        </is>
      </c>
      <c r="F319" s="94" t="inlineStr">
        <is>
          <t>State Government Securities</t>
        </is>
      </c>
      <c r="G319" s="53" t="inlineStr">
        <is>
          <t>INR</t>
        </is>
      </c>
      <c r="H319" s="96" t="n">
        <v>356380.2</v>
      </c>
      <c r="I319" s="96" t="n">
        <v>600099.3349578412</v>
      </c>
      <c r="J319" s="53" t="n">
        <v>20240331</v>
      </c>
      <c r="K319" s="53" t="inlineStr">
        <is>
          <t>AFS</t>
        </is>
      </c>
      <c r="L319" s="53" t="inlineStr">
        <is>
          <t>MUM</t>
        </is>
      </c>
      <c r="M319" s="96">
        <f>I319*VLOOKUP(G319,'Currency-RBI'!$A$2:$B$28,2,0)</f>
        <v/>
      </c>
      <c r="N319" s="97">
        <f>H319/I319</f>
        <v/>
      </c>
    </row>
    <row r="320">
      <c r="A320" s="53" t="n">
        <v>20221231</v>
      </c>
      <c r="B320" s="94" t="inlineStr">
        <is>
          <t>38413-SG-INR-AFS-DEL-733</t>
        </is>
      </c>
      <c r="C320" s="95" t="n">
        <v>38413</v>
      </c>
      <c r="D320" s="53" t="inlineStr">
        <is>
          <t>SG</t>
        </is>
      </c>
      <c r="E320" s="53" t="inlineStr">
        <is>
          <t>N</t>
        </is>
      </c>
      <c r="F320" s="94" t="inlineStr">
        <is>
          <t>State Government Securities</t>
        </is>
      </c>
      <c r="G320" s="53" t="inlineStr">
        <is>
          <t>INR</t>
        </is>
      </c>
      <c r="H320" s="96" t="n">
        <v>146977.38</v>
      </c>
      <c r="I320" s="96" t="n">
        <v>161791.0406127558</v>
      </c>
      <c r="J320" s="53" t="n">
        <v>20240331</v>
      </c>
      <c r="K320" s="53" t="inlineStr">
        <is>
          <t>AFS</t>
        </is>
      </c>
      <c r="L320" s="53" t="inlineStr">
        <is>
          <t>DEL</t>
        </is>
      </c>
      <c r="M320" s="96">
        <f>I320*VLOOKUP(G320,'Currency-RBI'!$A$2:$B$28,2,0)</f>
        <v/>
      </c>
      <c r="N320" s="97">
        <f>H320/I320</f>
        <v/>
      </c>
    </row>
    <row r="321">
      <c r="A321" s="53" t="n">
        <v>20221231</v>
      </c>
      <c r="B321" s="94" t="inlineStr">
        <is>
          <t>69937-OS-INR-AFS-DEL-735</t>
        </is>
      </c>
      <c r="C321" s="95" t="n">
        <v>69937</v>
      </c>
      <c r="D321" s="53" t="inlineStr">
        <is>
          <t>OS</t>
        </is>
      </c>
      <c r="E321" s="53" t="inlineStr">
        <is>
          <t>Y</t>
        </is>
      </c>
      <c r="F321" s="94" t="inlineStr">
        <is>
          <t>Other Approved Securities</t>
        </is>
      </c>
      <c r="G321" s="53" t="inlineStr">
        <is>
          <t>INR</t>
        </is>
      </c>
      <c r="H321" s="96" t="n">
        <v>397529.55</v>
      </c>
      <c r="I321" s="96" t="n">
        <v>487049.470093556</v>
      </c>
      <c r="J321" s="53" t="n">
        <v>20240331</v>
      </c>
      <c r="K321" s="53" t="inlineStr">
        <is>
          <t>AFS</t>
        </is>
      </c>
      <c r="L321" s="53" t="inlineStr">
        <is>
          <t>DEL</t>
        </is>
      </c>
      <c r="M321" s="96">
        <f>I321*VLOOKUP(G321,'Currency-RBI'!$A$2:$B$28,2,0)</f>
        <v/>
      </c>
      <c r="N321" s="97">
        <f>H321/I321</f>
        <v/>
      </c>
    </row>
    <row r="322">
      <c r="A322" s="53" t="n">
        <v>20221231</v>
      </c>
      <c r="B322" s="94" t="inlineStr">
        <is>
          <t>37465-TB-INR-AFS-MUM-738</t>
        </is>
      </c>
      <c r="C322" s="95" t="n">
        <v>37465</v>
      </c>
      <c r="D322" s="53" t="inlineStr">
        <is>
          <t>TB</t>
        </is>
      </c>
      <c r="E322" s="53" t="inlineStr">
        <is>
          <t>Y</t>
        </is>
      </c>
      <c r="F322" s="94" t="inlineStr">
        <is>
          <t>Treasury Bills</t>
        </is>
      </c>
      <c r="G322" s="53" t="inlineStr">
        <is>
          <t>INR</t>
        </is>
      </c>
      <c r="H322" s="96" t="n">
        <v>486636.48</v>
      </c>
      <c r="I322" s="96" t="n">
        <v>823738.287830582</v>
      </c>
      <c r="J322" s="53" t="n">
        <v>20240331</v>
      </c>
      <c r="K322" s="53" t="inlineStr">
        <is>
          <t>AFS</t>
        </is>
      </c>
      <c r="L322" s="53" t="inlineStr">
        <is>
          <t>MUM</t>
        </is>
      </c>
      <c r="M322" s="96">
        <f>I322*VLOOKUP(G322,'Currency-RBI'!$A$2:$B$28,2,0)</f>
        <v/>
      </c>
      <c r="N322" s="97">
        <f>H322/I322</f>
        <v/>
      </c>
    </row>
    <row r="323">
      <c r="A323" s="53" t="n">
        <v>20221231</v>
      </c>
      <c r="B323" s="94" t="inlineStr">
        <is>
          <t>67678-TB-INR-HFT-DEL-739</t>
        </is>
      </c>
      <c r="C323" s="95" t="n">
        <v>67678</v>
      </c>
      <c r="D323" s="53" t="inlineStr">
        <is>
          <t>TB</t>
        </is>
      </c>
      <c r="E323" s="53" t="inlineStr">
        <is>
          <t>N</t>
        </is>
      </c>
      <c r="F323" s="94" t="inlineStr">
        <is>
          <t>Treasury Bills</t>
        </is>
      </c>
      <c r="G323" s="53" t="inlineStr">
        <is>
          <t>INR</t>
        </is>
      </c>
      <c r="H323" s="96" t="n">
        <v>182693.61</v>
      </c>
      <c r="I323" s="96" t="n">
        <v>220354.6054461646</v>
      </c>
      <c r="J323" s="53" t="n">
        <v>20240331</v>
      </c>
      <c r="K323" s="53" t="inlineStr">
        <is>
          <t>HFT</t>
        </is>
      </c>
      <c r="L323" s="53" t="inlineStr">
        <is>
          <t>DEL</t>
        </is>
      </c>
      <c r="M323" s="96">
        <f>I323*VLOOKUP(G323,'Currency-RBI'!$A$2:$B$28,2,0)</f>
        <v/>
      </c>
      <c r="N323" s="97">
        <f>H323/I323</f>
        <v/>
      </c>
    </row>
    <row r="324">
      <c r="A324" s="53" t="n">
        <v>20221231</v>
      </c>
      <c r="B324" s="94" t="inlineStr">
        <is>
          <t>88466-TB-INR-HFT-MUM-741</t>
        </is>
      </c>
      <c r="C324" s="95" t="n">
        <v>88466</v>
      </c>
      <c r="D324" s="53" t="inlineStr">
        <is>
          <t>TB</t>
        </is>
      </c>
      <c r="E324" s="53" t="inlineStr">
        <is>
          <t>N</t>
        </is>
      </c>
      <c r="F324" s="94" t="inlineStr">
        <is>
          <t>Treasury Bills</t>
        </is>
      </c>
      <c r="G324" s="53" t="inlineStr">
        <is>
          <t>INR</t>
        </is>
      </c>
      <c r="H324" s="96" t="n">
        <v>69064.38</v>
      </c>
      <c r="I324" s="96" t="n">
        <v>112346.6211747772</v>
      </c>
      <c r="J324" s="53" t="n">
        <v>20240331</v>
      </c>
      <c r="K324" s="53" t="inlineStr">
        <is>
          <t>HFT</t>
        </is>
      </c>
      <c r="L324" s="53" t="inlineStr">
        <is>
          <t>MUM</t>
        </is>
      </c>
      <c r="M324" s="96">
        <f>I324*VLOOKUP(G324,'Currency-RBI'!$A$2:$B$28,2,0)</f>
        <v/>
      </c>
      <c r="N324" s="97">
        <f>H324/I324</f>
        <v/>
      </c>
    </row>
    <row r="325">
      <c r="A325" s="53" t="n">
        <v>20221231</v>
      </c>
      <c r="B325" s="94" t="inlineStr">
        <is>
          <t>20441-CG-INR-HFT-MUM-742</t>
        </is>
      </c>
      <c r="C325" s="95" t="n">
        <v>20441</v>
      </c>
      <c r="D325" s="53" t="inlineStr">
        <is>
          <t>CG</t>
        </is>
      </c>
      <c r="E325" s="53" t="inlineStr">
        <is>
          <t>N</t>
        </is>
      </c>
      <c r="F325" s="94" t="inlineStr">
        <is>
          <t>Central Government Securities</t>
        </is>
      </c>
      <c r="G325" s="53" t="inlineStr">
        <is>
          <t>INR</t>
        </is>
      </c>
      <c r="H325" s="96" t="n">
        <v>238188.06</v>
      </c>
      <c r="I325" s="96" t="n">
        <v>398083.9773929305</v>
      </c>
      <c r="J325" s="53" t="n">
        <v>20240331</v>
      </c>
      <c r="K325" s="53" t="inlineStr">
        <is>
          <t>HFT</t>
        </is>
      </c>
      <c r="L325" s="53" t="inlineStr">
        <is>
          <t>MUM</t>
        </is>
      </c>
      <c r="M325" s="96">
        <f>I325*VLOOKUP(G325,'Currency-RBI'!$A$2:$B$28,2,0)</f>
        <v/>
      </c>
      <c r="N325" s="97">
        <f>H325/I325</f>
        <v/>
      </c>
    </row>
    <row r="326">
      <c r="A326" s="53" t="n">
        <v>20221231</v>
      </c>
      <c r="B326" s="94" t="inlineStr">
        <is>
          <t>20970-OS-INR-AFS-DEL-747</t>
        </is>
      </c>
      <c r="C326" s="95" t="n">
        <v>20970</v>
      </c>
      <c r="D326" s="53" t="inlineStr">
        <is>
          <t>OS</t>
        </is>
      </c>
      <c r="E326" s="53" t="inlineStr">
        <is>
          <t>N</t>
        </is>
      </c>
      <c r="F326" s="94" t="inlineStr">
        <is>
          <t>Other Approved Securities</t>
        </is>
      </c>
      <c r="G326" s="53" t="inlineStr">
        <is>
          <t>INR</t>
        </is>
      </c>
      <c r="H326" s="96" t="n">
        <v>353953.71</v>
      </c>
      <c r="I326" s="96" t="n">
        <v>442108.4059339823</v>
      </c>
      <c r="J326" s="53" t="n">
        <v>20240331</v>
      </c>
      <c r="K326" s="53" t="inlineStr">
        <is>
          <t>AFS</t>
        </is>
      </c>
      <c r="L326" s="53" t="inlineStr">
        <is>
          <t>DEL</t>
        </is>
      </c>
      <c r="M326" s="96">
        <f>I326*VLOOKUP(G326,'Currency-RBI'!$A$2:$B$28,2,0)</f>
        <v/>
      </c>
      <c r="N326" s="97">
        <f>H326/I326</f>
        <v/>
      </c>
    </row>
    <row r="327">
      <c r="A327" s="53" t="n">
        <v>20221231</v>
      </c>
      <c r="B327" s="94" t="inlineStr">
        <is>
          <t>79957-TB-INR-HFT-DEL-748</t>
        </is>
      </c>
      <c r="C327" s="95" t="n">
        <v>79957</v>
      </c>
      <c r="D327" s="53" t="inlineStr">
        <is>
          <t>TB</t>
        </is>
      </c>
      <c r="E327" s="53" t="inlineStr">
        <is>
          <t>Y</t>
        </is>
      </c>
      <c r="F327" s="94" t="inlineStr">
        <is>
          <t>Treasury Bills</t>
        </is>
      </c>
      <c r="G327" s="53" t="inlineStr">
        <is>
          <t>INR</t>
        </is>
      </c>
      <c r="H327" s="96" t="n">
        <v>258681.06</v>
      </c>
      <c r="I327" s="96" t="n">
        <v>380211.5839221823</v>
      </c>
      <c r="J327" s="53" t="n">
        <v>20240331</v>
      </c>
      <c r="K327" s="53" t="inlineStr">
        <is>
          <t>HFT</t>
        </is>
      </c>
      <c r="L327" s="53" t="inlineStr">
        <is>
          <t>DEL</t>
        </is>
      </c>
      <c r="M327" s="96">
        <f>I327*VLOOKUP(G327,'Currency-RBI'!$A$2:$B$28,2,0)</f>
        <v/>
      </c>
      <c r="N327" s="97">
        <f>H327/I327</f>
        <v/>
      </c>
    </row>
    <row r="328">
      <c r="A328" s="53" t="n">
        <v>20221231</v>
      </c>
      <c r="B328" s="94" t="inlineStr">
        <is>
          <t>31105-CG-INR-AFS-MUM-753</t>
        </is>
      </c>
      <c r="C328" s="95" t="n">
        <v>31105</v>
      </c>
      <c r="D328" s="53" t="inlineStr">
        <is>
          <t>CG</t>
        </is>
      </c>
      <c r="E328" s="53" t="inlineStr">
        <is>
          <t>Y</t>
        </is>
      </c>
      <c r="F328" s="94" t="inlineStr">
        <is>
          <t>Central Government Securities</t>
        </is>
      </c>
      <c r="G328" s="53" t="inlineStr">
        <is>
          <t>INR</t>
        </is>
      </c>
      <c r="H328" s="96" t="n">
        <v>391606.38</v>
      </c>
      <c r="I328" s="96" t="n">
        <v>736061.9536881209</v>
      </c>
      <c r="J328" s="53" t="n">
        <v>20240331</v>
      </c>
      <c r="K328" s="53" t="inlineStr">
        <is>
          <t>AFS</t>
        </is>
      </c>
      <c r="L328" s="53" t="inlineStr">
        <is>
          <t>MUM</t>
        </is>
      </c>
      <c r="M328" s="96">
        <f>I328*VLOOKUP(G328,'Currency-RBI'!$A$2:$B$28,2,0)</f>
        <v/>
      </c>
      <c r="N328" s="97">
        <f>H328/I328</f>
        <v/>
      </c>
    </row>
    <row r="329">
      <c r="A329" s="53" t="n">
        <v>20221231</v>
      </c>
      <c r="B329" s="94" t="inlineStr">
        <is>
          <t>34676-CG-INR-HFT-MUM-754</t>
        </is>
      </c>
      <c r="C329" s="95" t="n">
        <v>34676</v>
      </c>
      <c r="D329" s="53" t="inlineStr">
        <is>
          <t>CG</t>
        </is>
      </c>
      <c r="E329" s="53" t="inlineStr">
        <is>
          <t>N</t>
        </is>
      </c>
      <c r="F329" s="94" t="inlineStr">
        <is>
          <t>Central Government Securities</t>
        </is>
      </c>
      <c r="G329" s="53" t="inlineStr">
        <is>
          <t>INR</t>
        </is>
      </c>
      <c r="H329" s="96" t="n">
        <v>185669.55</v>
      </c>
      <c r="I329" s="96" t="n">
        <v>256555.6179940513</v>
      </c>
      <c r="J329" s="53" t="n">
        <v>20240331</v>
      </c>
      <c r="K329" s="53" t="inlineStr">
        <is>
          <t>HFT</t>
        </is>
      </c>
      <c r="L329" s="53" t="inlineStr">
        <is>
          <t>MUM</t>
        </is>
      </c>
      <c r="M329" s="96">
        <f>I329*VLOOKUP(G329,'Currency-RBI'!$A$2:$B$28,2,0)</f>
        <v/>
      </c>
      <c r="N329" s="97">
        <f>H329/I329</f>
        <v/>
      </c>
    </row>
    <row r="330">
      <c r="A330" s="53" t="n">
        <v>20221231</v>
      </c>
      <c r="B330" s="94" t="inlineStr">
        <is>
          <t>54102-CG-INR-HFT-MUM-757</t>
        </is>
      </c>
      <c r="C330" s="95" t="n">
        <v>54102</v>
      </c>
      <c r="D330" s="53" t="inlineStr">
        <is>
          <t>CG</t>
        </is>
      </c>
      <c r="E330" s="53" t="inlineStr">
        <is>
          <t>N</t>
        </is>
      </c>
      <c r="F330" s="94" t="inlineStr">
        <is>
          <t>Central Government Securities</t>
        </is>
      </c>
      <c r="G330" s="53" t="inlineStr">
        <is>
          <t>INR</t>
        </is>
      </c>
      <c r="H330" s="96" t="n">
        <v>334167.57</v>
      </c>
      <c r="I330" s="96" t="n">
        <v>350897.3515331686</v>
      </c>
      <c r="J330" s="53" t="n">
        <v>20240331</v>
      </c>
      <c r="K330" s="53" t="inlineStr">
        <is>
          <t>HFT</t>
        </is>
      </c>
      <c r="L330" s="53" t="inlineStr">
        <is>
          <t>MUM</t>
        </is>
      </c>
      <c r="M330" s="96">
        <f>I330*VLOOKUP(G330,'Currency-RBI'!$A$2:$B$28,2,0)</f>
        <v/>
      </c>
      <c r="N330" s="97">
        <f>H330/I330</f>
        <v/>
      </c>
    </row>
    <row r="331">
      <c r="A331" s="53" t="n">
        <v>20221231</v>
      </c>
      <c r="B331" s="94" t="inlineStr">
        <is>
          <t>52960-SG-INR-HFT-MUM-761</t>
        </is>
      </c>
      <c r="C331" s="95" t="n">
        <v>52960</v>
      </c>
      <c r="D331" s="53" t="inlineStr">
        <is>
          <t>SG</t>
        </is>
      </c>
      <c r="E331" s="53" t="inlineStr">
        <is>
          <t>N</t>
        </is>
      </c>
      <c r="F331" s="94" t="inlineStr">
        <is>
          <t>State Government Securities</t>
        </is>
      </c>
      <c r="G331" s="53" t="inlineStr">
        <is>
          <t>INR</t>
        </is>
      </c>
      <c r="H331" s="96" t="n">
        <v>241518.42</v>
      </c>
      <c r="I331" s="96" t="n">
        <v>299324.9530468939</v>
      </c>
      <c r="J331" s="53" t="n">
        <v>20240331</v>
      </c>
      <c r="K331" s="53" t="inlineStr">
        <is>
          <t>HFT</t>
        </is>
      </c>
      <c r="L331" s="53" t="inlineStr">
        <is>
          <t>MUM</t>
        </is>
      </c>
      <c r="M331" s="96">
        <f>I331*VLOOKUP(G331,'Currency-RBI'!$A$2:$B$28,2,0)</f>
        <v/>
      </c>
      <c r="N331" s="97">
        <f>H331/I331</f>
        <v/>
      </c>
    </row>
    <row r="332">
      <c r="A332" s="53" t="n">
        <v>20221231</v>
      </c>
      <c r="B332" s="94" t="inlineStr">
        <is>
          <t>20671-CG-INR-HFT-MUM-762</t>
        </is>
      </c>
      <c r="C332" s="95" t="n">
        <v>20671</v>
      </c>
      <c r="D332" s="53" t="inlineStr">
        <is>
          <t>CG</t>
        </is>
      </c>
      <c r="E332" s="53" t="inlineStr">
        <is>
          <t>Y</t>
        </is>
      </c>
      <c r="F332" s="94" t="inlineStr">
        <is>
          <t>Central Government Securities</t>
        </is>
      </c>
      <c r="G332" s="53" t="inlineStr">
        <is>
          <t>INR</t>
        </is>
      </c>
      <c r="H332" s="96" t="n">
        <v>494414.91</v>
      </c>
      <c r="I332" s="96" t="n">
        <v>850430.4750294622</v>
      </c>
      <c r="J332" s="53" t="n">
        <v>20240331</v>
      </c>
      <c r="K332" s="53" t="inlineStr">
        <is>
          <t>HFT</t>
        </is>
      </c>
      <c r="L332" s="53" t="inlineStr">
        <is>
          <t>MUM</t>
        </is>
      </c>
      <c r="M332" s="96">
        <f>I332*VLOOKUP(G332,'Currency-RBI'!$A$2:$B$28,2,0)</f>
        <v/>
      </c>
      <c r="N332" s="97">
        <f>H332/I332</f>
        <v/>
      </c>
    </row>
    <row r="333">
      <c r="A333" s="53" t="n">
        <v>20221231</v>
      </c>
      <c r="B333" s="94" t="inlineStr">
        <is>
          <t>82244-SG-INR-AFS-MUM-764</t>
        </is>
      </c>
      <c r="C333" s="95" t="n">
        <v>82244</v>
      </c>
      <c r="D333" s="53" t="inlineStr">
        <is>
          <t>SG</t>
        </is>
      </c>
      <c r="E333" s="53" t="inlineStr">
        <is>
          <t>N</t>
        </is>
      </c>
      <c r="F333" s="94" t="inlineStr">
        <is>
          <t>State Government Securities</t>
        </is>
      </c>
      <c r="G333" s="53" t="inlineStr">
        <is>
          <t>INR</t>
        </is>
      </c>
      <c r="H333" s="96" t="n">
        <v>275804.1</v>
      </c>
      <c r="I333" s="96" t="n">
        <v>500888.3435221324</v>
      </c>
      <c r="J333" s="53" t="n">
        <v>20240331</v>
      </c>
      <c r="K333" s="53" t="inlineStr">
        <is>
          <t>AFS</t>
        </is>
      </c>
      <c r="L333" s="53" t="inlineStr">
        <is>
          <t>MUM</t>
        </is>
      </c>
      <c r="M333" s="96">
        <f>I333*VLOOKUP(G333,'Currency-RBI'!$A$2:$B$28,2,0)</f>
        <v/>
      </c>
      <c r="N333" s="97">
        <f>H333/I333</f>
        <v/>
      </c>
    </row>
    <row r="334">
      <c r="A334" s="53" t="n">
        <v>20221231</v>
      </c>
      <c r="B334" s="94" t="inlineStr">
        <is>
          <t>36324-TB-INR-AFS-DEL-765</t>
        </is>
      </c>
      <c r="C334" s="95" t="n">
        <v>36324</v>
      </c>
      <c r="D334" s="53" t="inlineStr">
        <is>
          <t>TB</t>
        </is>
      </c>
      <c r="E334" s="53" t="inlineStr">
        <is>
          <t>Y</t>
        </is>
      </c>
      <c r="F334" s="94" t="inlineStr">
        <is>
          <t>Treasury Bills</t>
        </is>
      </c>
      <c r="G334" s="53" t="inlineStr">
        <is>
          <t>INR</t>
        </is>
      </c>
      <c r="H334" s="96" t="n">
        <v>122165.01</v>
      </c>
      <c r="I334" s="96" t="n">
        <v>162490.7358527066</v>
      </c>
      <c r="J334" s="53" t="n">
        <v>20240331</v>
      </c>
      <c r="K334" s="53" t="inlineStr">
        <is>
          <t>AFS</t>
        </is>
      </c>
      <c r="L334" s="53" t="inlineStr">
        <is>
          <t>DEL</t>
        </is>
      </c>
      <c r="M334" s="96">
        <f>I334*VLOOKUP(G334,'Currency-RBI'!$A$2:$B$28,2,0)</f>
        <v/>
      </c>
      <c r="N334" s="97">
        <f>H334/I334</f>
        <v/>
      </c>
    </row>
    <row r="335">
      <c r="A335" s="53" t="n">
        <v>20221231</v>
      </c>
      <c r="B335" s="94" t="inlineStr">
        <is>
          <t>63108-CG-INR-HFT-DEL-767</t>
        </is>
      </c>
      <c r="C335" s="95" t="n">
        <v>63108</v>
      </c>
      <c r="D335" s="53" t="inlineStr">
        <is>
          <t>CG</t>
        </is>
      </c>
      <c r="E335" s="53" t="inlineStr">
        <is>
          <t>Y</t>
        </is>
      </c>
      <c r="F335" s="94" t="inlineStr">
        <is>
          <t>Central Government Securities</t>
        </is>
      </c>
      <c r="G335" s="53" t="inlineStr">
        <is>
          <t>INR</t>
        </is>
      </c>
      <c r="H335" s="96" t="n">
        <v>482843.79</v>
      </c>
      <c r="I335" s="96" t="n">
        <v>931244.4215906522</v>
      </c>
      <c r="J335" s="53" t="n">
        <v>20240331</v>
      </c>
      <c r="K335" s="53" t="inlineStr">
        <is>
          <t>HFT</t>
        </is>
      </c>
      <c r="L335" s="53" t="inlineStr">
        <is>
          <t>DEL</t>
        </is>
      </c>
      <c r="M335" s="96">
        <f>I335*VLOOKUP(G335,'Currency-RBI'!$A$2:$B$28,2,0)</f>
        <v/>
      </c>
      <c r="N335" s="97">
        <f>H335/I335</f>
        <v/>
      </c>
    </row>
    <row r="336">
      <c r="A336" s="53" t="n">
        <v>20221231</v>
      </c>
      <c r="B336" s="94" t="inlineStr">
        <is>
          <t>17593-TB-INR-AFS-DEL-770</t>
        </is>
      </c>
      <c r="C336" s="95" t="n">
        <v>17593</v>
      </c>
      <c r="D336" s="53" t="inlineStr">
        <is>
          <t>TB</t>
        </is>
      </c>
      <c r="E336" s="53" t="inlineStr">
        <is>
          <t>N</t>
        </is>
      </c>
      <c r="F336" s="94" t="inlineStr">
        <is>
          <t>Treasury Bills</t>
        </is>
      </c>
      <c r="G336" s="53" t="inlineStr">
        <is>
          <t>INR</t>
        </is>
      </c>
      <c r="H336" s="96" t="n">
        <v>206226.9</v>
      </c>
      <c r="I336" s="96" t="n">
        <v>215855.7644025184</v>
      </c>
      <c r="J336" s="53" t="n">
        <v>20240331</v>
      </c>
      <c r="K336" s="53" t="inlineStr">
        <is>
          <t>AFS</t>
        </is>
      </c>
      <c r="L336" s="53" t="inlineStr">
        <is>
          <t>DEL</t>
        </is>
      </c>
      <c r="M336" s="96">
        <f>I336*VLOOKUP(G336,'Currency-RBI'!$A$2:$B$28,2,0)</f>
        <v/>
      </c>
      <c r="N336" s="97">
        <f>H336/I336</f>
        <v/>
      </c>
    </row>
    <row r="337">
      <c r="A337" s="53" t="n">
        <v>20221231</v>
      </c>
      <c r="B337" s="94" t="inlineStr">
        <is>
          <t>58661-OS-INR-HFT-MUM-772</t>
        </is>
      </c>
      <c r="C337" s="95" t="n">
        <v>58661</v>
      </c>
      <c r="D337" s="53" t="inlineStr">
        <is>
          <t>OS</t>
        </is>
      </c>
      <c r="E337" s="53" t="inlineStr">
        <is>
          <t>Y</t>
        </is>
      </c>
      <c r="F337" s="94" t="inlineStr">
        <is>
          <t>Other Approved Securities</t>
        </is>
      </c>
      <c r="G337" s="53" t="inlineStr">
        <is>
          <t>INR</t>
        </is>
      </c>
      <c r="H337" s="96" t="n">
        <v>66151.8</v>
      </c>
      <c r="I337" s="96" t="n">
        <v>127296.2310707384</v>
      </c>
      <c r="J337" s="53" t="n">
        <v>20240331</v>
      </c>
      <c r="K337" s="53" t="inlineStr">
        <is>
          <t>HFT</t>
        </is>
      </c>
      <c r="L337" s="53" t="inlineStr">
        <is>
          <t>MUM</t>
        </is>
      </c>
      <c r="M337" s="96">
        <f>I337*VLOOKUP(G337,'Currency-RBI'!$A$2:$B$28,2,0)</f>
        <v/>
      </c>
      <c r="N337" s="97">
        <f>H337/I337</f>
        <v/>
      </c>
    </row>
    <row r="338">
      <c r="A338" s="53" t="n">
        <v>20221231</v>
      </c>
      <c r="B338" s="94" t="inlineStr">
        <is>
          <t>86631-OS-INR-HFT-DEL-774</t>
        </is>
      </c>
      <c r="C338" s="95" t="n">
        <v>86631</v>
      </c>
      <c r="D338" s="53" t="inlineStr">
        <is>
          <t>OS</t>
        </is>
      </c>
      <c r="E338" s="53" t="inlineStr">
        <is>
          <t>N</t>
        </is>
      </c>
      <c r="F338" s="94" t="inlineStr">
        <is>
          <t>Other Approved Securities</t>
        </is>
      </c>
      <c r="G338" s="53" t="inlineStr">
        <is>
          <t>INR</t>
        </is>
      </c>
      <c r="H338" s="96" t="n">
        <v>311995.53</v>
      </c>
      <c r="I338" s="96" t="n">
        <v>355368.0196578871</v>
      </c>
      <c r="J338" s="53" t="n">
        <v>20240331</v>
      </c>
      <c r="K338" s="53" t="inlineStr">
        <is>
          <t>HFT</t>
        </is>
      </c>
      <c r="L338" s="53" t="inlineStr">
        <is>
          <t>DEL</t>
        </is>
      </c>
      <c r="M338" s="96">
        <f>I338*VLOOKUP(G338,'Currency-RBI'!$A$2:$B$28,2,0)</f>
        <v/>
      </c>
      <c r="N338" s="97">
        <f>H338/I338</f>
        <v/>
      </c>
    </row>
    <row r="339">
      <c r="A339" s="53" t="n">
        <v>20221231</v>
      </c>
      <c r="B339" s="94" t="inlineStr">
        <is>
          <t>24525-SG-INR-AFS-MUM-777</t>
        </is>
      </c>
      <c r="C339" s="95" t="n">
        <v>24525</v>
      </c>
      <c r="D339" s="53" t="inlineStr">
        <is>
          <t>SG</t>
        </is>
      </c>
      <c r="E339" s="53" t="inlineStr">
        <is>
          <t>N</t>
        </is>
      </c>
      <c r="F339" s="94" t="inlineStr">
        <is>
          <t>State Government Securities</t>
        </is>
      </c>
      <c r="G339" s="53" t="inlineStr">
        <is>
          <t>INR</t>
        </is>
      </c>
      <c r="H339" s="96" t="n">
        <v>140854.23</v>
      </c>
      <c r="I339" s="96" t="n">
        <v>186784.9812079053</v>
      </c>
      <c r="J339" s="53" t="n">
        <v>20240331</v>
      </c>
      <c r="K339" s="53" t="inlineStr">
        <is>
          <t>AFS</t>
        </is>
      </c>
      <c r="L339" s="53" t="inlineStr">
        <is>
          <t>MUM</t>
        </is>
      </c>
      <c r="M339" s="96">
        <f>I339*VLOOKUP(G339,'Currency-RBI'!$A$2:$B$28,2,0)</f>
        <v/>
      </c>
      <c r="N339" s="97">
        <f>H339/I339</f>
        <v/>
      </c>
    </row>
    <row r="340">
      <c r="A340" s="53" t="n">
        <v>20221231</v>
      </c>
      <c r="B340" s="94" t="inlineStr">
        <is>
          <t>25863-SG-INR-HFT-DEL-780</t>
        </is>
      </c>
      <c r="C340" s="95" t="n">
        <v>25863</v>
      </c>
      <c r="D340" s="53" t="inlineStr">
        <is>
          <t>SG</t>
        </is>
      </c>
      <c r="E340" s="53" t="inlineStr">
        <is>
          <t>N</t>
        </is>
      </c>
      <c r="F340" s="94" t="inlineStr">
        <is>
          <t>State Government Securities</t>
        </is>
      </c>
      <c r="G340" s="53" t="inlineStr">
        <is>
          <t>INR</t>
        </is>
      </c>
      <c r="H340" s="96" t="n">
        <v>60196.95</v>
      </c>
      <c r="I340" s="96" t="n">
        <v>60506.04589319006</v>
      </c>
      <c r="J340" s="53" t="n">
        <v>20240331</v>
      </c>
      <c r="K340" s="53" t="inlineStr">
        <is>
          <t>HFT</t>
        </is>
      </c>
      <c r="L340" s="53" t="inlineStr">
        <is>
          <t>DEL</t>
        </is>
      </c>
      <c r="M340" s="96">
        <f>I340*VLOOKUP(G340,'Currency-RBI'!$A$2:$B$28,2,0)</f>
        <v/>
      </c>
      <c r="N340" s="97">
        <f>H340/I340</f>
        <v/>
      </c>
    </row>
    <row r="341">
      <c r="A341" s="53" t="n">
        <v>20221231</v>
      </c>
      <c r="B341" s="94" t="inlineStr">
        <is>
          <t>39531-SG-INR-AFS-DEL-785</t>
        </is>
      </c>
      <c r="C341" s="95" t="n">
        <v>39531</v>
      </c>
      <c r="D341" s="53" t="inlineStr">
        <is>
          <t>SG</t>
        </is>
      </c>
      <c r="E341" s="53" t="inlineStr">
        <is>
          <t>Y</t>
        </is>
      </c>
      <c r="F341" s="94" t="inlineStr">
        <is>
          <t>State Government Securities</t>
        </is>
      </c>
      <c r="G341" s="53" t="inlineStr">
        <is>
          <t>INR</t>
        </is>
      </c>
      <c r="H341" s="96" t="n">
        <v>481428.09</v>
      </c>
      <c r="I341" s="96" t="n">
        <v>868073.9359235172</v>
      </c>
      <c r="J341" s="53" t="n">
        <v>20240331</v>
      </c>
      <c r="K341" s="53" t="inlineStr">
        <is>
          <t>AFS</t>
        </is>
      </c>
      <c r="L341" s="53" t="inlineStr">
        <is>
          <t>DEL</t>
        </is>
      </c>
      <c r="M341" s="96">
        <f>I341*VLOOKUP(G341,'Currency-RBI'!$A$2:$B$28,2,0)</f>
        <v/>
      </c>
      <c r="N341" s="97">
        <f>H341/I341</f>
        <v/>
      </c>
    </row>
    <row r="342">
      <c r="A342" s="53" t="n">
        <v>20221231</v>
      </c>
      <c r="B342" s="94" t="inlineStr">
        <is>
          <t>82021-TB-INR-HFT-DEL-786</t>
        </is>
      </c>
      <c r="C342" s="95" t="n">
        <v>82021</v>
      </c>
      <c r="D342" s="53" t="inlineStr">
        <is>
          <t>TB</t>
        </is>
      </c>
      <c r="E342" s="53" t="inlineStr">
        <is>
          <t>Y</t>
        </is>
      </c>
      <c r="F342" s="94" t="inlineStr">
        <is>
          <t>Treasury Bills</t>
        </is>
      </c>
      <c r="G342" s="53" t="inlineStr">
        <is>
          <t>INR</t>
        </is>
      </c>
      <c r="H342" s="96" t="n">
        <v>151401.69</v>
      </c>
      <c r="I342" s="96" t="n">
        <v>271234.7276572144</v>
      </c>
      <c r="J342" s="53" t="n">
        <v>20240331</v>
      </c>
      <c r="K342" s="53" t="inlineStr">
        <is>
          <t>HFT</t>
        </is>
      </c>
      <c r="L342" s="53" t="inlineStr">
        <is>
          <t>DEL</t>
        </is>
      </c>
      <c r="M342" s="96">
        <f>I342*VLOOKUP(G342,'Currency-RBI'!$A$2:$B$28,2,0)</f>
        <v/>
      </c>
      <c r="N342" s="97">
        <f>H342/I342</f>
        <v/>
      </c>
    </row>
    <row r="343">
      <c r="A343" s="53" t="n">
        <v>20221231</v>
      </c>
      <c r="B343" s="94" t="inlineStr">
        <is>
          <t>87894-TB-INR-AFS-DEL-788</t>
        </is>
      </c>
      <c r="C343" s="95" t="n">
        <v>87894</v>
      </c>
      <c r="D343" s="53" t="inlineStr">
        <is>
          <t>TB</t>
        </is>
      </c>
      <c r="E343" s="53" t="inlineStr">
        <is>
          <t>Y</t>
        </is>
      </c>
      <c r="F343" s="94" t="inlineStr">
        <is>
          <t>Treasury Bills</t>
        </is>
      </c>
      <c r="G343" s="53" t="inlineStr">
        <is>
          <t>INR</t>
        </is>
      </c>
      <c r="H343" s="96" t="n">
        <v>101631.42</v>
      </c>
      <c r="I343" s="96" t="n">
        <v>163281.4634796358</v>
      </c>
      <c r="J343" s="53" t="n">
        <v>20240331</v>
      </c>
      <c r="K343" s="53" t="inlineStr">
        <is>
          <t>AFS</t>
        </is>
      </c>
      <c r="L343" s="53" t="inlineStr">
        <is>
          <t>DEL</t>
        </is>
      </c>
      <c r="M343" s="96">
        <f>I343*VLOOKUP(G343,'Currency-RBI'!$A$2:$B$28,2,0)</f>
        <v/>
      </c>
      <c r="N343" s="97">
        <f>H343/I343</f>
        <v/>
      </c>
    </row>
    <row r="344">
      <c r="A344" s="53" t="n">
        <v>20221231</v>
      </c>
      <c r="B344" s="94" t="inlineStr">
        <is>
          <t>22981-CG-INR-HFT-DEL-789</t>
        </is>
      </c>
      <c r="C344" s="95" t="n">
        <v>22981</v>
      </c>
      <c r="D344" s="53" t="inlineStr">
        <is>
          <t>CG</t>
        </is>
      </c>
      <c r="E344" s="53" t="inlineStr">
        <is>
          <t>N</t>
        </is>
      </c>
      <c r="F344" s="94" t="inlineStr">
        <is>
          <t>Central Government Securities</t>
        </is>
      </c>
      <c r="G344" s="53" t="inlineStr">
        <is>
          <t>INR</t>
        </is>
      </c>
      <c r="H344" s="96" t="n">
        <v>211171.95</v>
      </c>
      <c r="I344" s="96" t="n">
        <v>322116.5763063503</v>
      </c>
      <c r="J344" s="53" t="n">
        <v>20240331</v>
      </c>
      <c r="K344" s="53" t="inlineStr">
        <is>
          <t>HFT</t>
        </is>
      </c>
      <c r="L344" s="53" t="inlineStr">
        <is>
          <t>DEL</t>
        </is>
      </c>
      <c r="M344" s="96">
        <f>I344*VLOOKUP(G344,'Currency-RBI'!$A$2:$B$28,2,0)</f>
        <v/>
      </c>
      <c r="N344" s="97">
        <f>H344/I344</f>
        <v/>
      </c>
    </row>
    <row r="345">
      <c r="A345" s="53" t="n">
        <v>20221231</v>
      </c>
      <c r="B345" s="94" t="inlineStr">
        <is>
          <t>66522-OS-INR-AFS-MUM-795</t>
        </is>
      </c>
      <c r="C345" s="95" t="n">
        <v>66522</v>
      </c>
      <c r="D345" s="53" t="inlineStr">
        <is>
          <t>OS</t>
        </is>
      </c>
      <c r="E345" s="53" t="inlineStr">
        <is>
          <t>N</t>
        </is>
      </c>
      <c r="F345" s="94" t="inlineStr">
        <is>
          <t>Other Approved Securities</t>
        </is>
      </c>
      <c r="G345" s="53" t="inlineStr">
        <is>
          <t>INR</t>
        </is>
      </c>
      <c r="H345" s="96" t="n">
        <v>167177.34</v>
      </c>
      <c r="I345" s="96" t="n">
        <v>245895.1800433609</v>
      </c>
      <c r="J345" s="53" t="n">
        <v>20240331</v>
      </c>
      <c r="K345" s="53" t="inlineStr">
        <is>
          <t>AFS</t>
        </is>
      </c>
      <c r="L345" s="53" t="inlineStr">
        <is>
          <t>MUM</t>
        </is>
      </c>
      <c r="M345" s="96">
        <f>I345*VLOOKUP(G345,'Currency-RBI'!$A$2:$B$28,2,0)</f>
        <v/>
      </c>
      <c r="N345" s="97">
        <f>H345/I345</f>
        <v/>
      </c>
    </row>
    <row r="346">
      <c r="A346" s="53" t="n">
        <v>20221231</v>
      </c>
      <c r="B346" s="94" t="inlineStr">
        <is>
          <t>54907-SG-INR-HFT-DEL-796</t>
        </is>
      </c>
      <c r="C346" s="95" t="n">
        <v>54907</v>
      </c>
      <c r="D346" s="53" t="inlineStr">
        <is>
          <t>SG</t>
        </is>
      </c>
      <c r="E346" s="53" t="inlineStr">
        <is>
          <t>N</t>
        </is>
      </c>
      <c r="F346" s="94" t="inlineStr">
        <is>
          <t>State Government Securities</t>
        </is>
      </c>
      <c r="G346" s="53" t="inlineStr">
        <is>
          <t>INR</t>
        </is>
      </c>
      <c r="H346" s="96" t="n">
        <v>242090.64</v>
      </c>
      <c r="I346" s="96" t="n">
        <v>293064.573486271</v>
      </c>
      <c r="J346" s="53" t="n">
        <v>20240331</v>
      </c>
      <c r="K346" s="53" t="inlineStr">
        <is>
          <t>HFT</t>
        </is>
      </c>
      <c r="L346" s="53" t="inlineStr">
        <is>
          <t>DEL</t>
        </is>
      </c>
      <c r="M346" s="96">
        <f>I346*VLOOKUP(G346,'Currency-RBI'!$A$2:$B$28,2,0)</f>
        <v/>
      </c>
      <c r="N346" s="97">
        <f>H346/I346</f>
        <v/>
      </c>
    </row>
    <row r="347">
      <c r="A347" s="53" t="n">
        <v>20221231</v>
      </c>
      <c r="B347" s="94" t="inlineStr">
        <is>
          <t>19761-CG-INR-HFT-DEL-797</t>
        </is>
      </c>
      <c r="C347" s="95" t="n">
        <v>19761</v>
      </c>
      <c r="D347" s="53" t="inlineStr">
        <is>
          <t>CG</t>
        </is>
      </c>
      <c r="E347" s="53" t="inlineStr">
        <is>
          <t>N</t>
        </is>
      </c>
      <c r="F347" s="94" t="inlineStr">
        <is>
          <t>Central Government Securities</t>
        </is>
      </c>
      <c r="G347" s="53" t="inlineStr">
        <is>
          <t>INR</t>
        </is>
      </c>
      <c r="H347" s="96" t="n">
        <v>338019.66</v>
      </c>
      <c r="I347" s="96" t="n">
        <v>587732.4973197613</v>
      </c>
      <c r="J347" s="53" t="n">
        <v>20240331</v>
      </c>
      <c r="K347" s="53" t="inlineStr">
        <is>
          <t>HFT</t>
        </is>
      </c>
      <c r="L347" s="53" t="inlineStr">
        <is>
          <t>DEL</t>
        </is>
      </c>
      <c r="M347" s="96">
        <f>I347*VLOOKUP(G347,'Currency-RBI'!$A$2:$B$28,2,0)</f>
        <v/>
      </c>
      <c r="N347" s="97">
        <f>H347/I347</f>
        <v/>
      </c>
    </row>
    <row r="348">
      <c r="A348" s="53" t="n">
        <v>20221231</v>
      </c>
      <c r="B348" s="94" t="inlineStr">
        <is>
          <t>27314-TB-INR-AFS-DEL-798</t>
        </is>
      </c>
      <c r="C348" s="95" t="n">
        <v>27314</v>
      </c>
      <c r="D348" s="53" t="inlineStr">
        <is>
          <t>TB</t>
        </is>
      </c>
      <c r="E348" s="53" t="inlineStr">
        <is>
          <t>N</t>
        </is>
      </c>
      <c r="F348" s="94" t="inlineStr">
        <is>
          <t>Treasury Bills</t>
        </is>
      </c>
      <c r="G348" s="53" t="inlineStr">
        <is>
          <t>INR</t>
        </is>
      </c>
      <c r="H348" s="96" t="n">
        <v>391536.09</v>
      </c>
      <c r="I348" s="96" t="n">
        <v>464067.5744693815</v>
      </c>
      <c r="J348" s="53" t="n">
        <v>20240331</v>
      </c>
      <c r="K348" s="53" t="inlineStr">
        <is>
          <t>AFS</t>
        </is>
      </c>
      <c r="L348" s="53" t="inlineStr">
        <is>
          <t>DEL</t>
        </is>
      </c>
      <c r="M348" s="96">
        <f>I348*VLOOKUP(G348,'Currency-RBI'!$A$2:$B$28,2,0)</f>
        <v/>
      </c>
      <c r="N348" s="97">
        <f>H348/I348</f>
        <v/>
      </c>
    </row>
    <row r="349">
      <c r="A349" s="53" t="n">
        <v>20221231</v>
      </c>
      <c r="B349" s="94" t="inlineStr">
        <is>
          <t>70174-OS-INR-AFS-MUM-799</t>
        </is>
      </c>
      <c r="C349" s="95" t="n">
        <v>70174</v>
      </c>
      <c r="D349" s="53" t="inlineStr">
        <is>
          <t>OS</t>
        </is>
      </c>
      <c r="E349" s="53" t="inlineStr">
        <is>
          <t>N</t>
        </is>
      </c>
      <c r="F349" s="94" t="inlineStr">
        <is>
          <t>Other Approved Securities</t>
        </is>
      </c>
      <c r="G349" s="53" t="inlineStr">
        <is>
          <t>INR</t>
        </is>
      </c>
      <c r="H349" s="96" t="n">
        <v>81125.55</v>
      </c>
      <c r="I349" s="96" t="n">
        <v>102949.9147145497</v>
      </c>
      <c r="J349" s="53" t="n">
        <v>20240331</v>
      </c>
      <c r="K349" s="53" t="inlineStr">
        <is>
          <t>AFS</t>
        </is>
      </c>
      <c r="L349" s="53" t="inlineStr">
        <is>
          <t>MUM</t>
        </is>
      </c>
      <c r="M349" s="96">
        <f>I349*VLOOKUP(G349,'Currency-RBI'!$A$2:$B$28,2,0)</f>
        <v/>
      </c>
      <c r="N349" s="97">
        <f>H349/I349</f>
        <v/>
      </c>
    </row>
    <row r="350">
      <c r="A350" s="53" t="n">
        <v>20221231</v>
      </c>
      <c r="B350" s="94" t="inlineStr">
        <is>
          <t>38801-SG-INR-AFS-DEL-800</t>
        </is>
      </c>
      <c r="C350" s="95" t="n">
        <v>38801</v>
      </c>
      <c r="D350" s="53" t="inlineStr">
        <is>
          <t>SG</t>
        </is>
      </c>
      <c r="E350" s="53" t="inlineStr">
        <is>
          <t>Y</t>
        </is>
      </c>
      <c r="F350" s="94" t="inlineStr">
        <is>
          <t>State Government Securities</t>
        </is>
      </c>
      <c r="G350" s="53" t="inlineStr">
        <is>
          <t>INR</t>
        </is>
      </c>
      <c r="H350" s="96" t="n">
        <v>61177.05</v>
      </c>
      <c r="I350" s="96" t="n">
        <v>105675.8660199155</v>
      </c>
      <c r="J350" s="53" t="n">
        <v>20240331</v>
      </c>
      <c r="K350" s="53" t="inlineStr">
        <is>
          <t>AFS</t>
        </is>
      </c>
      <c r="L350" s="53" t="inlineStr">
        <is>
          <t>DEL</t>
        </is>
      </c>
      <c r="M350" s="96">
        <f>I350*VLOOKUP(G350,'Currency-RBI'!$A$2:$B$28,2,0)</f>
        <v/>
      </c>
      <c r="N350" s="97">
        <f>H350/I350</f>
        <v/>
      </c>
    </row>
    <row r="351">
      <c r="A351" s="53" t="n">
        <v>20221231</v>
      </c>
      <c r="B351" s="94" t="inlineStr">
        <is>
          <t>52520-CG-INR-HFT-MUM-801</t>
        </is>
      </c>
      <c r="C351" s="95" t="n">
        <v>52520</v>
      </c>
      <c r="D351" s="53" t="inlineStr">
        <is>
          <t>CG</t>
        </is>
      </c>
      <c r="E351" s="53" t="inlineStr">
        <is>
          <t>N</t>
        </is>
      </c>
      <c r="F351" s="94" t="inlineStr">
        <is>
          <t>Central Government Securities</t>
        </is>
      </c>
      <c r="G351" s="53" t="inlineStr">
        <is>
          <t>INR</t>
        </is>
      </c>
      <c r="H351" s="96" t="n">
        <v>234913.14</v>
      </c>
      <c r="I351" s="96" t="n">
        <v>376019.2950822168</v>
      </c>
      <c r="J351" s="53" t="n">
        <v>20240331</v>
      </c>
      <c r="K351" s="53" t="inlineStr">
        <is>
          <t>HFT</t>
        </is>
      </c>
      <c r="L351" s="53" t="inlineStr">
        <is>
          <t>MUM</t>
        </is>
      </c>
      <c r="M351" s="96">
        <f>I351*VLOOKUP(G351,'Currency-RBI'!$A$2:$B$28,2,0)</f>
        <v/>
      </c>
      <c r="N351" s="97">
        <f>H351/I351</f>
        <v/>
      </c>
    </row>
    <row r="352">
      <c r="A352" s="53" t="n">
        <v>20221231</v>
      </c>
      <c r="B352" s="94" t="inlineStr">
        <is>
          <t>30427-CG-INR-AFS-MUM-802</t>
        </is>
      </c>
      <c r="C352" s="95" t="n">
        <v>30427</v>
      </c>
      <c r="D352" s="53" t="inlineStr">
        <is>
          <t>CG</t>
        </is>
      </c>
      <c r="E352" s="53" t="inlineStr">
        <is>
          <t>N</t>
        </is>
      </c>
      <c r="F352" s="94" t="inlineStr">
        <is>
          <t>Central Government Securities</t>
        </is>
      </c>
      <c r="G352" s="53" t="inlineStr">
        <is>
          <t>INR</t>
        </is>
      </c>
      <c r="H352" s="96" t="n">
        <v>237788.1</v>
      </c>
      <c r="I352" s="96" t="n">
        <v>396887.0457457767</v>
      </c>
      <c r="J352" s="53" t="n">
        <v>20240331</v>
      </c>
      <c r="K352" s="53" t="inlineStr">
        <is>
          <t>AFS</t>
        </is>
      </c>
      <c r="L352" s="53" t="inlineStr">
        <is>
          <t>MUM</t>
        </is>
      </c>
      <c r="M352" s="96">
        <f>I352*VLOOKUP(G352,'Currency-RBI'!$A$2:$B$28,2,0)</f>
        <v/>
      </c>
      <c r="N352" s="97">
        <f>H352/I352</f>
        <v/>
      </c>
    </row>
    <row r="353">
      <c r="A353" s="53" t="n">
        <v>20221231</v>
      </c>
      <c r="B353" s="94" t="inlineStr">
        <is>
          <t>53861-OS-INR-HFT-MUM-803</t>
        </is>
      </c>
      <c r="C353" s="95" t="n">
        <v>53861</v>
      </c>
      <c r="D353" s="53" t="inlineStr">
        <is>
          <t>OS</t>
        </is>
      </c>
      <c r="E353" s="53" t="inlineStr">
        <is>
          <t>N</t>
        </is>
      </c>
      <c r="F353" s="94" t="inlineStr">
        <is>
          <t>Other Approved Securities</t>
        </is>
      </c>
      <c r="G353" s="53" t="inlineStr">
        <is>
          <t>INR</t>
        </is>
      </c>
      <c r="H353" s="96" t="n">
        <v>101944.26</v>
      </c>
      <c r="I353" s="96" t="n">
        <v>137335.0663620191</v>
      </c>
      <c r="J353" s="53" t="n">
        <v>20240331</v>
      </c>
      <c r="K353" s="53" t="inlineStr">
        <is>
          <t>HFT</t>
        </is>
      </c>
      <c r="L353" s="53" t="inlineStr">
        <is>
          <t>MUM</t>
        </is>
      </c>
      <c r="M353" s="96">
        <f>I353*VLOOKUP(G353,'Currency-RBI'!$A$2:$B$28,2,0)</f>
        <v/>
      </c>
      <c r="N353" s="97">
        <f>H353/I353</f>
        <v/>
      </c>
    </row>
    <row r="354">
      <c r="A354" s="53" t="n">
        <v>20221231</v>
      </c>
      <c r="B354" s="94" t="inlineStr">
        <is>
          <t>49941-OS-INR-AFS-MUM-809</t>
        </is>
      </c>
      <c r="C354" s="95" t="n">
        <v>49941</v>
      </c>
      <c r="D354" s="53" t="inlineStr">
        <is>
          <t>OS</t>
        </is>
      </c>
      <c r="E354" s="53" t="inlineStr">
        <is>
          <t>N</t>
        </is>
      </c>
      <c r="F354" s="94" t="inlineStr">
        <is>
          <t>Other Approved Securities</t>
        </is>
      </c>
      <c r="G354" s="53" t="inlineStr">
        <is>
          <t>INR</t>
        </is>
      </c>
      <c r="H354" s="96" t="n">
        <v>341424.27</v>
      </c>
      <c r="I354" s="96" t="n">
        <v>395016.0779969078</v>
      </c>
      <c r="J354" s="53" t="n">
        <v>20240331</v>
      </c>
      <c r="K354" s="53" t="inlineStr">
        <is>
          <t>AFS</t>
        </is>
      </c>
      <c r="L354" s="53" t="inlineStr">
        <is>
          <t>MUM</t>
        </is>
      </c>
      <c r="M354" s="96">
        <f>I354*VLOOKUP(G354,'Currency-RBI'!$A$2:$B$28,2,0)</f>
        <v/>
      </c>
      <c r="N354" s="97">
        <f>H354/I354</f>
        <v/>
      </c>
    </row>
    <row r="355">
      <c r="A355" s="53" t="n">
        <v>20221231</v>
      </c>
      <c r="B355" s="94" t="inlineStr">
        <is>
          <t>45965-CG-INR-AFS-DEL-810</t>
        </is>
      </c>
      <c r="C355" s="95" t="n">
        <v>45965</v>
      </c>
      <c r="D355" s="53" t="inlineStr">
        <is>
          <t>CG</t>
        </is>
      </c>
      <c r="E355" s="53" t="inlineStr">
        <is>
          <t>Y</t>
        </is>
      </c>
      <c r="F355" s="94" t="inlineStr">
        <is>
          <t>Central Government Securities</t>
        </is>
      </c>
      <c r="G355" s="53" t="inlineStr">
        <is>
          <t>INR</t>
        </is>
      </c>
      <c r="H355" s="96" t="n">
        <v>404712</v>
      </c>
      <c r="I355" s="96" t="n">
        <v>438347.0161073732</v>
      </c>
      <c r="J355" s="53" t="n">
        <v>20240331</v>
      </c>
      <c r="K355" s="53" t="inlineStr">
        <is>
          <t>AFS</t>
        </is>
      </c>
      <c r="L355" s="53" t="inlineStr">
        <is>
          <t>DEL</t>
        </is>
      </c>
      <c r="M355" s="96">
        <f>I355*VLOOKUP(G355,'Currency-RBI'!$A$2:$B$28,2,0)</f>
        <v/>
      </c>
      <c r="N355" s="97">
        <f>H355/I355</f>
        <v/>
      </c>
    </row>
    <row r="356">
      <c r="A356" s="53" t="n">
        <v>20221231</v>
      </c>
      <c r="B356" s="94" t="inlineStr">
        <is>
          <t>31247-TB-INR-AFS-MUM-812</t>
        </is>
      </c>
      <c r="C356" s="95" t="n">
        <v>31247</v>
      </c>
      <c r="D356" s="53" t="inlineStr">
        <is>
          <t>TB</t>
        </is>
      </c>
      <c r="E356" s="53" t="inlineStr">
        <is>
          <t>Y</t>
        </is>
      </c>
      <c r="F356" s="94" t="inlineStr">
        <is>
          <t>Treasury Bills</t>
        </is>
      </c>
      <c r="G356" s="53" t="inlineStr">
        <is>
          <t>INR</t>
        </is>
      </c>
      <c r="H356" s="96" t="n">
        <v>93988.62</v>
      </c>
      <c r="I356" s="96" t="n">
        <v>147973.27944977</v>
      </c>
      <c r="J356" s="53" t="n">
        <v>20240331</v>
      </c>
      <c r="K356" s="53" t="inlineStr">
        <is>
          <t>AFS</t>
        </is>
      </c>
      <c r="L356" s="53" t="inlineStr">
        <is>
          <t>MUM</t>
        </is>
      </c>
      <c r="M356" s="96">
        <f>I356*VLOOKUP(G356,'Currency-RBI'!$A$2:$B$28,2,0)</f>
        <v/>
      </c>
      <c r="N356" s="97">
        <f>H356/I356</f>
        <v/>
      </c>
    </row>
    <row r="357">
      <c r="A357" s="53" t="n">
        <v>20221231</v>
      </c>
      <c r="B357" s="94" t="inlineStr">
        <is>
          <t>75548-OS-INR-HFT-MUM-813</t>
        </is>
      </c>
      <c r="C357" s="95" t="n">
        <v>75548</v>
      </c>
      <c r="D357" s="53" t="inlineStr">
        <is>
          <t>OS</t>
        </is>
      </c>
      <c r="E357" s="53" t="inlineStr">
        <is>
          <t>Y</t>
        </is>
      </c>
      <c r="F357" s="94" t="inlineStr">
        <is>
          <t>Other Approved Securities</t>
        </is>
      </c>
      <c r="G357" s="53" t="inlineStr">
        <is>
          <t>INR</t>
        </is>
      </c>
      <c r="H357" s="96" t="n">
        <v>93089.7</v>
      </c>
      <c r="I357" s="96" t="n">
        <v>107905.0658689508</v>
      </c>
      <c r="J357" s="53" t="n">
        <v>20240331</v>
      </c>
      <c r="K357" s="53" t="inlineStr">
        <is>
          <t>HFT</t>
        </is>
      </c>
      <c r="L357" s="53" t="inlineStr">
        <is>
          <t>MUM</t>
        </is>
      </c>
      <c r="M357" s="96">
        <f>I357*VLOOKUP(G357,'Currency-RBI'!$A$2:$B$28,2,0)</f>
        <v/>
      </c>
      <c r="N357" s="97">
        <f>H357/I357</f>
        <v/>
      </c>
    </row>
    <row r="358">
      <c r="A358" s="53" t="n">
        <v>20221231</v>
      </c>
      <c r="B358" s="94" t="inlineStr">
        <is>
          <t>40727-OS-INR-AFS-MUM-815</t>
        </is>
      </c>
      <c r="C358" s="95" t="n">
        <v>40727</v>
      </c>
      <c r="D358" s="53" t="inlineStr">
        <is>
          <t>OS</t>
        </is>
      </c>
      <c r="E358" s="53" t="inlineStr">
        <is>
          <t>Y</t>
        </is>
      </c>
      <c r="F358" s="94" t="inlineStr">
        <is>
          <t>Other Approved Securities</t>
        </is>
      </c>
      <c r="G358" s="53" t="inlineStr">
        <is>
          <t>INR</t>
        </is>
      </c>
      <c r="H358" s="96" t="n">
        <v>395822.79</v>
      </c>
      <c r="I358" s="96" t="n">
        <v>541706.9571809832</v>
      </c>
      <c r="J358" s="53" t="n">
        <v>20240331</v>
      </c>
      <c r="K358" s="53" t="inlineStr">
        <is>
          <t>AFS</t>
        </is>
      </c>
      <c r="L358" s="53" t="inlineStr">
        <is>
          <t>MUM</t>
        </is>
      </c>
      <c r="M358" s="96">
        <f>I358*VLOOKUP(G358,'Currency-RBI'!$A$2:$B$28,2,0)</f>
        <v/>
      </c>
      <c r="N358" s="97">
        <f>H358/I358</f>
        <v/>
      </c>
    </row>
    <row r="359">
      <c r="A359" s="53" t="n">
        <v>20221231</v>
      </c>
      <c r="B359" s="94" t="inlineStr">
        <is>
          <t>47653-SG-INR-AFS-MUM-816</t>
        </is>
      </c>
      <c r="C359" s="95" t="n">
        <v>47653</v>
      </c>
      <c r="D359" s="53" t="inlineStr">
        <is>
          <t>SG</t>
        </is>
      </c>
      <c r="E359" s="53" t="inlineStr">
        <is>
          <t>Y</t>
        </is>
      </c>
      <c r="F359" s="94" t="inlineStr">
        <is>
          <t>State Government Securities</t>
        </is>
      </c>
      <c r="G359" s="53" t="inlineStr">
        <is>
          <t>INR</t>
        </is>
      </c>
      <c r="H359" s="96" t="n">
        <v>132858.99</v>
      </c>
      <c r="I359" s="96" t="n">
        <v>192910.8104811811</v>
      </c>
      <c r="J359" s="53" t="n">
        <v>20240331</v>
      </c>
      <c r="K359" s="53" t="inlineStr">
        <is>
          <t>AFS</t>
        </is>
      </c>
      <c r="L359" s="53" t="inlineStr">
        <is>
          <t>MUM</t>
        </is>
      </c>
      <c r="M359" s="96">
        <f>I359*VLOOKUP(G359,'Currency-RBI'!$A$2:$B$28,2,0)</f>
        <v/>
      </c>
      <c r="N359" s="97">
        <f>H359/I359</f>
        <v/>
      </c>
    </row>
    <row r="360">
      <c r="A360" s="53" t="n">
        <v>20221231</v>
      </c>
      <c r="B360" s="94" t="inlineStr">
        <is>
          <t>21389-OS-INR-AFS-MUM-819</t>
        </is>
      </c>
      <c r="C360" s="95" t="n">
        <v>21389</v>
      </c>
      <c r="D360" s="53" t="inlineStr">
        <is>
          <t>OS</t>
        </is>
      </c>
      <c r="E360" s="53" t="inlineStr">
        <is>
          <t>Y</t>
        </is>
      </c>
      <c r="F360" s="94" t="inlineStr">
        <is>
          <t>Other Approved Securities</t>
        </is>
      </c>
      <c r="G360" s="53" t="inlineStr">
        <is>
          <t>INR</t>
        </is>
      </c>
      <c r="H360" s="96" t="n">
        <v>241700.58</v>
      </c>
      <c r="I360" s="96" t="n">
        <v>394475.4038294517</v>
      </c>
      <c r="J360" s="53" t="n">
        <v>20240331</v>
      </c>
      <c r="K360" s="53" t="inlineStr">
        <is>
          <t>AFS</t>
        </is>
      </c>
      <c r="L360" s="53" t="inlineStr">
        <is>
          <t>MUM</t>
        </is>
      </c>
      <c r="M360" s="96">
        <f>I360*VLOOKUP(G360,'Currency-RBI'!$A$2:$B$28,2,0)</f>
        <v/>
      </c>
      <c r="N360" s="97">
        <f>H360/I360</f>
        <v/>
      </c>
    </row>
    <row r="361">
      <c r="A361" s="53" t="n">
        <v>20221231</v>
      </c>
      <c r="B361" s="94" t="inlineStr">
        <is>
          <t>75696-TB-INR-HFT-DEL-821</t>
        </is>
      </c>
      <c r="C361" s="95" t="n">
        <v>75696</v>
      </c>
      <c r="D361" s="53" t="inlineStr">
        <is>
          <t>TB</t>
        </is>
      </c>
      <c r="E361" s="53" t="inlineStr">
        <is>
          <t>Y</t>
        </is>
      </c>
      <c r="F361" s="94" t="inlineStr">
        <is>
          <t>Treasury Bills</t>
        </is>
      </c>
      <c r="G361" s="53" t="inlineStr">
        <is>
          <t>INR</t>
        </is>
      </c>
      <c r="H361" s="96" t="n">
        <v>462442.86</v>
      </c>
      <c r="I361" s="96" t="n">
        <v>512128.9225206558</v>
      </c>
      <c r="J361" s="53" t="n">
        <v>20240331</v>
      </c>
      <c r="K361" s="53" t="inlineStr">
        <is>
          <t>HFT</t>
        </is>
      </c>
      <c r="L361" s="53" t="inlineStr">
        <is>
          <t>DEL</t>
        </is>
      </c>
      <c r="M361" s="96">
        <f>I361*VLOOKUP(G361,'Currency-RBI'!$A$2:$B$28,2,0)</f>
        <v/>
      </c>
      <c r="N361" s="97">
        <f>H361/I361</f>
        <v/>
      </c>
    </row>
    <row r="362">
      <c r="A362" s="53" t="n">
        <v>20221231</v>
      </c>
      <c r="B362" s="94" t="inlineStr">
        <is>
          <t>77721-CG-INR-HFT-MUM-825</t>
        </is>
      </c>
      <c r="C362" s="95" t="n">
        <v>77721</v>
      </c>
      <c r="D362" s="53" t="inlineStr">
        <is>
          <t>CG</t>
        </is>
      </c>
      <c r="E362" s="53" t="inlineStr">
        <is>
          <t>N</t>
        </is>
      </c>
      <c r="F362" s="94" t="inlineStr">
        <is>
          <t>Central Government Securities</t>
        </is>
      </c>
      <c r="G362" s="53" t="inlineStr">
        <is>
          <t>INR</t>
        </is>
      </c>
      <c r="H362" s="96" t="n">
        <v>125096.4</v>
      </c>
      <c r="I362" s="96" t="n">
        <v>125175.6358727249</v>
      </c>
      <c r="J362" s="53" t="n">
        <v>20240331</v>
      </c>
      <c r="K362" s="53" t="inlineStr">
        <is>
          <t>HFT</t>
        </is>
      </c>
      <c r="L362" s="53" t="inlineStr">
        <is>
          <t>MUM</t>
        </is>
      </c>
      <c r="M362" s="96">
        <f>I362*VLOOKUP(G362,'Currency-RBI'!$A$2:$B$28,2,0)</f>
        <v/>
      </c>
      <c r="N362" s="97">
        <f>H362/I362</f>
        <v/>
      </c>
    </row>
    <row r="363">
      <c r="A363" s="53" t="n">
        <v>20221231</v>
      </c>
      <c r="B363" s="94" t="inlineStr">
        <is>
          <t>56277-CG-INR-HFT-DEL-826</t>
        </is>
      </c>
      <c r="C363" s="95" t="n">
        <v>56277</v>
      </c>
      <c r="D363" s="53" t="inlineStr">
        <is>
          <t>CG</t>
        </is>
      </c>
      <c r="E363" s="53" t="inlineStr">
        <is>
          <t>Y</t>
        </is>
      </c>
      <c r="F363" s="94" t="inlineStr">
        <is>
          <t>Central Government Securities</t>
        </is>
      </c>
      <c r="G363" s="53" t="inlineStr">
        <is>
          <t>INR</t>
        </is>
      </c>
      <c r="H363" s="96" t="n">
        <v>195160.68</v>
      </c>
      <c r="I363" s="96" t="n">
        <v>323546.070799065</v>
      </c>
      <c r="J363" s="53" t="n">
        <v>20240331</v>
      </c>
      <c r="K363" s="53" t="inlineStr">
        <is>
          <t>HFT</t>
        </is>
      </c>
      <c r="L363" s="53" t="inlineStr">
        <is>
          <t>DEL</t>
        </is>
      </c>
      <c r="M363" s="96">
        <f>I363*VLOOKUP(G363,'Currency-RBI'!$A$2:$B$28,2,0)</f>
        <v/>
      </c>
      <c r="N363" s="97">
        <f>H363/I363</f>
        <v/>
      </c>
    </row>
    <row r="364">
      <c r="A364" s="53" t="n">
        <v>20221231</v>
      </c>
      <c r="B364" s="94" t="inlineStr">
        <is>
          <t>75644-TB-INR-AFS-MUM-828</t>
        </is>
      </c>
      <c r="C364" s="95" t="n">
        <v>75644</v>
      </c>
      <c r="D364" s="53" t="inlineStr">
        <is>
          <t>TB</t>
        </is>
      </c>
      <c r="E364" s="53" t="inlineStr">
        <is>
          <t>Y</t>
        </is>
      </c>
      <c r="F364" s="94" t="inlineStr">
        <is>
          <t>Treasury Bills</t>
        </is>
      </c>
      <c r="G364" s="53" t="inlineStr">
        <is>
          <t>INR</t>
        </is>
      </c>
      <c r="H364" s="96" t="n">
        <v>428745.24</v>
      </c>
      <c r="I364" s="96" t="n">
        <v>689342.6988462218</v>
      </c>
      <c r="J364" s="53" t="n">
        <v>20240331</v>
      </c>
      <c r="K364" s="53" t="inlineStr">
        <is>
          <t>AFS</t>
        </is>
      </c>
      <c r="L364" s="53" t="inlineStr">
        <is>
          <t>MUM</t>
        </is>
      </c>
      <c r="M364" s="96">
        <f>I364*VLOOKUP(G364,'Currency-RBI'!$A$2:$B$28,2,0)</f>
        <v/>
      </c>
      <c r="N364" s="97">
        <f>H364/I364</f>
        <v/>
      </c>
    </row>
    <row r="365">
      <c r="A365" s="53" t="n">
        <v>20221231</v>
      </c>
      <c r="B365" s="94" t="inlineStr">
        <is>
          <t>21760-CG-INR-HFT-MUM-829</t>
        </is>
      </c>
      <c r="C365" s="95" t="n">
        <v>21760</v>
      </c>
      <c r="D365" s="53" t="inlineStr">
        <is>
          <t>CG</t>
        </is>
      </c>
      <c r="E365" s="53" t="inlineStr">
        <is>
          <t>N</t>
        </is>
      </c>
      <c r="F365" s="94" t="inlineStr">
        <is>
          <t>Central Government Securities</t>
        </is>
      </c>
      <c r="G365" s="53" t="inlineStr">
        <is>
          <t>INR</t>
        </is>
      </c>
      <c r="H365" s="96" t="n">
        <v>73170.89999999999</v>
      </c>
      <c r="I365" s="96" t="n">
        <v>107132.5577708426</v>
      </c>
      <c r="J365" s="53" t="n">
        <v>20240331</v>
      </c>
      <c r="K365" s="53" t="inlineStr">
        <is>
          <t>HFT</t>
        </is>
      </c>
      <c r="L365" s="53" t="inlineStr">
        <is>
          <t>MUM</t>
        </is>
      </c>
      <c r="M365" s="96">
        <f>I365*VLOOKUP(G365,'Currency-RBI'!$A$2:$B$28,2,0)</f>
        <v/>
      </c>
      <c r="N365" s="97">
        <f>H365/I365</f>
        <v/>
      </c>
    </row>
    <row r="366">
      <c r="A366" s="53" t="n">
        <v>20221231</v>
      </c>
      <c r="B366" s="94" t="inlineStr">
        <is>
          <t>37198-TB-INR-HFT-DEL-831</t>
        </is>
      </c>
      <c r="C366" s="95" t="n">
        <v>37198</v>
      </c>
      <c r="D366" s="53" t="inlineStr">
        <is>
          <t>TB</t>
        </is>
      </c>
      <c r="E366" s="53" t="inlineStr">
        <is>
          <t>Y</t>
        </is>
      </c>
      <c r="F366" s="94" t="inlineStr">
        <is>
          <t>Treasury Bills</t>
        </is>
      </c>
      <c r="G366" s="53" t="inlineStr">
        <is>
          <t>INR</t>
        </is>
      </c>
      <c r="H366" s="96" t="n">
        <v>452098.35</v>
      </c>
      <c r="I366" s="96" t="n">
        <v>700596.0167888743</v>
      </c>
      <c r="J366" s="53" t="n">
        <v>20240331</v>
      </c>
      <c r="K366" s="53" t="inlineStr">
        <is>
          <t>HFT</t>
        </is>
      </c>
      <c r="L366" s="53" t="inlineStr">
        <is>
          <t>DEL</t>
        </is>
      </c>
      <c r="M366" s="96">
        <f>I366*VLOOKUP(G366,'Currency-RBI'!$A$2:$B$28,2,0)</f>
        <v/>
      </c>
      <c r="N366" s="97">
        <f>H366/I366</f>
        <v/>
      </c>
    </row>
    <row r="367">
      <c r="A367" s="53" t="n">
        <v>20221231</v>
      </c>
      <c r="B367" s="94" t="inlineStr">
        <is>
          <t>41270-CG-INR-AFS-DEL-835</t>
        </is>
      </c>
      <c r="C367" s="95" t="n">
        <v>41270</v>
      </c>
      <c r="D367" s="53" t="inlineStr">
        <is>
          <t>CG</t>
        </is>
      </c>
      <c r="E367" s="53" t="inlineStr">
        <is>
          <t>N</t>
        </is>
      </c>
      <c r="F367" s="94" t="inlineStr">
        <is>
          <t>Central Government Securities</t>
        </is>
      </c>
      <c r="G367" s="53" t="inlineStr">
        <is>
          <t>INR</t>
        </is>
      </c>
      <c r="H367" s="96" t="n">
        <v>370726.29</v>
      </c>
      <c r="I367" s="96" t="n">
        <v>717883.0161157378</v>
      </c>
      <c r="J367" s="53" t="n">
        <v>20240331</v>
      </c>
      <c r="K367" s="53" t="inlineStr">
        <is>
          <t>AFS</t>
        </is>
      </c>
      <c r="L367" s="53" t="inlineStr">
        <is>
          <t>DEL</t>
        </is>
      </c>
      <c r="M367" s="96">
        <f>I367*VLOOKUP(G367,'Currency-RBI'!$A$2:$B$28,2,0)</f>
        <v/>
      </c>
      <c r="N367" s="97">
        <f>H367/I367</f>
        <v/>
      </c>
    </row>
    <row r="368">
      <c r="A368" s="53" t="n">
        <v>20221231</v>
      </c>
      <c r="B368" s="94" t="inlineStr">
        <is>
          <t>22566-TB-INR-AFS-MUM-836</t>
        </is>
      </c>
      <c r="C368" s="95" t="n">
        <v>22566</v>
      </c>
      <c r="D368" s="53" t="inlineStr">
        <is>
          <t>TB</t>
        </is>
      </c>
      <c r="E368" s="53" t="inlineStr">
        <is>
          <t>N</t>
        </is>
      </c>
      <c r="F368" s="94" t="inlineStr">
        <is>
          <t>Treasury Bills</t>
        </is>
      </c>
      <c r="G368" s="53" t="inlineStr">
        <is>
          <t>INR</t>
        </is>
      </c>
      <c r="H368" s="96" t="n">
        <v>433239.84</v>
      </c>
      <c r="I368" s="96" t="n">
        <v>660602.5696332033</v>
      </c>
      <c r="J368" s="53" t="n">
        <v>20240331</v>
      </c>
      <c r="K368" s="53" t="inlineStr">
        <is>
          <t>AFS</t>
        </is>
      </c>
      <c r="L368" s="53" t="inlineStr">
        <is>
          <t>MUM</t>
        </is>
      </c>
      <c r="M368" s="96">
        <f>I368*VLOOKUP(G368,'Currency-RBI'!$A$2:$B$28,2,0)</f>
        <v/>
      </c>
      <c r="N368" s="97">
        <f>H368/I368</f>
        <v/>
      </c>
    </row>
    <row r="369">
      <c r="A369" s="53" t="n">
        <v>20221231</v>
      </c>
      <c r="B369" s="94" t="inlineStr">
        <is>
          <t>84131-CG-INR-HFT-MUM-837</t>
        </is>
      </c>
      <c r="C369" s="95" t="n">
        <v>84131</v>
      </c>
      <c r="D369" s="53" t="inlineStr">
        <is>
          <t>CG</t>
        </is>
      </c>
      <c r="E369" s="53" t="inlineStr">
        <is>
          <t>Y</t>
        </is>
      </c>
      <c r="F369" s="94" t="inlineStr">
        <is>
          <t>Central Government Securities</t>
        </is>
      </c>
      <c r="G369" s="53" t="inlineStr">
        <is>
          <t>INR</t>
        </is>
      </c>
      <c r="H369" s="96" t="n">
        <v>450023.31</v>
      </c>
      <c r="I369" s="96" t="n">
        <v>682628.3301781528</v>
      </c>
      <c r="J369" s="53" t="n">
        <v>20240331</v>
      </c>
      <c r="K369" s="53" t="inlineStr">
        <is>
          <t>HFT</t>
        </is>
      </c>
      <c r="L369" s="53" t="inlineStr">
        <is>
          <t>MUM</t>
        </is>
      </c>
      <c r="M369" s="96">
        <f>I369*VLOOKUP(G369,'Currency-RBI'!$A$2:$B$28,2,0)</f>
        <v/>
      </c>
      <c r="N369" s="97">
        <f>H369/I369</f>
        <v/>
      </c>
    </row>
    <row r="370">
      <c r="A370" s="53" t="n">
        <v>20221231</v>
      </c>
      <c r="B370" s="94" t="inlineStr">
        <is>
          <t>57766-OS-INR-HFT-MUM-839</t>
        </is>
      </c>
      <c r="C370" s="95" t="n">
        <v>57766</v>
      </c>
      <c r="D370" s="53" t="inlineStr">
        <is>
          <t>OS</t>
        </is>
      </c>
      <c r="E370" s="53" t="inlineStr">
        <is>
          <t>Y</t>
        </is>
      </c>
      <c r="F370" s="94" t="inlineStr">
        <is>
          <t>Other Approved Securities</t>
        </is>
      </c>
      <c r="G370" s="53" t="inlineStr">
        <is>
          <t>INR</t>
        </is>
      </c>
      <c r="H370" s="96" t="n">
        <v>230061.15</v>
      </c>
      <c r="I370" s="96" t="n">
        <v>345748.6688772423</v>
      </c>
      <c r="J370" s="53" t="n">
        <v>20240331</v>
      </c>
      <c r="K370" s="53" t="inlineStr">
        <is>
          <t>HFT</t>
        </is>
      </c>
      <c r="L370" s="53" t="inlineStr">
        <is>
          <t>MUM</t>
        </is>
      </c>
      <c r="M370" s="96">
        <f>I370*VLOOKUP(G370,'Currency-RBI'!$A$2:$B$28,2,0)</f>
        <v/>
      </c>
      <c r="N370" s="97">
        <f>H370/I370</f>
        <v/>
      </c>
    </row>
    <row r="371">
      <c r="A371" s="53" t="n">
        <v>20221231</v>
      </c>
      <c r="B371" s="94" t="inlineStr">
        <is>
          <t>70681-SG-INR-AFS-DEL-840</t>
        </is>
      </c>
      <c r="C371" s="95" t="n">
        <v>70681</v>
      </c>
      <c r="D371" s="53" t="inlineStr">
        <is>
          <t>SG</t>
        </is>
      </c>
      <c r="E371" s="53" t="inlineStr">
        <is>
          <t>N</t>
        </is>
      </c>
      <c r="F371" s="94" t="inlineStr">
        <is>
          <t>State Government Securities</t>
        </is>
      </c>
      <c r="G371" s="53" t="inlineStr">
        <is>
          <t>INR</t>
        </is>
      </c>
      <c r="H371" s="96" t="n">
        <v>409262.04</v>
      </c>
      <c r="I371" s="96" t="n">
        <v>728111.2537638515</v>
      </c>
      <c r="J371" s="53" t="n">
        <v>20240331</v>
      </c>
      <c r="K371" s="53" t="inlineStr">
        <is>
          <t>AFS</t>
        </is>
      </c>
      <c r="L371" s="53" t="inlineStr">
        <is>
          <t>DEL</t>
        </is>
      </c>
      <c r="M371" s="96">
        <f>I371*VLOOKUP(G371,'Currency-RBI'!$A$2:$B$28,2,0)</f>
        <v/>
      </c>
      <c r="N371" s="97">
        <f>H371/I371</f>
        <v/>
      </c>
    </row>
    <row r="372">
      <c r="A372" s="53" t="n">
        <v>20221231</v>
      </c>
      <c r="B372" s="94" t="inlineStr">
        <is>
          <t>87697-CG-INR-HFT-DEL-842</t>
        </is>
      </c>
      <c r="C372" s="95" t="n">
        <v>87697</v>
      </c>
      <c r="D372" s="53" t="inlineStr">
        <is>
          <t>CG</t>
        </is>
      </c>
      <c r="E372" s="53" t="inlineStr">
        <is>
          <t>Y</t>
        </is>
      </c>
      <c r="F372" s="94" t="inlineStr">
        <is>
          <t>Central Government Securities</t>
        </is>
      </c>
      <c r="G372" s="53" t="inlineStr">
        <is>
          <t>INR</t>
        </is>
      </c>
      <c r="H372" s="96" t="n">
        <v>69060.42</v>
      </c>
      <c r="I372" s="96" t="n">
        <v>137979.1817423804</v>
      </c>
      <c r="J372" s="53" t="n">
        <v>20240331</v>
      </c>
      <c r="K372" s="53" t="inlineStr">
        <is>
          <t>HFT</t>
        </is>
      </c>
      <c r="L372" s="53" t="inlineStr">
        <is>
          <t>DEL</t>
        </is>
      </c>
      <c r="M372" s="96">
        <f>I372*VLOOKUP(G372,'Currency-RBI'!$A$2:$B$28,2,0)</f>
        <v/>
      </c>
      <c r="N372" s="97">
        <f>H372/I372</f>
        <v/>
      </c>
    </row>
    <row r="373">
      <c r="A373" s="53" t="n">
        <v>20221231</v>
      </c>
      <c r="B373" s="94" t="inlineStr">
        <is>
          <t>65190-OS-INR-HFT-MUM-848</t>
        </is>
      </c>
      <c r="C373" s="95" t="n">
        <v>65190</v>
      </c>
      <c r="D373" s="53" t="inlineStr">
        <is>
          <t>OS</t>
        </is>
      </c>
      <c r="E373" s="53" t="inlineStr">
        <is>
          <t>N</t>
        </is>
      </c>
      <c r="F373" s="94" t="inlineStr">
        <is>
          <t>Other Approved Securities</t>
        </is>
      </c>
      <c r="G373" s="53" t="inlineStr">
        <is>
          <t>INR</t>
        </is>
      </c>
      <c r="H373" s="96" t="n">
        <v>60523.65</v>
      </c>
      <c r="I373" s="96" t="n">
        <v>114500.9719194405</v>
      </c>
      <c r="J373" s="53" t="n">
        <v>20240331</v>
      </c>
      <c r="K373" s="53" t="inlineStr">
        <is>
          <t>HFT</t>
        </is>
      </c>
      <c r="L373" s="53" t="inlineStr">
        <is>
          <t>MUM</t>
        </is>
      </c>
      <c r="M373" s="96">
        <f>I373*VLOOKUP(G373,'Currency-RBI'!$A$2:$B$28,2,0)</f>
        <v/>
      </c>
      <c r="N373" s="97">
        <f>H373/I373</f>
        <v/>
      </c>
    </row>
    <row r="374">
      <c r="A374" s="53" t="n">
        <v>20221231</v>
      </c>
      <c r="B374" s="94" t="inlineStr">
        <is>
          <t>47481-CG-INR-HFT-MUM-849</t>
        </is>
      </c>
      <c r="C374" s="95" t="n">
        <v>47481</v>
      </c>
      <c r="D374" s="53" t="inlineStr">
        <is>
          <t>CG</t>
        </is>
      </c>
      <c r="E374" s="53" t="inlineStr">
        <is>
          <t>Y</t>
        </is>
      </c>
      <c r="F374" s="94" t="inlineStr">
        <is>
          <t>Central Government Securities</t>
        </is>
      </c>
      <c r="G374" s="53" t="inlineStr">
        <is>
          <t>INR</t>
        </is>
      </c>
      <c r="H374" s="96" t="n">
        <v>482245.83</v>
      </c>
      <c r="I374" s="96" t="n">
        <v>565195.6056167644</v>
      </c>
      <c r="J374" s="53" t="n">
        <v>20240331</v>
      </c>
      <c r="K374" s="53" t="inlineStr">
        <is>
          <t>HFT</t>
        </is>
      </c>
      <c r="L374" s="53" t="inlineStr">
        <is>
          <t>MUM</t>
        </is>
      </c>
      <c r="M374" s="96">
        <f>I374*VLOOKUP(G374,'Currency-RBI'!$A$2:$B$28,2,0)</f>
        <v/>
      </c>
      <c r="N374" s="97">
        <f>H374/I374</f>
        <v/>
      </c>
    </row>
    <row r="375">
      <c r="A375" s="53" t="n">
        <v>20221231</v>
      </c>
      <c r="B375" s="94" t="inlineStr">
        <is>
          <t>72917-OS-INR-AFS-MUM-850</t>
        </is>
      </c>
      <c r="C375" s="95" t="n">
        <v>72917</v>
      </c>
      <c r="D375" s="53" t="inlineStr">
        <is>
          <t>OS</t>
        </is>
      </c>
      <c r="E375" s="53" t="inlineStr">
        <is>
          <t>N</t>
        </is>
      </c>
      <c r="F375" s="94" t="inlineStr">
        <is>
          <t>Other Approved Securities</t>
        </is>
      </c>
      <c r="G375" s="53" t="inlineStr">
        <is>
          <t>INR</t>
        </is>
      </c>
      <c r="H375" s="96" t="n">
        <v>124474.68</v>
      </c>
      <c r="I375" s="96" t="n">
        <v>136263.8730562784</v>
      </c>
      <c r="J375" s="53" t="n">
        <v>20240331</v>
      </c>
      <c r="K375" s="53" t="inlineStr">
        <is>
          <t>AFS</t>
        </is>
      </c>
      <c r="L375" s="53" t="inlineStr">
        <is>
          <t>MUM</t>
        </is>
      </c>
      <c r="M375" s="96">
        <f>I375*VLOOKUP(G375,'Currency-RBI'!$A$2:$B$28,2,0)</f>
        <v/>
      </c>
      <c r="N375" s="97">
        <f>H375/I375</f>
        <v/>
      </c>
    </row>
    <row r="376">
      <c r="A376" s="53" t="n">
        <v>20221231</v>
      </c>
      <c r="B376" s="94" t="inlineStr">
        <is>
          <t>19638-CG-INR-AFS-MUM-851</t>
        </is>
      </c>
      <c r="C376" s="95" t="n">
        <v>19638</v>
      </c>
      <c r="D376" s="53" t="inlineStr">
        <is>
          <t>CG</t>
        </is>
      </c>
      <c r="E376" s="53" t="inlineStr">
        <is>
          <t>Y</t>
        </is>
      </c>
      <c r="F376" s="94" t="inlineStr">
        <is>
          <t>Central Government Securities</t>
        </is>
      </c>
      <c r="G376" s="53" t="inlineStr">
        <is>
          <t>INR</t>
        </is>
      </c>
      <c r="H376" s="96" t="n">
        <v>262724.22</v>
      </c>
      <c r="I376" s="96" t="n">
        <v>319195.0895051672</v>
      </c>
      <c r="J376" s="53" t="n">
        <v>20240331</v>
      </c>
      <c r="K376" s="53" t="inlineStr">
        <is>
          <t>AFS</t>
        </is>
      </c>
      <c r="L376" s="53" t="inlineStr">
        <is>
          <t>MUM</t>
        </is>
      </c>
      <c r="M376" s="96">
        <f>I376*VLOOKUP(G376,'Currency-RBI'!$A$2:$B$28,2,0)</f>
        <v/>
      </c>
      <c r="N376" s="97">
        <f>H376/I376</f>
        <v/>
      </c>
    </row>
    <row r="377">
      <c r="A377" s="53" t="n">
        <v>20221231</v>
      </c>
      <c r="B377" s="94" t="inlineStr">
        <is>
          <t>43454-OS-INR-HFT-MUM-854</t>
        </is>
      </c>
      <c r="C377" s="95" t="n">
        <v>43454</v>
      </c>
      <c r="D377" s="53" t="inlineStr">
        <is>
          <t>OS</t>
        </is>
      </c>
      <c r="E377" s="53" t="inlineStr">
        <is>
          <t>N</t>
        </is>
      </c>
      <c r="F377" s="94" t="inlineStr">
        <is>
          <t>Other Approved Securities</t>
        </is>
      </c>
      <c r="G377" s="53" t="inlineStr">
        <is>
          <t>INR</t>
        </is>
      </c>
      <c r="H377" s="96" t="n">
        <v>382895.37</v>
      </c>
      <c r="I377" s="96" t="n">
        <v>545982.4255668635</v>
      </c>
      <c r="J377" s="53" t="n">
        <v>20240331</v>
      </c>
      <c r="K377" s="53" t="inlineStr">
        <is>
          <t>HFT</t>
        </is>
      </c>
      <c r="L377" s="53" t="inlineStr">
        <is>
          <t>MUM</t>
        </is>
      </c>
      <c r="M377" s="96">
        <f>I377*VLOOKUP(G377,'Currency-RBI'!$A$2:$B$28,2,0)</f>
        <v/>
      </c>
      <c r="N377" s="97">
        <f>H377/I377</f>
        <v/>
      </c>
    </row>
    <row r="378">
      <c r="A378" s="53" t="n">
        <v>20221231</v>
      </c>
      <c r="B378" s="94" t="inlineStr">
        <is>
          <t>53136-SG-INR-AFS-MUM-855</t>
        </is>
      </c>
      <c r="C378" s="95" t="n">
        <v>53136</v>
      </c>
      <c r="D378" s="53" t="inlineStr">
        <is>
          <t>SG</t>
        </is>
      </c>
      <c r="E378" s="53" t="inlineStr">
        <is>
          <t>Y</t>
        </is>
      </c>
      <c r="F378" s="94" t="inlineStr">
        <is>
          <t>State Government Securities</t>
        </is>
      </c>
      <c r="G378" s="53" t="inlineStr">
        <is>
          <t>INR</t>
        </is>
      </c>
      <c r="H378" s="96" t="n">
        <v>488509.56</v>
      </c>
      <c r="I378" s="96" t="n">
        <v>762759.1038856417</v>
      </c>
      <c r="J378" s="53" t="n">
        <v>20240331</v>
      </c>
      <c r="K378" s="53" t="inlineStr">
        <is>
          <t>AFS</t>
        </is>
      </c>
      <c r="L378" s="53" t="inlineStr">
        <is>
          <t>MUM</t>
        </is>
      </c>
      <c r="M378" s="96">
        <f>I378*VLOOKUP(G378,'Currency-RBI'!$A$2:$B$28,2,0)</f>
        <v/>
      </c>
      <c r="N378" s="97">
        <f>H378/I378</f>
        <v/>
      </c>
    </row>
    <row r="379">
      <c r="A379" s="53" t="n">
        <v>20221231</v>
      </c>
      <c r="B379" s="94" t="inlineStr">
        <is>
          <t>17779-CG-INR-AFS-DEL-858</t>
        </is>
      </c>
      <c r="C379" s="95" t="n">
        <v>17779</v>
      </c>
      <c r="D379" s="53" t="inlineStr">
        <is>
          <t>CG</t>
        </is>
      </c>
      <c r="E379" s="53" t="inlineStr">
        <is>
          <t>Y</t>
        </is>
      </c>
      <c r="F379" s="94" t="inlineStr">
        <is>
          <t>Central Government Securities</t>
        </is>
      </c>
      <c r="G379" s="53" t="inlineStr">
        <is>
          <t>INR</t>
        </is>
      </c>
      <c r="H379" s="96" t="n">
        <v>443031.93</v>
      </c>
      <c r="I379" s="96" t="n">
        <v>452869.3329838855</v>
      </c>
      <c r="J379" s="53" t="n">
        <v>20240331</v>
      </c>
      <c r="K379" s="53" t="inlineStr">
        <is>
          <t>AFS</t>
        </is>
      </c>
      <c r="L379" s="53" t="inlineStr">
        <is>
          <t>DEL</t>
        </is>
      </c>
      <c r="M379" s="96">
        <f>I379*VLOOKUP(G379,'Currency-RBI'!$A$2:$B$28,2,0)</f>
        <v/>
      </c>
      <c r="N379" s="97">
        <f>H379/I379</f>
        <v/>
      </c>
    </row>
    <row r="380">
      <c r="A380" s="53" t="n">
        <v>20221231</v>
      </c>
      <c r="B380" s="94" t="inlineStr">
        <is>
          <t>89863-OS-INR-HFT-DEL-861</t>
        </is>
      </c>
      <c r="C380" s="95" t="n">
        <v>89863</v>
      </c>
      <c r="D380" s="53" t="inlineStr">
        <is>
          <t>OS</t>
        </is>
      </c>
      <c r="E380" s="53" t="inlineStr">
        <is>
          <t>Y</t>
        </is>
      </c>
      <c r="F380" s="94" t="inlineStr">
        <is>
          <t>Other Approved Securities</t>
        </is>
      </c>
      <c r="G380" s="53" t="inlineStr">
        <is>
          <t>INR</t>
        </is>
      </c>
      <c r="H380" s="96" t="n">
        <v>267373.26</v>
      </c>
      <c r="I380" s="96" t="n">
        <v>428100.9163334194</v>
      </c>
      <c r="J380" s="53" t="n">
        <v>20240331</v>
      </c>
      <c r="K380" s="53" t="inlineStr">
        <is>
          <t>HFT</t>
        </is>
      </c>
      <c r="L380" s="53" t="inlineStr">
        <is>
          <t>DEL</t>
        </is>
      </c>
      <c r="M380" s="96">
        <f>I380*VLOOKUP(G380,'Currency-RBI'!$A$2:$B$28,2,0)</f>
        <v/>
      </c>
      <c r="N380" s="97">
        <f>H380/I380</f>
        <v/>
      </c>
    </row>
    <row r="381">
      <c r="A381" s="53" t="n">
        <v>20221231</v>
      </c>
      <c r="B381" s="94" t="inlineStr">
        <is>
          <t>73319-SG-INR-AFS-MUM-862</t>
        </is>
      </c>
      <c r="C381" s="95" t="n">
        <v>73319</v>
      </c>
      <c r="D381" s="53" t="inlineStr">
        <is>
          <t>SG</t>
        </is>
      </c>
      <c r="E381" s="53" t="inlineStr">
        <is>
          <t>N</t>
        </is>
      </c>
      <c r="F381" s="94" t="inlineStr">
        <is>
          <t>State Government Securities</t>
        </is>
      </c>
      <c r="G381" s="53" t="inlineStr">
        <is>
          <t>INR</t>
        </is>
      </c>
      <c r="H381" s="96" t="n">
        <v>154123.2</v>
      </c>
      <c r="I381" s="96" t="n">
        <v>194146.6592767121</v>
      </c>
      <c r="J381" s="53" t="n">
        <v>20240331</v>
      </c>
      <c r="K381" s="53" t="inlineStr">
        <is>
          <t>AFS</t>
        </is>
      </c>
      <c r="L381" s="53" t="inlineStr">
        <is>
          <t>MUM</t>
        </is>
      </c>
      <c r="M381" s="96">
        <f>I381*VLOOKUP(G381,'Currency-RBI'!$A$2:$B$28,2,0)</f>
        <v/>
      </c>
      <c r="N381" s="97">
        <f>H381/I381</f>
        <v/>
      </c>
    </row>
    <row r="382">
      <c r="A382" s="53" t="n">
        <v>20221231</v>
      </c>
      <c r="B382" s="94" t="inlineStr">
        <is>
          <t>39897-CG-INR-AFS-MUM-865</t>
        </is>
      </c>
      <c r="C382" s="95" t="n">
        <v>39897</v>
      </c>
      <c r="D382" s="53" t="inlineStr">
        <is>
          <t>CG</t>
        </is>
      </c>
      <c r="E382" s="53" t="inlineStr">
        <is>
          <t>Y</t>
        </is>
      </c>
      <c r="F382" s="94" t="inlineStr">
        <is>
          <t>Central Government Securities</t>
        </is>
      </c>
      <c r="G382" s="53" t="inlineStr">
        <is>
          <t>INR</t>
        </is>
      </c>
      <c r="H382" s="96" t="n">
        <v>86805.17999999999</v>
      </c>
      <c r="I382" s="96" t="n">
        <v>117191.5709913577</v>
      </c>
      <c r="J382" s="53" t="n">
        <v>20240331</v>
      </c>
      <c r="K382" s="53" t="inlineStr">
        <is>
          <t>AFS</t>
        </is>
      </c>
      <c r="L382" s="53" t="inlineStr">
        <is>
          <t>MUM</t>
        </is>
      </c>
      <c r="M382" s="96">
        <f>I382*VLOOKUP(G382,'Currency-RBI'!$A$2:$B$28,2,0)</f>
        <v/>
      </c>
      <c r="N382" s="97">
        <f>H382/I382</f>
        <v/>
      </c>
    </row>
    <row r="383">
      <c r="A383" s="53" t="n">
        <v>20221231</v>
      </c>
      <c r="B383" s="94" t="inlineStr">
        <is>
          <t>86610-CG-INR-AFS-DEL-867</t>
        </is>
      </c>
      <c r="C383" s="95" t="n">
        <v>86610</v>
      </c>
      <c r="D383" s="53" t="inlineStr">
        <is>
          <t>CG</t>
        </is>
      </c>
      <c r="E383" s="53" t="inlineStr">
        <is>
          <t>Y</t>
        </is>
      </c>
      <c r="F383" s="94" t="inlineStr">
        <is>
          <t>Central Government Securities</t>
        </is>
      </c>
      <c r="G383" s="53" t="inlineStr">
        <is>
          <t>INR</t>
        </is>
      </c>
      <c r="H383" s="96" t="n">
        <v>274789.35</v>
      </c>
      <c r="I383" s="96" t="n">
        <v>284126.6065457232</v>
      </c>
      <c r="J383" s="53" t="n">
        <v>20240331</v>
      </c>
      <c r="K383" s="53" t="inlineStr">
        <is>
          <t>AFS</t>
        </is>
      </c>
      <c r="L383" s="53" t="inlineStr">
        <is>
          <t>DEL</t>
        </is>
      </c>
      <c r="M383" s="96">
        <f>I383*VLOOKUP(G383,'Currency-RBI'!$A$2:$B$28,2,0)</f>
        <v/>
      </c>
      <c r="N383" s="97">
        <f>H383/I383</f>
        <v/>
      </c>
    </row>
    <row r="384">
      <c r="A384" s="53" t="n">
        <v>20221231</v>
      </c>
      <c r="B384" s="94" t="inlineStr">
        <is>
          <t>71328-SG-INR-HFT-DEL-873</t>
        </is>
      </c>
      <c r="C384" s="95" t="n">
        <v>71328</v>
      </c>
      <c r="D384" s="53" t="inlineStr">
        <is>
          <t>SG</t>
        </is>
      </c>
      <c r="E384" s="53" t="inlineStr">
        <is>
          <t>N</t>
        </is>
      </c>
      <c r="F384" s="94" t="inlineStr">
        <is>
          <t>State Government Securities</t>
        </is>
      </c>
      <c r="G384" s="53" t="inlineStr">
        <is>
          <t>INR</t>
        </is>
      </c>
      <c r="H384" s="96" t="n">
        <v>375661.44</v>
      </c>
      <c r="I384" s="96" t="n">
        <v>581873.1560287415</v>
      </c>
      <c r="J384" s="53" t="n">
        <v>20240331</v>
      </c>
      <c r="K384" s="53" t="inlineStr">
        <is>
          <t>HFT</t>
        </is>
      </c>
      <c r="L384" s="53" t="inlineStr">
        <is>
          <t>DEL</t>
        </is>
      </c>
      <c r="M384" s="96">
        <f>I384*VLOOKUP(G384,'Currency-RBI'!$A$2:$B$28,2,0)</f>
        <v/>
      </c>
      <c r="N384" s="97">
        <f>H384/I384</f>
        <v/>
      </c>
    </row>
    <row r="385">
      <c r="A385" s="53" t="n">
        <v>20221231</v>
      </c>
      <c r="B385" s="94" t="inlineStr">
        <is>
          <t>73873-SG-INR-AFS-DEL-879</t>
        </is>
      </c>
      <c r="C385" s="95" t="n">
        <v>73873</v>
      </c>
      <c r="D385" s="53" t="inlineStr">
        <is>
          <t>SG</t>
        </is>
      </c>
      <c r="E385" s="53" t="inlineStr">
        <is>
          <t>Y</t>
        </is>
      </c>
      <c r="F385" s="94" t="inlineStr">
        <is>
          <t>State Government Securities</t>
        </is>
      </c>
      <c r="G385" s="53" t="inlineStr">
        <is>
          <t>INR</t>
        </is>
      </c>
      <c r="H385" s="96" t="n">
        <v>246661.47</v>
      </c>
      <c r="I385" s="96" t="n">
        <v>418062.3406462944</v>
      </c>
      <c r="J385" s="53" t="n">
        <v>20240331</v>
      </c>
      <c r="K385" s="53" t="inlineStr">
        <is>
          <t>AFS</t>
        </is>
      </c>
      <c r="L385" s="53" t="inlineStr">
        <is>
          <t>DEL</t>
        </is>
      </c>
      <c r="M385" s="96">
        <f>I385*VLOOKUP(G385,'Currency-RBI'!$A$2:$B$28,2,0)</f>
        <v/>
      </c>
      <c r="N385" s="97">
        <f>H385/I385</f>
        <v/>
      </c>
    </row>
    <row r="386">
      <c r="A386" s="53" t="n">
        <v>20221231</v>
      </c>
      <c r="B386" s="94" t="inlineStr">
        <is>
          <t>51217-CG-INR-HFT-MUM-881</t>
        </is>
      </c>
      <c r="C386" s="95" t="n">
        <v>51217</v>
      </c>
      <c r="D386" s="53" t="inlineStr">
        <is>
          <t>CG</t>
        </is>
      </c>
      <c r="E386" s="53" t="inlineStr">
        <is>
          <t>Y</t>
        </is>
      </c>
      <c r="F386" s="94" t="inlineStr">
        <is>
          <t>Central Government Securities</t>
        </is>
      </c>
      <c r="G386" s="53" t="inlineStr">
        <is>
          <t>INR</t>
        </is>
      </c>
      <c r="H386" s="96" t="n">
        <v>258836.49</v>
      </c>
      <c r="I386" s="96" t="n">
        <v>327843.0679677905</v>
      </c>
      <c r="J386" s="53" t="n">
        <v>20240331</v>
      </c>
      <c r="K386" s="53" t="inlineStr">
        <is>
          <t>HFT</t>
        </is>
      </c>
      <c r="L386" s="53" t="inlineStr">
        <is>
          <t>MUM</t>
        </is>
      </c>
      <c r="M386" s="96">
        <f>I386*VLOOKUP(G386,'Currency-RBI'!$A$2:$B$28,2,0)</f>
        <v/>
      </c>
      <c r="N386" s="97">
        <f>H386/I386</f>
        <v/>
      </c>
    </row>
    <row r="387">
      <c r="A387" s="53" t="n">
        <v>20221231</v>
      </c>
      <c r="B387" s="94" t="inlineStr">
        <is>
          <t>78891-OS-INR-HFT-MUM-886</t>
        </is>
      </c>
      <c r="C387" s="95" t="n">
        <v>78891</v>
      </c>
      <c r="D387" s="53" t="inlineStr">
        <is>
          <t>OS</t>
        </is>
      </c>
      <c r="E387" s="53" t="inlineStr">
        <is>
          <t>N</t>
        </is>
      </c>
      <c r="F387" s="94" t="inlineStr">
        <is>
          <t>Other Approved Securities</t>
        </is>
      </c>
      <c r="G387" s="53" t="inlineStr">
        <is>
          <t>INR</t>
        </is>
      </c>
      <c r="H387" s="96" t="n">
        <v>153492.57</v>
      </c>
      <c r="I387" s="96" t="n">
        <v>240115.4083842104</v>
      </c>
      <c r="J387" s="53" t="n">
        <v>20240331</v>
      </c>
      <c r="K387" s="53" t="inlineStr">
        <is>
          <t>HFT</t>
        </is>
      </c>
      <c r="L387" s="53" t="inlineStr">
        <is>
          <t>MUM</t>
        </is>
      </c>
      <c r="M387" s="96">
        <f>I387*VLOOKUP(G387,'Currency-RBI'!$A$2:$B$28,2,0)</f>
        <v/>
      </c>
      <c r="N387" s="97">
        <f>H387/I387</f>
        <v/>
      </c>
    </row>
    <row r="388">
      <c r="A388" s="53" t="n">
        <v>20221231</v>
      </c>
      <c r="B388" s="94" t="inlineStr">
        <is>
          <t>39708-TB-INR-HFT-DEL-888</t>
        </is>
      </c>
      <c r="C388" s="95" t="n">
        <v>39708</v>
      </c>
      <c r="D388" s="53" t="inlineStr">
        <is>
          <t>TB</t>
        </is>
      </c>
      <c r="E388" s="53" t="inlineStr">
        <is>
          <t>N</t>
        </is>
      </c>
      <c r="F388" s="94" t="inlineStr">
        <is>
          <t>Treasury Bills</t>
        </is>
      </c>
      <c r="G388" s="53" t="inlineStr">
        <is>
          <t>INR</t>
        </is>
      </c>
      <c r="H388" s="96" t="n">
        <v>373975.47</v>
      </c>
      <c r="I388" s="96" t="n">
        <v>476023.8841803449</v>
      </c>
      <c r="J388" s="53" t="n">
        <v>20240331</v>
      </c>
      <c r="K388" s="53" t="inlineStr">
        <is>
          <t>HFT</t>
        </is>
      </c>
      <c r="L388" s="53" t="inlineStr">
        <is>
          <t>DEL</t>
        </is>
      </c>
      <c r="M388" s="96">
        <f>I388*VLOOKUP(G388,'Currency-RBI'!$A$2:$B$28,2,0)</f>
        <v/>
      </c>
      <c r="N388" s="97">
        <f>H388/I388</f>
        <v/>
      </c>
    </row>
    <row r="389">
      <c r="A389" s="53" t="n">
        <v>20221231</v>
      </c>
      <c r="B389" s="94" t="inlineStr">
        <is>
          <t>39446-SG-INR-AFS-DEL-889</t>
        </is>
      </c>
      <c r="C389" s="95" t="n">
        <v>39446</v>
      </c>
      <c r="D389" s="53" t="inlineStr">
        <is>
          <t>SG</t>
        </is>
      </c>
      <c r="E389" s="53" t="inlineStr">
        <is>
          <t>N</t>
        </is>
      </c>
      <c r="F389" s="94" t="inlineStr">
        <is>
          <t>State Government Securities</t>
        </is>
      </c>
      <c r="G389" s="53" t="inlineStr">
        <is>
          <t>INR</t>
        </is>
      </c>
      <c r="H389" s="96" t="n">
        <v>434714.94</v>
      </c>
      <c r="I389" s="96" t="n">
        <v>555857.6988908449</v>
      </c>
      <c r="J389" s="53" t="n">
        <v>20240331</v>
      </c>
      <c r="K389" s="53" t="inlineStr">
        <is>
          <t>AFS</t>
        </is>
      </c>
      <c r="L389" s="53" t="inlineStr">
        <is>
          <t>DEL</t>
        </is>
      </c>
      <c r="M389" s="96">
        <f>I389*VLOOKUP(G389,'Currency-RBI'!$A$2:$B$28,2,0)</f>
        <v/>
      </c>
      <c r="N389" s="97">
        <f>H389/I389</f>
        <v/>
      </c>
    </row>
    <row r="390">
      <c r="A390" s="53" t="n">
        <v>20221231</v>
      </c>
      <c r="B390" s="94" t="inlineStr">
        <is>
          <t>74029-CG-INR-AFS-MUM-894</t>
        </is>
      </c>
      <c r="C390" s="95" t="n">
        <v>74029</v>
      </c>
      <c r="D390" s="53" t="inlineStr">
        <is>
          <t>CG</t>
        </is>
      </c>
      <c r="E390" s="53" t="inlineStr">
        <is>
          <t>N</t>
        </is>
      </c>
      <c r="F390" s="94" t="inlineStr">
        <is>
          <t>Central Government Securities</t>
        </is>
      </c>
      <c r="G390" s="53" t="inlineStr">
        <is>
          <t>INR</t>
        </is>
      </c>
      <c r="H390" s="96" t="n">
        <v>250485.84</v>
      </c>
      <c r="I390" s="96" t="n">
        <v>488172.8608743885</v>
      </c>
      <c r="J390" s="53" t="n">
        <v>20240331</v>
      </c>
      <c r="K390" s="53" t="inlineStr">
        <is>
          <t>AFS</t>
        </is>
      </c>
      <c r="L390" s="53" t="inlineStr">
        <is>
          <t>MUM</t>
        </is>
      </c>
      <c r="M390" s="96">
        <f>I390*VLOOKUP(G390,'Currency-RBI'!$A$2:$B$28,2,0)</f>
        <v/>
      </c>
      <c r="N390" s="97">
        <f>H390/I390</f>
        <v/>
      </c>
    </row>
    <row r="391">
      <c r="A391" s="53" t="n">
        <v>20221231</v>
      </c>
      <c r="B391" s="94" t="inlineStr">
        <is>
          <t>36350-TB-INR-AFS-DEL-895</t>
        </is>
      </c>
      <c r="C391" s="95" t="n">
        <v>36350</v>
      </c>
      <c r="D391" s="53" t="inlineStr">
        <is>
          <t>TB</t>
        </is>
      </c>
      <c r="E391" s="53" t="inlineStr">
        <is>
          <t>Y</t>
        </is>
      </c>
      <c r="F391" s="94" t="inlineStr">
        <is>
          <t>Treasury Bills</t>
        </is>
      </c>
      <c r="G391" s="53" t="inlineStr">
        <is>
          <t>INR</t>
        </is>
      </c>
      <c r="H391" s="96" t="n">
        <v>299504.7</v>
      </c>
      <c r="I391" s="96" t="n">
        <v>495210.4276103294</v>
      </c>
      <c r="J391" s="53" t="n">
        <v>20240331</v>
      </c>
      <c r="K391" s="53" t="inlineStr">
        <is>
          <t>AFS</t>
        </is>
      </c>
      <c r="L391" s="53" t="inlineStr">
        <is>
          <t>DEL</t>
        </is>
      </c>
      <c r="M391" s="96">
        <f>I391*VLOOKUP(G391,'Currency-RBI'!$A$2:$B$28,2,0)</f>
        <v/>
      </c>
      <c r="N391" s="97">
        <f>H391/I391</f>
        <v/>
      </c>
    </row>
    <row r="392">
      <c r="A392" s="53" t="n">
        <v>20221231</v>
      </c>
      <c r="B392" s="94" t="inlineStr">
        <is>
          <t>70445-TB-INR-HFT-MUM-896</t>
        </is>
      </c>
      <c r="C392" s="95" t="n">
        <v>70445</v>
      </c>
      <c r="D392" s="53" t="inlineStr">
        <is>
          <t>TB</t>
        </is>
      </c>
      <c r="E392" s="53" t="inlineStr">
        <is>
          <t>N</t>
        </is>
      </c>
      <c r="F392" s="94" t="inlineStr">
        <is>
          <t>Treasury Bills</t>
        </is>
      </c>
      <c r="G392" s="53" t="inlineStr">
        <is>
          <t>INR</t>
        </is>
      </c>
      <c r="H392" s="96" t="n">
        <v>287385.12</v>
      </c>
      <c r="I392" s="96" t="n">
        <v>332235.9152131474</v>
      </c>
      <c r="J392" s="53" t="n">
        <v>20240331</v>
      </c>
      <c r="K392" s="53" t="inlineStr">
        <is>
          <t>HFT</t>
        </is>
      </c>
      <c r="L392" s="53" t="inlineStr">
        <is>
          <t>MUM</t>
        </is>
      </c>
      <c r="M392" s="96">
        <f>I392*VLOOKUP(G392,'Currency-RBI'!$A$2:$B$28,2,0)</f>
        <v/>
      </c>
      <c r="N392" s="97">
        <f>H392/I392</f>
        <v/>
      </c>
    </row>
    <row r="393">
      <c r="A393" s="53" t="n">
        <v>20221231</v>
      </c>
      <c r="B393" s="94" t="inlineStr">
        <is>
          <t>42830-TB-INR-AFS-DEL-897</t>
        </is>
      </c>
      <c r="C393" s="95" t="n">
        <v>42830</v>
      </c>
      <c r="D393" s="53" t="inlineStr">
        <is>
          <t>TB</t>
        </is>
      </c>
      <c r="E393" s="53" t="inlineStr">
        <is>
          <t>Y</t>
        </is>
      </c>
      <c r="F393" s="94" t="inlineStr">
        <is>
          <t>Treasury Bills</t>
        </is>
      </c>
      <c r="G393" s="53" t="inlineStr">
        <is>
          <t>INR</t>
        </is>
      </c>
      <c r="H393" s="96" t="n">
        <v>87185.34</v>
      </c>
      <c r="I393" s="96" t="n">
        <v>116732.9061250162</v>
      </c>
      <c r="J393" s="53" t="n">
        <v>20240331</v>
      </c>
      <c r="K393" s="53" t="inlineStr">
        <is>
          <t>AFS</t>
        </is>
      </c>
      <c r="L393" s="53" t="inlineStr">
        <is>
          <t>DEL</t>
        </is>
      </c>
      <c r="M393" s="96">
        <f>I393*VLOOKUP(G393,'Currency-RBI'!$A$2:$B$28,2,0)</f>
        <v/>
      </c>
      <c r="N393" s="97">
        <f>H393/I393</f>
        <v/>
      </c>
    </row>
    <row r="394">
      <c r="A394" s="53" t="n">
        <v>20221231</v>
      </c>
      <c r="B394" s="94" t="inlineStr">
        <is>
          <t>42275-CG-INR-HFT-MUM-898</t>
        </is>
      </c>
      <c r="C394" s="95" t="n">
        <v>42275</v>
      </c>
      <c r="D394" s="53" t="inlineStr">
        <is>
          <t>CG</t>
        </is>
      </c>
      <c r="E394" s="53" t="inlineStr">
        <is>
          <t>Y</t>
        </is>
      </c>
      <c r="F394" s="94" t="inlineStr">
        <is>
          <t>Central Government Securities</t>
        </is>
      </c>
      <c r="G394" s="53" t="inlineStr">
        <is>
          <t>INR</t>
        </is>
      </c>
      <c r="H394" s="96" t="n">
        <v>344467.53</v>
      </c>
      <c r="I394" s="96" t="n">
        <v>589268.1248051198</v>
      </c>
      <c r="J394" s="53" t="n">
        <v>20240331</v>
      </c>
      <c r="K394" s="53" t="inlineStr">
        <is>
          <t>HFT</t>
        </is>
      </c>
      <c r="L394" s="53" t="inlineStr">
        <is>
          <t>MUM</t>
        </is>
      </c>
      <c r="M394" s="96">
        <f>I394*VLOOKUP(G394,'Currency-RBI'!$A$2:$B$28,2,0)</f>
        <v/>
      </c>
      <c r="N394" s="97">
        <f>H394/I394</f>
        <v/>
      </c>
    </row>
    <row r="395">
      <c r="A395" s="53" t="n">
        <v>20221231</v>
      </c>
      <c r="B395" s="94" t="inlineStr">
        <is>
          <t>59981-SG-INR-HFT-DEL-900</t>
        </is>
      </c>
      <c r="C395" s="95" t="n">
        <v>59981</v>
      </c>
      <c r="D395" s="53" t="inlineStr">
        <is>
          <t>SG</t>
        </is>
      </c>
      <c r="E395" s="53" t="inlineStr">
        <is>
          <t>N</t>
        </is>
      </c>
      <c r="F395" s="94" t="inlineStr">
        <is>
          <t>State Government Securities</t>
        </is>
      </c>
      <c r="G395" s="53" t="inlineStr">
        <is>
          <t>INR</t>
        </is>
      </c>
      <c r="H395" s="96" t="n">
        <v>294688.35</v>
      </c>
      <c r="I395" s="96" t="n">
        <v>485752.2517561532</v>
      </c>
      <c r="J395" s="53" t="n">
        <v>20240331</v>
      </c>
      <c r="K395" s="53" t="inlineStr">
        <is>
          <t>HFT</t>
        </is>
      </c>
      <c r="L395" s="53" t="inlineStr">
        <is>
          <t>DEL</t>
        </is>
      </c>
      <c r="M395" s="96">
        <f>I395*VLOOKUP(G395,'Currency-RBI'!$A$2:$B$28,2,0)</f>
        <v/>
      </c>
      <c r="N395" s="97">
        <f>H395/I395</f>
        <v/>
      </c>
    </row>
    <row r="396">
      <c r="A396" s="53" t="n">
        <v>20221231</v>
      </c>
      <c r="B396" s="94" t="inlineStr">
        <is>
          <t>17819-TB-INR-AFS-MUM-902</t>
        </is>
      </c>
      <c r="C396" s="95" t="n">
        <v>17819</v>
      </c>
      <c r="D396" s="53" t="inlineStr">
        <is>
          <t>TB</t>
        </is>
      </c>
      <c r="E396" s="53" t="inlineStr">
        <is>
          <t>Y</t>
        </is>
      </c>
      <c r="F396" s="94" t="inlineStr">
        <is>
          <t>Treasury Bills</t>
        </is>
      </c>
      <c r="G396" s="53" t="inlineStr">
        <is>
          <t>INR</t>
        </is>
      </c>
      <c r="H396" s="96" t="n">
        <v>144796.41</v>
      </c>
      <c r="I396" s="96" t="n">
        <v>160217.536177609</v>
      </c>
      <c r="J396" s="53" t="n">
        <v>20240331</v>
      </c>
      <c r="K396" s="53" t="inlineStr">
        <is>
          <t>AFS</t>
        </is>
      </c>
      <c r="L396" s="53" t="inlineStr">
        <is>
          <t>MUM</t>
        </is>
      </c>
      <c r="M396" s="96">
        <f>I396*VLOOKUP(G396,'Currency-RBI'!$A$2:$B$28,2,0)</f>
        <v/>
      </c>
      <c r="N396" s="97">
        <f>H396/I396</f>
        <v/>
      </c>
    </row>
    <row r="397">
      <c r="A397" s="53" t="n">
        <v>20221231</v>
      </c>
      <c r="B397" s="94" t="inlineStr">
        <is>
          <t>36403-TB-INR-HFT-DEL-908</t>
        </is>
      </c>
      <c r="C397" s="95" t="n">
        <v>36403</v>
      </c>
      <c r="D397" s="53" t="inlineStr">
        <is>
          <t>TB</t>
        </is>
      </c>
      <c r="E397" s="53" t="inlineStr">
        <is>
          <t>Y</t>
        </is>
      </c>
      <c r="F397" s="94" t="inlineStr">
        <is>
          <t>Treasury Bills</t>
        </is>
      </c>
      <c r="G397" s="53" t="inlineStr">
        <is>
          <t>INR</t>
        </is>
      </c>
      <c r="H397" s="96" t="n">
        <v>455755.41</v>
      </c>
      <c r="I397" s="96" t="n">
        <v>679973.0376654494</v>
      </c>
      <c r="J397" s="53" t="n">
        <v>20240331</v>
      </c>
      <c r="K397" s="53" t="inlineStr">
        <is>
          <t>HFT</t>
        </is>
      </c>
      <c r="L397" s="53" t="inlineStr">
        <is>
          <t>DEL</t>
        </is>
      </c>
      <c r="M397" s="96">
        <f>I397*VLOOKUP(G397,'Currency-RBI'!$A$2:$B$28,2,0)</f>
        <v/>
      </c>
      <c r="N397" s="97">
        <f>H397/I397</f>
        <v/>
      </c>
    </row>
    <row r="398">
      <c r="A398" s="53" t="n">
        <v>20221231</v>
      </c>
      <c r="B398" s="94" t="inlineStr">
        <is>
          <t>60154-CG-INR-AFS-MUM-911</t>
        </is>
      </c>
      <c r="C398" s="95" t="n">
        <v>60154</v>
      </c>
      <c r="D398" s="53" t="inlineStr">
        <is>
          <t>CG</t>
        </is>
      </c>
      <c r="E398" s="53" t="inlineStr">
        <is>
          <t>N</t>
        </is>
      </c>
      <c r="F398" s="94" t="inlineStr">
        <is>
          <t>Central Government Securities</t>
        </is>
      </c>
      <c r="G398" s="53" t="inlineStr">
        <is>
          <t>INR</t>
        </is>
      </c>
      <c r="H398" s="96" t="n">
        <v>152685.72</v>
      </c>
      <c r="I398" s="96" t="n">
        <v>163004.0400168423</v>
      </c>
      <c r="J398" s="53" t="n">
        <v>20240331</v>
      </c>
      <c r="K398" s="53" t="inlineStr">
        <is>
          <t>AFS</t>
        </is>
      </c>
      <c r="L398" s="53" t="inlineStr">
        <is>
          <t>MUM</t>
        </is>
      </c>
      <c r="M398" s="96">
        <f>I398*VLOOKUP(G398,'Currency-RBI'!$A$2:$B$28,2,0)</f>
        <v/>
      </c>
      <c r="N398" s="97">
        <f>H398/I398</f>
        <v/>
      </c>
    </row>
    <row r="399">
      <c r="A399" s="53" t="n">
        <v>20221231</v>
      </c>
      <c r="B399" s="94" t="inlineStr">
        <is>
          <t>70140-CG-INR-HFT-DEL-913</t>
        </is>
      </c>
      <c r="C399" s="95" t="n">
        <v>70140</v>
      </c>
      <c r="D399" s="53" t="inlineStr">
        <is>
          <t>CG</t>
        </is>
      </c>
      <c r="E399" s="53" t="inlineStr">
        <is>
          <t>Y</t>
        </is>
      </c>
      <c r="F399" s="94" t="inlineStr">
        <is>
          <t>Central Government Securities</t>
        </is>
      </c>
      <c r="G399" s="53" t="inlineStr">
        <is>
          <t>INR</t>
        </is>
      </c>
      <c r="H399" s="96" t="n">
        <v>392751.81</v>
      </c>
      <c r="I399" s="96" t="n">
        <v>606135.2257684695</v>
      </c>
      <c r="J399" s="53" t="n">
        <v>20240331</v>
      </c>
      <c r="K399" s="53" t="inlineStr">
        <is>
          <t>HFT</t>
        </is>
      </c>
      <c r="L399" s="53" t="inlineStr">
        <is>
          <t>DEL</t>
        </is>
      </c>
      <c r="M399" s="96">
        <f>I399*VLOOKUP(G399,'Currency-RBI'!$A$2:$B$28,2,0)</f>
        <v/>
      </c>
      <c r="N399" s="97">
        <f>H399/I399</f>
        <v/>
      </c>
    </row>
    <row r="400">
      <c r="A400" s="53" t="n">
        <v>20221231</v>
      </c>
      <c r="B400" s="94" t="inlineStr">
        <is>
          <t>11806-SG-INR-HFT-MUM-914</t>
        </is>
      </c>
      <c r="C400" s="95" t="n">
        <v>11806</v>
      </c>
      <c r="D400" s="53" t="inlineStr">
        <is>
          <t>SG</t>
        </is>
      </c>
      <c r="E400" s="53" t="inlineStr">
        <is>
          <t>N</t>
        </is>
      </c>
      <c r="F400" s="94" t="inlineStr">
        <is>
          <t>State Government Securities</t>
        </is>
      </c>
      <c r="G400" s="53" t="inlineStr">
        <is>
          <t>INR</t>
        </is>
      </c>
      <c r="H400" s="96" t="n">
        <v>172402.56</v>
      </c>
      <c r="I400" s="96" t="n">
        <v>252715.2875370666</v>
      </c>
      <c r="J400" s="53" t="n">
        <v>20240331</v>
      </c>
      <c r="K400" s="53" t="inlineStr">
        <is>
          <t>HFT</t>
        </is>
      </c>
      <c r="L400" s="53" t="inlineStr">
        <is>
          <t>MUM</t>
        </is>
      </c>
      <c r="M400" s="96">
        <f>I400*VLOOKUP(G400,'Currency-RBI'!$A$2:$B$28,2,0)</f>
        <v/>
      </c>
      <c r="N400" s="97">
        <f>H400/I400</f>
        <v/>
      </c>
    </row>
    <row r="401">
      <c r="A401" s="53" t="n">
        <v>20221231</v>
      </c>
      <c r="B401" s="94" t="inlineStr">
        <is>
          <t>89331-OS-INR-AFS-DEL-915</t>
        </is>
      </c>
      <c r="C401" s="95" t="n">
        <v>89331</v>
      </c>
      <c r="D401" s="53" t="inlineStr">
        <is>
          <t>OS</t>
        </is>
      </c>
      <c r="E401" s="53" t="inlineStr">
        <is>
          <t>Y</t>
        </is>
      </c>
      <c r="F401" s="94" t="inlineStr">
        <is>
          <t>Other Approved Securities</t>
        </is>
      </c>
      <c r="G401" s="53" t="inlineStr">
        <is>
          <t>INR</t>
        </is>
      </c>
      <c r="H401" s="96" t="n">
        <v>74081.7</v>
      </c>
      <c r="I401" s="96" t="n">
        <v>130969.5534393935</v>
      </c>
      <c r="J401" s="53" t="n">
        <v>20240331</v>
      </c>
      <c r="K401" s="53" t="inlineStr">
        <is>
          <t>AFS</t>
        </is>
      </c>
      <c r="L401" s="53" t="inlineStr">
        <is>
          <t>DEL</t>
        </is>
      </c>
      <c r="M401" s="96">
        <f>I401*VLOOKUP(G401,'Currency-RBI'!$A$2:$B$28,2,0)</f>
        <v/>
      </c>
      <c r="N401" s="97">
        <f>H401/I401</f>
        <v/>
      </c>
    </row>
    <row r="402">
      <c r="A402" s="53" t="n">
        <v>20221231</v>
      </c>
      <c r="B402" s="94" t="inlineStr">
        <is>
          <t>54227-OS-INR-AFS-MUM-917</t>
        </is>
      </c>
      <c r="C402" s="95" t="n">
        <v>54227</v>
      </c>
      <c r="D402" s="53" t="inlineStr">
        <is>
          <t>OS</t>
        </is>
      </c>
      <c r="E402" s="53" t="inlineStr">
        <is>
          <t>Y</t>
        </is>
      </c>
      <c r="F402" s="94" t="inlineStr">
        <is>
          <t>Other Approved Securities</t>
        </is>
      </c>
      <c r="G402" s="53" t="inlineStr">
        <is>
          <t>INR</t>
        </is>
      </c>
      <c r="H402" s="96" t="n">
        <v>333014.22</v>
      </c>
      <c r="I402" s="96" t="n">
        <v>542462.1989066374</v>
      </c>
      <c r="J402" s="53" t="n">
        <v>20240331</v>
      </c>
      <c r="K402" s="53" t="inlineStr">
        <is>
          <t>AFS</t>
        </is>
      </c>
      <c r="L402" s="53" t="inlineStr">
        <is>
          <t>MUM</t>
        </is>
      </c>
      <c r="M402" s="96">
        <f>I402*VLOOKUP(G402,'Currency-RBI'!$A$2:$B$28,2,0)</f>
        <v/>
      </c>
      <c r="N402" s="97">
        <f>H402/I402</f>
        <v/>
      </c>
    </row>
    <row r="403">
      <c r="A403" s="53" t="n">
        <v>20221231</v>
      </c>
      <c r="B403" s="94" t="inlineStr">
        <is>
          <t>64420-SG-INR-AFS-DEL-918</t>
        </is>
      </c>
      <c r="C403" s="95" t="n">
        <v>64420</v>
      </c>
      <c r="D403" s="53" t="inlineStr">
        <is>
          <t>SG</t>
        </is>
      </c>
      <c r="E403" s="53" t="inlineStr">
        <is>
          <t>N</t>
        </is>
      </c>
      <c r="F403" s="94" t="inlineStr">
        <is>
          <t>State Government Securities</t>
        </is>
      </c>
      <c r="G403" s="53" t="inlineStr">
        <is>
          <t>INR</t>
        </is>
      </c>
      <c r="H403" s="96" t="n">
        <v>148980.15</v>
      </c>
      <c r="I403" s="96" t="n">
        <v>270469.0251161511</v>
      </c>
      <c r="J403" s="53" t="n">
        <v>20240331</v>
      </c>
      <c r="K403" s="53" t="inlineStr">
        <is>
          <t>AFS</t>
        </is>
      </c>
      <c r="L403" s="53" t="inlineStr">
        <is>
          <t>DEL</t>
        </is>
      </c>
      <c r="M403" s="96">
        <f>I403*VLOOKUP(G403,'Currency-RBI'!$A$2:$B$28,2,0)</f>
        <v/>
      </c>
      <c r="N403" s="97">
        <f>H403/I403</f>
        <v/>
      </c>
    </row>
    <row r="404">
      <c r="A404" s="53" t="n">
        <v>20221231</v>
      </c>
      <c r="B404" s="94" t="inlineStr">
        <is>
          <t>45852-CG-INR-AFS-DEL-922</t>
        </is>
      </c>
      <c r="C404" s="95" t="n">
        <v>45852</v>
      </c>
      <c r="D404" s="53" t="inlineStr">
        <is>
          <t>CG</t>
        </is>
      </c>
      <c r="E404" s="53" t="inlineStr">
        <is>
          <t>Y</t>
        </is>
      </c>
      <c r="F404" s="94" t="inlineStr">
        <is>
          <t>Central Government Securities</t>
        </is>
      </c>
      <c r="G404" s="53" t="inlineStr">
        <is>
          <t>INR</t>
        </is>
      </c>
      <c r="H404" s="96" t="n">
        <v>170704.71</v>
      </c>
      <c r="I404" s="96" t="n">
        <v>303865.3626936519</v>
      </c>
      <c r="J404" s="53" t="n">
        <v>20240331</v>
      </c>
      <c r="K404" s="53" t="inlineStr">
        <is>
          <t>AFS</t>
        </is>
      </c>
      <c r="L404" s="53" t="inlineStr">
        <is>
          <t>DEL</t>
        </is>
      </c>
      <c r="M404" s="96">
        <f>I404*VLOOKUP(G404,'Currency-RBI'!$A$2:$B$28,2,0)</f>
        <v/>
      </c>
      <c r="N404" s="97">
        <f>H404/I404</f>
        <v/>
      </c>
    </row>
    <row r="405">
      <c r="A405" s="53" t="n">
        <v>20221231</v>
      </c>
      <c r="B405" s="94" t="inlineStr">
        <is>
          <t>59794-SG-INR-HFT-DEL-924</t>
        </is>
      </c>
      <c r="C405" s="95" t="n">
        <v>59794</v>
      </c>
      <c r="D405" s="53" t="inlineStr">
        <is>
          <t>SG</t>
        </is>
      </c>
      <c r="E405" s="53" t="inlineStr">
        <is>
          <t>N</t>
        </is>
      </c>
      <c r="F405" s="94" t="inlineStr">
        <is>
          <t>State Government Securities</t>
        </is>
      </c>
      <c r="G405" s="53" t="inlineStr">
        <is>
          <t>INR</t>
        </is>
      </c>
      <c r="H405" s="96" t="n">
        <v>202714.38</v>
      </c>
      <c r="I405" s="96" t="n">
        <v>308143.8728906157</v>
      </c>
      <c r="J405" s="53" t="n">
        <v>20240331</v>
      </c>
      <c r="K405" s="53" t="inlineStr">
        <is>
          <t>HFT</t>
        </is>
      </c>
      <c r="L405" s="53" t="inlineStr">
        <is>
          <t>DEL</t>
        </is>
      </c>
      <c r="M405" s="96">
        <f>I405*VLOOKUP(G405,'Currency-RBI'!$A$2:$B$28,2,0)</f>
        <v/>
      </c>
      <c r="N405" s="97">
        <f>H405/I405</f>
        <v/>
      </c>
    </row>
    <row r="406">
      <c r="A406" s="53" t="n">
        <v>20221231</v>
      </c>
      <c r="B406" s="94" t="inlineStr">
        <is>
          <t>12022-CG-INR-HFT-DEL-925</t>
        </is>
      </c>
      <c r="C406" s="95" t="n">
        <v>12022</v>
      </c>
      <c r="D406" s="53" t="inlineStr">
        <is>
          <t>CG</t>
        </is>
      </c>
      <c r="E406" s="53" t="inlineStr">
        <is>
          <t>N</t>
        </is>
      </c>
      <c r="F406" s="94" t="inlineStr">
        <is>
          <t>Central Government Securities</t>
        </is>
      </c>
      <c r="G406" s="53" t="inlineStr">
        <is>
          <t>INR</t>
        </is>
      </c>
      <c r="H406" s="96" t="n">
        <v>247769.28</v>
      </c>
      <c r="I406" s="96" t="n">
        <v>423507.2988086027</v>
      </c>
      <c r="J406" s="53" t="n">
        <v>20240331</v>
      </c>
      <c r="K406" s="53" t="inlineStr">
        <is>
          <t>HFT</t>
        </is>
      </c>
      <c r="L406" s="53" t="inlineStr">
        <is>
          <t>DEL</t>
        </is>
      </c>
      <c r="M406" s="96">
        <f>I406*VLOOKUP(G406,'Currency-RBI'!$A$2:$B$28,2,0)</f>
        <v/>
      </c>
      <c r="N406" s="97">
        <f>H406/I406</f>
        <v/>
      </c>
    </row>
    <row r="407">
      <c r="A407" s="53" t="n">
        <v>20221231</v>
      </c>
      <c r="B407" s="94" t="inlineStr">
        <is>
          <t>63226-OS-INR-AFS-MUM-929</t>
        </is>
      </c>
      <c r="C407" s="95" t="n">
        <v>63226</v>
      </c>
      <c r="D407" s="53" t="inlineStr">
        <is>
          <t>OS</t>
        </is>
      </c>
      <c r="E407" s="53" t="inlineStr">
        <is>
          <t>Y</t>
        </is>
      </c>
      <c r="F407" s="94" t="inlineStr">
        <is>
          <t>Other Approved Securities</t>
        </is>
      </c>
      <c r="G407" s="53" t="inlineStr">
        <is>
          <t>INR</t>
        </is>
      </c>
      <c r="H407" s="96" t="n">
        <v>231286.77</v>
      </c>
      <c r="I407" s="96" t="n">
        <v>282284.4351336326</v>
      </c>
      <c r="J407" s="53" t="n">
        <v>20240331</v>
      </c>
      <c r="K407" s="53" t="inlineStr">
        <is>
          <t>AFS</t>
        </is>
      </c>
      <c r="L407" s="53" t="inlineStr">
        <is>
          <t>MUM</t>
        </is>
      </c>
      <c r="M407" s="96">
        <f>I407*VLOOKUP(G407,'Currency-RBI'!$A$2:$B$28,2,0)</f>
        <v/>
      </c>
      <c r="N407" s="97">
        <f>H407/I407</f>
        <v/>
      </c>
    </row>
    <row r="408">
      <c r="A408" s="53" t="n">
        <v>20221231</v>
      </c>
      <c r="B408" s="94" t="inlineStr">
        <is>
          <t>16614-CG-INR-HFT-DEL-930</t>
        </is>
      </c>
      <c r="C408" s="95" t="n">
        <v>16614</v>
      </c>
      <c r="D408" s="53" t="inlineStr">
        <is>
          <t>CG</t>
        </is>
      </c>
      <c r="E408" s="53" t="inlineStr">
        <is>
          <t>N</t>
        </is>
      </c>
      <c r="F408" s="94" t="inlineStr">
        <is>
          <t>Central Government Securities</t>
        </is>
      </c>
      <c r="G408" s="53" t="inlineStr">
        <is>
          <t>INR</t>
        </is>
      </c>
      <c r="H408" s="96" t="n">
        <v>94653.89999999999</v>
      </c>
      <c r="I408" s="96" t="n">
        <v>115374.905053935</v>
      </c>
      <c r="J408" s="53" t="n">
        <v>20240331</v>
      </c>
      <c r="K408" s="53" t="inlineStr">
        <is>
          <t>HFT</t>
        </is>
      </c>
      <c r="L408" s="53" t="inlineStr">
        <is>
          <t>DEL</t>
        </is>
      </c>
      <c r="M408" s="96">
        <f>I408*VLOOKUP(G408,'Currency-RBI'!$A$2:$B$28,2,0)</f>
        <v/>
      </c>
      <c r="N408" s="97">
        <f>H408/I408</f>
        <v/>
      </c>
    </row>
    <row r="409">
      <c r="A409" s="53" t="n">
        <v>20221231</v>
      </c>
      <c r="B409" s="94" t="inlineStr">
        <is>
          <t>87638-TB-INR-HFT-MUM-931</t>
        </is>
      </c>
      <c r="C409" s="95" t="n">
        <v>87638</v>
      </c>
      <c r="D409" s="53" t="inlineStr">
        <is>
          <t>TB</t>
        </is>
      </c>
      <c r="E409" s="53" t="inlineStr">
        <is>
          <t>Y</t>
        </is>
      </c>
      <c r="F409" s="94" t="inlineStr">
        <is>
          <t>Treasury Bills</t>
        </is>
      </c>
      <c r="G409" s="53" t="inlineStr">
        <is>
          <t>INR</t>
        </is>
      </c>
      <c r="H409" s="96" t="n">
        <v>55740.96</v>
      </c>
      <c r="I409" s="96" t="n">
        <v>82521.78239759328</v>
      </c>
      <c r="J409" s="53" t="n">
        <v>20240331</v>
      </c>
      <c r="K409" s="53" t="inlineStr">
        <is>
          <t>HFT</t>
        </is>
      </c>
      <c r="L409" s="53" t="inlineStr">
        <is>
          <t>MUM</t>
        </is>
      </c>
      <c r="M409" s="96">
        <f>I409*VLOOKUP(G409,'Currency-RBI'!$A$2:$B$28,2,0)</f>
        <v/>
      </c>
      <c r="N409" s="97">
        <f>H409/I409</f>
        <v/>
      </c>
    </row>
    <row r="410">
      <c r="A410" s="53" t="n">
        <v>20221231</v>
      </c>
      <c r="B410" s="94" t="inlineStr">
        <is>
          <t>45146-TB-INR-HFT-DEL-933</t>
        </is>
      </c>
      <c r="C410" s="95" t="n">
        <v>45146</v>
      </c>
      <c r="D410" s="53" t="inlineStr">
        <is>
          <t>TB</t>
        </is>
      </c>
      <c r="E410" s="53" t="inlineStr">
        <is>
          <t>Y</t>
        </is>
      </c>
      <c r="F410" s="94" t="inlineStr">
        <is>
          <t>Treasury Bills</t>
        </is>
      </c>
      <c r="G410" s="53" t="inlineStr">
        <is>
          <t>INR</t>
        </is>
      </c>
      <c r="H410" s="96" t="n">
        <v>411818.22</v>
      </c>
      <c r="I410" s="96" t="n">
        <v>487575.7285508492</v>
      </c>
      <c r="J410" s="53" t="n">
        <v>20240331</v>
      </c>
      <c r="K410" s="53" t="inlineStr">
        <is>
          <t>HFT</t>
        </is>
      </c>
      <c r="L410" s="53" t="inlineStr">
        <is>
          <t>DEL</t>
        </is>
      </c>
      <c r="M410" s="96">
        <f>I410*VLOOKUP(G410,'Currency-RBI'!$A$2:$B$28,2,0)</f>
        <v/>
      </c>
      <c r="N410" s="97">
        <f>H410/I410</f>
        <v/>
      </c>
    </row>
    <row r="411">
      <c r="A411" s="53" t="n">
        <v>20221231</v>
      </c>
      <c r="B411" s="94" t="inlineStr">
        <is>
          <t>33859-CG-INR-HFT-DEL-934</t>
        </is>
      </c>
      <c r="C411" s="95" t="n">
        <v>33859</v>
      </c>
      <c r="D411" s="53" t="inlineStr">
        <is>
          <t>CG</t>
        </is>
      </c>
      <c r="E411" s="53" t="inlineStr">
        <is>
          <t>Y</t>
        </is>
      </c>
      <c r="F411" s="94" t="inlineStr">
        <is>
          <t>Central Government Securities</t>
        </is>
      </c>
      <c r="G411" s="53" t="inlineStr">
        <is>
          <t>INR</t>
        </is>
      </c>
      <c r="H411" s="96" t="n">
        <v>429870.87</v>
      </c>
      <c r="I411" s="96" t="n">
        <v>600167.8770816551</v>
      </c>
      <c r="J411" s="53" t="n">
        <v>20240331</v>
      </c>
      <c r="K411" s="53" t="inlineStr">
        <is>
          <t>HFT</t>
        </is>
      </c>
      <c r="L411" s="53" t="inlineStr">
        <is>
          <t>DEL</t>
        </is>
      </c>
      <c r="M411" s="96">
        <f>I411*VLOOKUP(G411,'Currency-RBI'!$A$2:$B$28,2,0)</f>
        <v/>
      </c>
      <c r="N411" s="97">
        <f>H411/I411</f>
        <v/>
      </c>
    </row>
    <row r="412">
      <c r="A412" s="53" t="n">
        <v>20221231</v>
      </c>
      <c r="B412" s="94" t="inlineStr">
        <is>
          <t>63305-SG-INR-HFT-MUM-938</t>
        </is>
      </c>
      <c r="C412" s="95" t="n">
        <v>63305</v>
      </c>
      <c r="D412" s="53" t="inlineStr">
        <is>
          <t>SG</t>
        </is>
      </c>
      <c r="E412" s="53" t="inlineStr">
        <is>
          <t>N</t>
        </is>
      </c>
      <c r="F412" s="94" t="inlineStr">
        <is>
          <t>State Government Securities</t>
        </is>
      </c>
      <c r="G412" s="53" t="inlineStr">
        <is>
          <t>INR</t>
        </is>
      </c>
      <c r="H412" s="96" t="n">
        <v>273588.48</v>
      </c>
      <c r="I412" s="96" t="n">
        <v>499910.495693009</v>
      </c>
      <c r="J412" s="53" t="n">
        <v>20240331</v>
      </c>
      <c r="K412" s="53" t="inlineStr">
        <is>
          <t>HFT</t>
        </is>
      </c>
      <c r="L412" s="53" t="inlineStr">
        <is>
          <t>MUM</t>
        </is>
      </c>
      <c r="M412" s="96">
        <f>I412*VLOOKUP(G412,'Currency-RBI'!$A$2:$B$28,2,0)</f>
        <v/>
      </c>
      <c r="N412" s="97">
        <f>H412/I412</f>
        <v/>
      </c>
    </row>
    <row r="413">
      <c r="A413" s="53" t="n">
        <v>20221231</v>
      </c>
      <c r="B413" s="94" t="inlineStr">
        <is>
          <t>36668-CG-INR-AFS-MUM-941</t>
        </is>
      </c>
      <c r="C413" s="95" t="n">
        <v>36668</v>
      </c>
      <c r="D413" s="53" t="inlineStr">
        <is>
          <t>CG</t>
        </is>
      </c>
      <c r="E413" s="53" t="inlineStr">
        <is>
          <t>N</t>
        </is>
      </c>
      <c r="F413" s="94" t="inlineStr">
        <is>
          <t>Central Government Securities</t>
        </is>
      </c>
      <c r="G413" s="53" t="inlineStr">
        <is>
          <t>INR</t>
        </is>
      </c>
      <c r="H413" s="96" t="n">
        <v>439815.42</v>
      </c>
      <c r="I413" s="96" t="n">
        <v>763009.1940594426</v>
      </c>
      <c r="J413" s="53" t="n">
        <v>20240331</v>
      </c>
      <c r="K413" s="53" t="inlineStr">
        <is>
          <t>AFS</t>
        </is>
      </c>
      <c r="L413" s="53" t="inlineStr">
        <is>
          <t>MUM</t>
        </is>
      </c>
      <c r="M413" s="96">
        <f>I413*VLOOKUP(G413,'Currency-RBI'!$A$2:$B$28,2,0)</f>
        <v/>
      </c>
      <c r="N413" s="97">
        <f>H413/I413</f>
        <v/>
      </c>
    </row>
    <row r="414">
      <c r="A414" s="53" t="n">
        <v>20221231</v>
      </c>
      <c r="B414" s="94" t="inlineStr">
        <is>
          <t>26607-CG-INR-AFS-MUM-942</t>
        </is>
      </c>
      <c r="C414" s="95" t="n">
        <v>26607</v>
      </c>
      <c r="D414" s="53" t="inlineStr">
        <is>
          <t>CG</t>
        </is>
      </c>
      <c r="E414" s="53" t="inlineStr">
        <is>
          <t>N</t>
        </is>
      </c>
      <c r="F414" s="94" t="inlineStr">
        <is>
          <t>Central Government Securities</t>
        </is>
      </c>
      <c r="G414" s="53" t="inlineStr">
        <is>
          <t>INR</t>
        </is>
      </c>
      <c r="H414" s="96" t="n">
        <v>465969.24</v>
      </c>
      <c r="I414" s="96" t="n">
        <v>719539.487104962</v>
      </c>
      <c r="J414" s="53" t="n">
        <v>20240331</v>
      </c>
      <c r="K414" s="53" t="inlineStr">
        <is>
          <t>AFS</t>
        </is>
      </c>
      <c r="L414" s="53" t="inlineStr">
        <is>
          <t>MUM</t>
        </is>
      </c>
      <c r="M414" s="96">
        <f>I414*VLOOKUP(G414,'Currency-RBI'!$A$2:$B$28,2,0)</f>
        <v/>
      </c>
      <c r="N414" s="97">
        <f>H414/I414</f>
        <v/>
      </c>
    </row>
    <row r="415">
      <c r="A415" s="53" t="n">
        <v>20221231</v>
      </c>
      <c r="B415" s="94" t="inlineStr">
        <is>
          <t>71293-OS-INR-HFT-MUM-945</t>
        </is>
      </c>
      <c r="C415" s="95" t="n">
        <v>71293</v>
      </c>
      <c r="D415" s="53" t="inlineStr">
        <is>
          <t>OS</t>
        </is>
      </c>
      <c r="E415" s="53" t="inlineStr">
        <is>
          <t>N</t>
        </is>
      </c>
      <c r="F415" s="94" t="inlineStr">
        <is>
          <t>Other Approved Securities</t>
        </is>
      </c>
      <c r="G415" s="53" t="inlineStr">
        <is>
          <t>INR</t>
        </is>
      </c>
      <c r="H415" s="96" t="n">
        <v>230181.93</v>
      </c>
      <c r="I415" s="96" t="n">
        <v>294144.9004683811</v>
      </c>
      <c r="J415" s="53" t="n">
        <v>20240331</v>
      </c>
      <c r="K415" s="53" t="inlineStr">
        <is>
          <t>HFT</t>
        </is>
      </c>
      <c r="L415" s="53" t="inlineStr">
        <is>
          <t>MUM</t>
        </is>
      </c>
      <c r="M415" s="96">
        <f>I415*VLOOKUP(G415,'Currency-RBI'!$A$2:$B$28,2,0)</f>
        <v/>
      </c>
      <c r="N415" s="97">
        <f>H415/I415</f>
        <v/>
      </c>
    </row>
    <row r="416">
      <c r="A416" s="53" t="n">
        <v>20221231</v>
      </c>
      <c r="B416" s="94" t="inlineStr">
        <is>
          <t>51858-CG-INR-AFS-DEL-946</t>
        </is>
      </c>
      <c r="C416" s="95" t="n">
        <v>51858</v>
      </c>
      <c r="D416" s="53" t="inlineStr">
        <is>
          <t>CG</t>
        </is>
      </c>
      <c r="E416" s="53" t="inlineStr">
        <is>
          <t>N</t>
        </is>
      </c>
      <c r="F416" s="94" t="inlineStr">
        <is>
          <t>Central Government Securities</t>
        </is>
      </c>
      <c r="G416" s="53" t="inlineStr">
        <is>
          <t>INR</t>
        </is>
      </c>
      <c r="H416" s="96" t="n">
        <v>412562.7</v>
      </c>
      <c r="I416" s="96" t="n">
        <v>462948.2937490168</v>
      </c>
      <c r="J416" s="53" t="n">
        <v>20240331</v>
      </c>
      <c r="K416" s="53" t="inlineStr">
        <is>
          <t>AFS</t>
        </is>
      </c>
      <c r="L416" s="53" t="inlineStr">
        <is>
          <t>DEL</t>
        </is>
      </c>
      <c r="M416" s="96">
        <f>I416*VLOOKUP(G416,'Currency-RBI'!$A$2:$B$28,2,0)</f>
        <v/>
      </c>
      <c r="N416" s="97">
        <f>H416/I416</f>
        <v/>
      </c>
    </row>
    <row r="417">
      <c r="A417" s="53" t="n">
        <v>20221231</v>
      </c>
      <c r="B417" s="94" t="inlineStr">
        <is>
          <t>43938-TB-INR-HFT-DEL-951</t>
        </is>
      </c>
      <c r="C417" s="95" t="n">
        <v>43938</v>
      </c>
      <c r="D417" s="53" t="inlineStr">
        <is>
          <t>TB</t>
        </is>
      </c>
      <c r="E417" s="53" t="inlineStr">
        <is>
          <t>Y</t>
        </is>
      </c>
      <c r="F417" s="94" t="inlineStr">
        <is>
          <t>Treasury Bills</t>
        </is>
      </c>
      <c r="G417" s="53" t="inlineStr">
        <is>
          <t>INR</t>
        </is>
      </c>
      <c r="H417" s="96" t="n">
        <v>215169.57</v>
      </c>
      <c r="I417" s="96" t="n">
        <v>286082.8111793919</v>
      </c>
      <c r="J417" s="53" t="n">
        <v>20240331</v>
      </c>
      <c r="K417" s="53" t="inlineStr">
        <is>
          <t>HFT</t>
        </is>
      </c>
      <c r="L417" s="53" t="inlineStr">
        <is>
          <t>DEL</t>
        </is>
      </c>
      <c r="M417" s="96">
        <f>I417*VLOOKUP(G417,'Currency-RBI'!$A$2:$B$28,2,0)</f>
        <v/>
      </c>
      <c r="N417" s="97">
        <f>H417/I417</f>
        <v/>
      </c>
    </row>
    <row r="418">
      <c r="A418" s="53" t="n">
        <v>20221231</v>
      </c>
      <c r="B418" s="94" t="inlineStr">
        <is>
          <t>21089-CG-INR-AFS-MUM-953</t>
        </is>
      </c>
      <c r="C418" s="95" t="n">
        <v>21089</v>
      </c>
      <c r="D418" s="53" t="inlineStr">
        <is>
          <t>CG</t>
        </is>
      </c>
      <c r="E418" s="53" t="inlineStr">
        <is>
          <t>N</t>
        </is>
      </c>
      <c r="F418" s="94" t="inlineStr">
        <is>
          <t>Central Government Securities</t>
        </is>
      </c>
      <c r="G418" s="53" t="inlineStr">
        <is>
          <t>INR</t>
        </is>
      </c>
      <c r="H418" s="96" t="n">
        <v>328524.57</v>
      </c>
      <c r="I418" s="96" t="n">
        <v>518366.9768637711</v>
      </c>
      <c r="J418" s="53" t="n">
        <v>20240331</v>
      </c>
      <c r="K418" s="53" t="inlineStr">
        <is>
          <t>AFS</t>
        </is>
      </c>
      <c r="L418" s="53" t="inlineStr">
        <is>
          <t>MUM</t>
        </is>
      </c>
      <c r="M418" s="96">
        <f>I418*VLOOKUP(G418,'Currency-RBI'!$A$2:$B$28,2,0)</f>
        <v/>
      </c>
      <c r="N418" s="97">
        <f>H418/I418</f>
        <v/>
      </c>
    </row>
    <row r="419">
      <c r="A419" s="53" t="n">
        <v>20221231</v>
      </c>
      <c r="B419" s="94" t="inlineStr">
        <is>
          <t>35340-SG-INR-AFS-DEL-955</t>
        </is>
      </c>
      <c r="C419" s="95" t="n">
        <v>35340</v>
      </c>
      <c r="D419" s="53" t="inlineStr">
        <is>
          <t>SG</t>
        </is>
      </c>
      <c r="E419" s="53" t="inlineStr">
        <is>
          <t>N</t>
        </is>
      </c>
      <c r="F419" s="94" t="inlineStr">
        <is>
          <t>State Government Securities</t>
        </is>
      </c>
      <c r="G419" s="53" t="inlineStr">
        <is>
          <t>INR</t>
        </is>
      </c>
      <c r="H419" s="96" t="n">
        <v>226794.15</v>
      </c>
      <c r="I419" s="96" t="n">
        <v>324173.9895141805</v>
      </c>
      <c r="J419" s="53" t="n">
        <v>20240331</v>
      </c>
      <c r="K419" s="53" t="inlineStr">
        <is>
          <t>AFS</t>
        </is>
      </c>
      <c r="L419" s="53" t="inlineStr">
        <is>
          <t>DEL</t>
        </is>
      </c>
      <c r="M419" s="96">
        <f>I419*VLOOKUP(G419,'Currency-RBI'!$A$2:$B$28,2,0)</f>
        <v/>
      </c>
      <c r="N419" s="97">
        <f>H419/I419</f>
        <v/>
      </c>
    </row>
    <row r="420">
      <c r="A420" s="53" t="n">
        <v>20221231</v>
      </c>
      <c r="B420" s="94" t="inlineStr">
        <is>
          <t>58543-OS-INR-HFT-MUM-960</t>
        </is>
      </c>
      <c r="C420" s="95" t="n">
        <v>58543</v>
      </c>
      <c r="D420" s="53" t="inlineStr">
        <is>
          <t>OS</t>
        </is>
      </c>
      <c r="E420" s="53" t="inlineStr">
        <is>
          <t>Y</t>
        </is>
      </c>
      <c r="F420" s="94" t="inlineStr">
        <is>
          <t>Other Approved Securities</t>
        </is>
      </c>
      <c r="G420" s="53" t="inlineStr">
        <is>
          <t>INR</t>
        </is>
      </c>
      <c r="H420" s="96" t="n">
        <v>185789.34</v>
      </c>
      <c r="I420" s="96" t="n">
        <v>269093.8245798008</v>
      </c>
      <c r="J420" s="53" t="n">
        <v>20240331</v>
      </c>
      <c r="K420" s="53" t="inlineStr">
        <is>
          <t>HFT</t>
        </is>
      </c>
      <c r="L420" s="53" t="inlineStr">
        <is>
          <t>MUM</t>
        </is>
      </c>
      <c r="M420" s="96">
        <f>I420*VLOOKUP(G420,'Currency-RBI'!$A$2:$B$28,2,0)</f>
        <v/>
      </c>
      <c r="N420" s="97">
        <f>H420/I420</f>
        <v/>
      </c>
    </row>
    <row r="421">
      <c r="A421" s="53" t="n">
        <v>20221231</v>
      </c>
      <c r="B421" s="94" t="inlineStr">
        <is>
          <t>70723-SG-INR-HFT-MUM-966</t>
        </is>
      </c>
      <c r="C421" s="95" t="n">
        <v>70723</v>
      </c>
      <c r="D421" s="53" t="inlineStr">
        <is>
          <t>SG</t>
        </is>
      </c>
      <c r="E421" s="53" t="inlineStr">
        <is>
          <t>N</t>
        </is>
      </c>
      <c r="F421" s="94" t="inlineStr">
        <is>
          <t>State Government Securities</t>
        </is>
      </c>
      <c r="G421" s="53" t="inlineStr">
        <is>
          <t>INR</t>
        </is>
      </c>
      <c r="H421" s="96" t="n">
        <v>106531.92</v>
      </c>
      <c r="I421" s="96" t="n">
        <v>156333.4625161659</v>
      </c>
      <c r="J421" s="53" t="n">
        <v>20240331</v>
      </c>
      <c r="K421" s="53" t="inlineStr">
        <is>
          <t>HFT</t>
        </is>
      </c>
      <c r="L421" s="53" t="inlineStr">
        <is>
          <t>MUM</t>
        </is>
      </c>
      <c r="M421" s="96">
        <f>I421*VLOOKUP(G421,'Currency-RBI'!$A$2:$B$28,2,0)</f>
        <v/>
      </c>
      <c r="N421" s="97">
        <f>H421/I421</f>
        <v/>
      </c>
    </row>
    <row r="422">
      <c r="A422" s="53" t="n">
        <v>20221231</v>
      </c>
      <c r="B422" s="94" t="inlineStr">
        <is>
          <t>61992-CG-INR-AFS-DEL-969</t>
        </is>
      </c>
      <c r="C422" s="95" t="n">
        <v>61992</v>
      </c>
      <c r="D422" s="53" t="inlineStr">
        <is>
          <t>CG</t>
        </is>
      </c>
      <c r="E422" s="53" t="inlineStr">
        <is>
          <t>Y</t>
        </is>
      </c>
      <c r="F422" s="94" t="inlineStr">
        <is>
          <t>Central Government Securities</t>
        </is>
      </c>
      <c r="G422" s="53" t="inlineStr">
        <is>
          <t>INR</t>
        </is>
      </c>
      <c r="H422" s="96" t="n">
        <v>290706.57</v>
      </c>
      <c r="I422" s="96" t="n">
        <v>454229.5630790426</v>
      </c>
      <c r="J422" s="53" t="n">
        <v>20240331</v>
      </c>
      <c r="K422" s="53" t="inlineStr">
        <is>
          <t>AFS</t>
        </is>
      </c>
      <c r="L422" s="53" t="inlineStr">
        <is>
          <t>DEL</t>
        </is>
      </c>
      <c r="M422" s="96">
        <f>I422*VLOOKUP(G422,'Currency-RBI'!$A$2:$B$28,2,0)</f>
        <v/>
      </c>
      <c r="N422" s="97">
        <f>H422/I422</f>
        <v/>
      </c>
    </row>
    <row r="423">
      <c r="A423" s="53" t="n">
        <v>20221231</v>
      </c>
      <c r="B423" s="94" t="inlineStr">
        <is>
          <t>23955-OS-INR-AFS-DEL-973</t>
        </is>
      </c>
      <c r="C423" s="95" t="n">
        <v>23955</v>
      </c>
      <c r="D423" s="53" t="inlineStr">
        <is>
          <t>OS</t>
        </is>
      </c>
      <c r="E423" s="53" t="inlineStr">
        <is>
          <t>N</t>
        </is>
      </c>
      <c r="F423" s="94" t="inlineStr">
        <is>
          <t>Other Approved Securities</t>
        </is>
      </c>
      <c r="G423" s="53" t="inlineStr">
        <is>
          <t>INR</t>
        </is>
      </c>
      <c r="H423" s="96" t="n">
        <v>301254.03</v>
      </c>
      <c r="I423" s="96" t="n">
        <v>514407.1851254515</v>
      </c>
      <c r="J423" s="53" t="n">
        <v>20240331</v>
      </c>
      <c r="K423" s="53" t="inlineStr">
        <is>
          <t>AFS</t>
        </is>
      </c>
      <c r="L423" s="53" t="inlineStr">
        <is>
          <t>DEL</t>
        </is>
      </c>
      <c r="M423" s="96">
        <f>I423*VLOOKUP(G423,'Currency-RBI'!$A$2:$B$28,2,0)</f>
        <v/>
      </c>
      <c r="N423" s="97">
        <f>H423/I423</f>
        <v/>
      </c>
    </row>
    <row r="424">
      <c r="A424" s="53" t="n">
        <v>20221231</v>
      </c>
      <c r="B424" s="94" t="inlineStr">
        <is>
          <t>81412-CG-INR-AFS-MUM-974</t>
        </is>
      </c>
      <c r="C424" s="95" t="n">
        <v>81412</v>
      </c>
      <c r="D424" s="53" t="inlineStr">
        <is>
          <t>CG</t>
        </is>
      </c>
      <c r="E424" s="53" t="inlineStr">
        <is>
          <t>N</t>
        </is>
      </c>
      <c r="F424" s="94" t="inlineStr">
        <is>
          <t>Central Government Securities</t>
        </is>
      </c>
      <c r="G424" s="53" t="inlineStr">
        <is>
          <t>INR</t>
        </is>
      </c>
      <c r="H424" s="96" t="n">
        <v>198124.74</v>
      </c>
      <c r="I424" s="96" t="n">
        <v>298697.3196181356</v>
      </c>
      <c r="J424" s="53" t="n">
        <v>20240331</v>
      </c>
      <c r="K424" s="53" t="inlineStr">
        <is>
          <t>AFS</t>
        </is>
      </c>
      <c r="L424" s="53" t="inlineStr">
        <is>
          <t>MUM</t>
        </is>
      </c>
      <c r="M424" s="96">
        <f>I424*VLOOKUP(G424,'Currency-RBI'!$A$2:$B$28,2,0)</f>
        <v/>
      </c>
      <c r="N424" s="97">
        <f>H424/I424</f>
        <v/>
      </c>
    </row>
    <row r="425">
      <c r="A425" s="53" t="n">
        <v>20221231</v>
      </c>
      <c r="B425" s="94" t="inlineStr">
        <is>
          <t>64709-SG-INR-HFT-MUM-975</t>
        </is>
      </c>
      <c r="C425" s="95" t="n">
        <v>64709</v>
      </c>
      <c r="D425" s="53" t="inlineStr">
        <is>
          <t>SG</t>
        </is>
      </c>
      <c r="E425" s="53" t="inlineStr">
        <is>
          <t>N</t>
        </is>
      </c>
      <c r="F425" s="94" t="inlineStr">
        <is>
          <t>State Government Securities</t>
        </is>
      </c>
      <c r="G425" s="53" t="inlineStr">
        <is>
          <t>INR</t>
        </is>
      </c>
      <c r="H425" s="96" t="n">
        <v>433745.73</v>
      </c>
      <c r="I425" s="96" t="n">
        <v>738135.9162709843</v>
      </c>
      <c r="J425" s="53" t="n">
        <v>20240331</v>
      </c>
      <c r="K425" s="53" t="inlineStr">
        <is>
          <t>HFT</t>
        </is>
      </c>
      <c r="L425" s="53" t="inlineStr">
        <is>
          <t>MUM</t>
        </is>
      </c>
      <c r="M425" s="96">
        <f>I425*VLOOKUP(G425,'Currency-RBI'!$A$2:$B$28,2,0)</f>
        <v/>
      </c>
      <c r="N425" s="97">
        <f>H425/I425</f>
        <v/>
      </c>
    </row>
    <row r="426">
      <c r="A426" s="53" t="n">
        <v>20221231</v>
      </c>
      <c r="B426" s="94" t="inlineStr">
        <is>
          <t>35043-CG-INR-AFS-MUM-976</t>
        </is>
      </c>
      <c r="C426" s="95" t="n">
        <v>35043</v>
      </c>
      <c r="D426" s="53" t="inlineStr">
        <is>
          <t>CG</t>
        </is>
      </c>
      <c r="E426" s="53" t="inlineStr">
        <is>
          <t>N</t>
        </is>
      </c>
      <c r="F426" s="94" t="inlineStr">
        <is>
          <t>Central Government Securities</t>
        </is>
      </c>
      <c r="G426" s="53" t="inlineStr">
        <is>
          <t>INR</t>
        </is>
      </c>
      <c r="H426" s="96" t="n">
        <v>272461.86</v>
      </c>
      <c r="I426" s="96" t="n">
        <v>407384.4306108893</v>
      </c>
      <c r="J426" s="53" t="n">
        <v>20240331</v>
      </c>
      <c r="K426" s="53" t="inlineStr">
        <is>
          <t>AFS</t>
        </is>
      </c>
      <c r="L426" s="53" t="inlineStr">
        <is>
          <t>MUM</t>
        </is>
      </c>
      <c r="M426" s="96">
        <f>I426*VLOOKUP(G426,'Currency-RBI'!$A$2:$B$28,2,0)</f>
        <v/>
      </c>
      <c r="N426" s="97">
        <f>H426/I426</f>
        <v/>
      </c>
    </row>
    <row r="427">
      <c r="A427" s="53" t="n">
        <v>20221231</v>
      </c>
      <c r="B427" s="94" t="inlineStr">
        <is>
          <t>19073-SG-INR-AFS-MUM-977</t>
        </is>
      </c>
      <c r="C427" s="95" t="n">
        <v>19073</v>
      </c>
      <c r="D427" s="53" t="inlineStr">
        <is>
          <t>SG</t>
        </is>
      </c>
      <c r="E427" s="53" t="inlineStr">
        <is>
          <t>N</t>
        </is>
      </c>
      <c r="F427" s="94" t="inlineStr">
        <is>
          <t>State Government Securities</t>
        </is>
      </c>
      <c r="G427" s="53" t="inlineStr">
        <is>
          <t>INR</t>
        </is>
      </c>
      <c r="H427" s="96" t="n">
        <v>422478.54</v>
      </c>
      <c r="I427" s="96" t="n">
        <v>540756.4007247946</v>
      </c>
      <c r="J427" s="53" t="n">
        <v>20240331</v>
      </c>
      <c r="K427" s="53" t="inlineStr">
        <is>
          <t>AFS</t>
        </is>
      </c>
      <c r="L427" s="53" t="inlineStr">
        <is>
          <t>MUM</t>
        </is>
      </c>
      <c r="M427" s="96">
        <f>I427*VLOOKUP(G427,'Currency-RBI'!$A$2:$B$28,2,0)</f>
        <v/>
      </c>
      <c r="N427" s="97">
        <f>H427/I427</f>
        <v/>
      </c>
    </row>
    <row r="428">
      <c r="A428" s="53" t="n">
        <v>20221231</v>
      </c>
      <c r="B428" s="94" t="inlineStr">
        <is>
          <t>77698-CG-INR-HFT-MUM-978</t>
        </is>
      </c>
      <c r="C428" s="95" t="n">
        <v>77698</v>
      </c>
      <c r="D428" s="53" t="inlineStr">
        <is>
          <t>CG</t>
        </is>
      </c>
      <c r="E428" s="53" t="inlineStr">
        <is>
          <t>Y</t>
        </is>
      </c>
      <c r="F428" s="94" t="inlineStr">
        <is>
          <t>Central Government Securities</t>
        </is>
      </c>
      <c r="G428" s="53" t="inlineStr">
        <is>
          <t>INR</t>
        </is>
      </c>
      <c r="H428" s="96" t="n">
        <v>316659.42</v>
      </c>
      <c r="I428" s="96" t="n">
        <v>481029.7150733015</v>
      </c>
      <c r="J428" s="53" t="n">
        <v>20240331</v>
      </c>
      <c r="K428" s="53" t="inlineStr">
        <is>
          <t>HFT</t>
        </is>
      </c>
      <c r="L428" s="53" t="inlineStr">
        <is>
          <t>MUM</t>
        </is>
      </c>
      <c r="M428" s="96">
        <f>I428*VLOOKUP(G428,'Currency-RBI'!$A$2:$B$28,2,0)</f>
        <v/>
      </c>
      <c r="N428" s="97">
        <f>H428/I428</f>
        <v/>
      </c>
    </row>
    <row r="429">
      <c r="A429" s="53" t="n">
        <v>20221231</v>
      </c>
      <c r="B429" s="94" t="inlineStr">
        <is>
          <t>88062-SG-INR-HFT-DEL-979</t>
        </is>
      </c>
      <c r="C429" s="95" t="n">
        <v>88062</v>
      </c>
      <c r="D429" s="53" t="inlineStr">
        <is>
          <t>SG</t>
        </is>
      </c>
      <c r="E429" s="53" t="inlineStr">
        <is>
          <t>Y</t>
        </is>
      </c>
      <c r="F429" s="94" t="inlineStr">
        <is>
          <t>State Government Securities</t>
        </is>
      </c>
      <c r="G429" s="53" t="inlineStr">
        <is>
          <t>INR</t>
        </is>
      </c>
      <c r="H429" s="96" t="n">
        <v>376447.5</v>
      </c>
      <c r="I429" s="96" t="n">
        <v>675060.3673667447</v>
      </c>
      <c r="J429" s="53" t="n">
        <v>20240331</v>
      </c>
      <c r="K429" s="53" t="inlineStr">
        <is>
          <t>HFT</t>
        </is>
      </c>
      <c r="L429" s="53" t="inlineStr">
        <is>
          <t>DEL</t>
        </is>
      </c>
      <c r="M429" s="96">
        <f>I429*VLOOKUP(G429,'Currency-RBI'!$A$2:$B$28,2,0)</f>
        <v/>
      </c>
      <c r="N429" s="97">
        <f>H429/I429</f>
        <v/>
      </c>
    </row>
    <row r="430">
      <c r="A430" s="53" t="n">
        <v>20221231</v>
      </c>
      <c r="B430" s="94" t="inlineStr">
        <is>
          <t>52025-TB-INR-HFT-MUM-980</t>
        </is>
      </c>
      <c r="C430" s="95" t="n">
        <v>52025</v>
      </c>
      <c r="D430" s="53" t="inlineStr">
        <is>
          <t>TB</t>
        </is>
      </c>
      <c r="E430" s="53" t="inlineStr">
        <is>
          <t>N</t>
        </is>
      </c>
      <c r="F430" s="94" t="inlineStr">
        <is>
          <t>Treasury Bills</t>
        </is>
      </c>
      <c r="G430" s="53" t="inlineStr">
        <is>
          <t>INR</t>
        </is>
      </c>
      <c r="H430" s="96" t="n">
        <v>240864.03</v>
      </c>
      <c r="I430" s="96" t="n">
        <v>457467.7647214718</v>
      </c>
      <c r="J430" s="53" t="n">
        <v>20240331</v>
      </c>
      <c r="K430" s="53" t="inlineStr">
        <is>
          <t>HFT</t>
        </is>
      </c>
      <c r="L430" s="53" t="inlineStr">
        <is>
          <t>MUM</t>
        </is>
      </c>
      <c r="M430" s="96">
        <f>I430*VLOOKUP(G430,'Currency-RBI'!$A$2:$B$28,2,0)</f>
        <v/>
      </c>
      <c r="N430" s="97">
        <f>H430/I430</f>
        <v/>
      </c>
    </row>
    <row r="431">
      <c r="A431" s="53" t="n">
        <v>20221231</v>
      </c>
      <c r="B431" s="94" t="inlineStr">
        <is>
          <t>64462-CG-INR-HFT-MUM-984</t>
        </is>
      </c>
      <c r="C431" s="95" t="n">
        <v>64462</v>
      </c>
      <c r="D431" s="53" t="inlineStr">
        <is>
          <t>CG</t>
        </is>
      </c>
      <c r="E431" s="53" t="inlineStr">
        <is>
          <t>Y</t>
        </is>
      </c>
      <c r="F431" s="94" t="inlineStr">
        <is>
          <t>Central Government Securities</t>
        </is>
      </c>
      <c r="G431" s="53" t="inlineStr">
        <is>
          <t>INR</t>
        </is>
      </c>
      <c r="H431" s="96" t="n">
        <v>158692.05</v>
      </c>
      <c r="I431" s="96" t="n">
        <v>291258.6463019383</v>
      </c>
      <c r="J431" s="53" t="n">
        <v>20240331</v>
      </c>
      <c r="K431" s="53" t="inlineStr">
        <is>
          <t>HFT</t>
        </is>
      </c>
      <c r="L431" s="53" t="inlineStr">
        <is>
          <t>MUM</t>
        </is>
      </c>
      <c r="M431" s="96">
        <f>I431*VLOOKUP(G431,'Currency-RBI'!$A$2:$B$28,2,0)</f>
        <v/>
      </c>
      <c r="N431" s="97">
        <f>H431/I431</f>
        <v/>
      </c>
    </row>
    <row r="432">
      <c r="A432" s="53" t="n">
        <v>20221231</v>
      </c>
      <c r="B432" s="94" t="inlineStr">
        <is>
          <t>28233-TB-INR-AFS-MUM-992</t>
        </is>
      </c>
      <c r="C432" s="95" t="n">
        <v>28233</v>
      </c>
      <c r="D432" s="53" t="inlineStr">
        <is>
          <t>TB</t>
        </is>
      </c>
      <c r="E432" s="53" t="inlineStr">
        <is>
          <t>N</t>
        </is>
      </c>
      <c r="F432" s="94" t="inlineStr">
        <is>
          <t>Treasury Bills</t>
        </is>
      </c>
      <c r="G432" s="53" t="inlineStr">
        <is>
          <t>INR</t>
        </is>
      </c>
      <c r="H432" s="96" t="n">
        <v>280383.84</v>
      </c>
      <c r="I432" s="96" t="n">
        <v>437742.0549536358</v>
      </c>
      <c r="J432" s="53" t="n">
        <v>20240331</v>
      </c>
      <c r="K432" s="53" t="inlineStr">
        <is>
          <t>AFS</t>
        </is>
      </c>
      <c r="L432" s="53" t="inlineStr">
        <is>
          <t>MUM</t>
        </is>
      </c>
      <c r="M432" s="96">
        <f>I432*VLOOKUP(G432,'Currency-RBI'!$A$2:$B$28,2,0)</f>
        <v/>
      </c>
      <c r="N432" s="97">
        <f>H432/I432</f>
        <v/>
      </c>
    </row>
    <row r="433">
      <c r="A433" s="53" t="n">
        <v>20221231</v>
      </c>
      <c r="B433" s="94" t="inlineStr">
        <is>
          <t>12771-TB-INR-AFS-MUM-993</t>
        </is>
      </c>
      <c r="C433" s="95" t="n">
        <v>12771</v>
      </c>
      <c r="D433" s="53" t="inlineStr">
        <is>
          <t>TB</t>
        </is>
      </c>
      <c r="E433" s="53" t="inlineStr">
        <is>
          <t>N</t>
        </is>
      </c>
      <c r="F433" s="94" t="inlineStr">
        <is>
          <t>Treasury Bills</t>
        </is>
      </c>
      <c r="G433" s="53" t="inlineStr">
        <is>
          <t>INR</t>
        </is>
      </c>
      <c r="H433" s="96" t="n">
        <v>124754.85</v>
      </c>
      <c r="I433" s="96" t="n">
        <v>240749.7871538791</v>
      </c>
      <c r="J433" s="53" t="n">
        <v>20240331</v>
      </c>
      <c r="K433" s="53" t="inlineStr">
        <is>
          <t>AFS</t>
        </is>
      </c>
      <c r="L433" s="53" t="inlineStr">
        <is>
          <t>MUM</t>
        </is>
      </c>
      <c r="M433" s="96">
        <f>I433*VLOOKUP(G433,'Currency-RBI'!$A$2:$B$28,2,0)</f>
        <v/>
      </c>
      <c r="N433" s="97">
        <f>H433/I433</f>
        <v/>
      </c>
    </row>
    <row r="434">
      <c r="A434" s="53" t="n">
        <v>20221231</v>
      </c>
      <c r="B434" s="94" t="inlineStr">
        <is>
          <t>84275-CG-INR-AFS-MUM-996</t>
        </is>
      </c>
      <c r="C434" s="95" t="n">
        <v>84275</v>
      </c>
      <c r="D434" s="53" t="inlineStr">
        <is>
          <t>CG</t>
        </is>
      </c>
      <c r="E434" s="53" t="inlineStr">
        <is>
          <t>N</t>
        </is>
      </c>
      <c r="F434" s="94" t="inlineStr">
        <is>
          <t>Central Government Securities</t>
        </is>
      </c>
      <c r="G434" s="53" t="inlineStr">
        <is>
          <t>INR</t>
        </is>
      </c>
      <c r="H434" s="96" t="n">
        <v>482046.84</v>
      </c>
      <c r="I434" s="96" t="n">
        <v>932337.0337337147</v>
      </c>
      <c r="J434" s="53" t="n">
        <v>20240331</v>
      </c>
      <c r="K434" s="53" t="inlineStr">
        <is>
          <t>AFS</t>
        </is>
      </c>
      <c r="L434" s="53" t="inlineStr">
        <is>
          <t>MUM</t>
        </is>
      </c>
      <c r="M434" s="96">
        <f>I434*VLOOKUP(G434,'Currency-RBI'!$A$2:$B$28,2,0)</f>
        <v/>
      </c>
      <c r="N434" s="97">
        <f>H434/I434</f>
        <v/>
      </c>
    </row>
    <row r="435">
      <c r="A435" s="53" t="n">
        <v>20221231</v>
      </c>
      <c r="B435" s="94" t="inlineStr">
        <is>
          <t>70745-TB-INR-AFS-DEL-998</t>
        </is>
      </c>
      <c r="C435" s="95" t="n">
        <v>70745</v>
      </c>
      <c r="D435" s="53" t="inlineStr">
        <is>
          <t>TB</t>
        </is>
      </c>
      <c r="E435" s="53" t="inlineStr">
        <is>
          <t>N</t>
        </is>
      </c>
      <c r="F435" s="94" t="inlineStr">
        <is>
          <t>Treasury Bills</t>
        </is>
      </c>
      <c r="G435" s="53" t="inlineStr">
        <is>
          <t>INR</t>
        </is>
      </c>
      <c r="H435" s="96" t="n">
        <v>458501.67</v>
      </c>
      <c r="I435" s="96" t="n">
        <v>679855.3648765569</v>
      </c>
      <c r="J435" s="53" t="n">
        <v>20240331</v>
      </c>
      <c r="K435" s="53" t="inlineStr">
        <is>
          <t>AFS</t>
        </is>
      </c>
      <c r="L435" s="53" t="inlineStr">
        <is>
          <t>DEL</t>
        </is>
      </c>
      <c r="M435" s="96">
        <f>I435*VLOOKUP(G435,'Currency-RBI'!$A$2:$B$28,2,0)</f>
        <v/>
      </c>
      <c r="N435" s="97">
        <f>H435/I435</f>
        <v/>
      </c>
    </row>
    <row r="436">
      <c r="A436" s="53" t="n">
        <v>20221231</v>
      </c>
      <c r="B436" s="94" t="inlineStr">
        <is>
          <t>40483-OS-INR-AFS-DEL-999</t>
        </is>
      </c>
      <c r="C436" s="95" t="n">
        <v>40483</v>
      </c>
      <c r="D436" s="53" t="inlineStr">
        <is>
          <t>OS</t>
        </is>
      </c>
      <c r="E436" s="53" t="inlineStr">
        <is>
          <t>N</t>
        </is>
      </c>
      <c r="F436" s="94" t="inlineStr">
        <is>
          <t>Other Approved Securities</t>
        </is>
      </c>
      <c r="G436" s="53" t="inlineStr">
        <is>
          <t>INR</t>
        </is>
      </c>
      <c r="H436" s="96" t="n">
        <v>342165.78</v>
      </c>
      <c r="I436" s="96" t="n">
        <v>653694.9420844704</v>
      </c>
      <c r="J436" s="53" t="n">
        <v>20240331</v>
      </c>
      <c r="K436" s="53" t="inlineStr">
        <is>
          <t>AFS</t>
        </is>
      </c>
      <c r="L436" s="53" t="inlineStr">
        <is>
          <t>DEL</t>
        </is>
      </c>
      <c r="M436" s="96">
        <f>I436*VLOOKUP(G436,'Currency-RBI'!$A$2:$B$28,2,0)</f>
        <v/>
      </c>
      <c r="N436" s="97">
        <f>H436/I436</f>
        <v/>
      </c>
    </row>
    <row r="437">
      <c r="A437" s="53" t="n">
        <v>20221231</v>
      </c>
      <c r="B437" s="94" t="inlineStr">
        <is>
          <t>56578-SG-INR-HFT-MUM-1003</t>
        </is>
      </c>
      <c r="C437" s="95" t="n">
        <v>56578</v>
      </c>
      <c r="D437" s="53" t="inlineStr">
        <is>
          <t>SG</t>
        </is>
      </c>
      <c r="E437" s="53" t="inlineStr">
        <is>
          <t>Y</t>
        </is>
      </c>
      <c r="F437" s="94" t="inlineStr">
        <is>
          <t>State Government Securities</t>
        </is>
      </c>
      <c r="G437" s="53" t="inlineStr">
        <is>
          <t>INR</t>
        </is>
      </c>
      <c r="H437" s="96" t="n">
        <v>60341.49</v>
      </c>
      <c r="I437" s="96" t="n">
        <v>79294.92334282844</v>
      </c>
      <c r="J437" s="53" t="n">
        <v>20240331</v>
      </c>
      <c r="K437" s="53" t="inlineStr">
        <is>
          <t>HFT</t>
        </is>
      </c>
      <c r="L437" s="53" t="inlineStr">
        <is>
          <t>MUM</t>
        </is>
      </c>
      <c r="M437" s="96">
        <f>I437*VLOOKUP(G437,'Currency-RBI'!$A$2:$B$28,2,0)</f>
        <v/>
      </c>
      <c r="N437" s="97">
        <f>H437/I437</f>
        <v/>
      </c>
    </row>
    <row r="438">
      <c r="A438" s="53" t="n">
        <v>20221231</v>
      </c>
      <c r="B438" s="94" t="inlineStr">
        <is>
          <t>18823-CG-INR-HFT-MUM-1004</t>
        </is>
      </c>
      <c r="C438" s="95" t="n">
        <v>18823</v>
      </c>
      <c r="D438" s="53" t="inlineStr">
        <is>
          <t>CG</t>
        </is>
      </c>
      <c r="E438" s="53" t="inlineStr">
        <is>
          <t>N</t>
        </is>
      </c>
      <c r="F438" s="94" t="inlineStr">
        <is>
          <t>Central Government Securities</t>
        </is>
      </c>
      <c r="G438" s="53" t="inlineStr">
        <is>
          <t>INR</t>
        </is>
      </c>
      <c r="H438" s="96" t="n">
        <v>160049.34</v>
      </c>
      <c r="I438" s="96" t="n">
        <v>163736.5348883321</v>
      </c>
      <c r="J438" s="53" t="n">
        <v>20240331</v>
      </c>
      <c r="K438" s="53" t="inlineStr">
        <is>
          <t>HFT</t>
        </is>
      </c>
      <c r="L438" s="53" t="inlineStr">
        <is>
          <t>MUM</t>
        </is>
      </c>
      <c r="M438" s="96">
        <f>I438*VLOOKUP(G438,'Currency-RBI'!$A$2:$B$28,2,0)</f>
        <v/>
      </c>
      <c r="N438" s="97">
        <f>H438/I438</f>
        <v/>
      </c>
    </row>
    <row r="439">
      <c r="A439" s="53" t="n">
        <v>20221231</v>
      </c>
      <c r="B439" s="94" t="inlineStr">
        <is>
          <t>69325-CG-INR-AFS-DEL-1007</t>
        </is>
      </c>
      <c r="C439" s="95" t="n">
        <v>69325</v>
      </c>
      <c r="D439" s="53" t="inlineStr">
        <is>
          <t>CG</t>
        </is>
      </c>
      <c r="E439" s="53" t="inlineStr">
        <is>
          <t>N</t>
        </is>
      </c>
      <c r="F439" s="94" t="inlineStr">
        <is>
          <t>Central Government Securities</t>
        </is>
      </c>
      <c r="G439" s="53" t="inlineStr">
        <is>
          <t>INR</t>
        </is>
      </c>
      <c r="H439" s="96" t="n">
        <v>165867.57</v>
      </c>
      <c r="I439" s="96" t="n">
        <v>325812.5582946322</v>
      </c>
      <c r="J439" s="53" t="n">
        <v>20240331</v>
      </c>
      <c r="K439" s="53" t="inlineStr">
        <is>
          <t>AFS</t>
        </is>
      </c>
      <c r="L439" s="53" t="inlineStr">
        <is>
          <t>DEL</t>
        </is>
      </c>
      <c r="M439" s="96">
        <f>I439*VLOOKUP(G439,'Currency-RBI'!$A$2:$B$28,2,0)</f>
        <v/>
      </c>
      <c r="N439" s="97">
        <f>H439/I439</f>
        <v/>
      </c>
    </row>
    <row r="440">
      <c r="A440" s="53" t="n">
        <v>20221231</v>
      </c>
      <c r="B440" s="94" t="inlineStr">
        <is>
          <t>75934-CG-INR-HFT-DEL-1009</t>
        </is>
      </c>
      <c r="C440" s="95" t="n">
        <v>75934</v>
      </c>
      <c r="D440" s="53" t="inlineStr">
        <is>
          <t>CG</t>
        </is>
      </c>
      <c r="E440" s="53" t="inlineStr">
        <is>
          <t>Y</t>
        </is>
      </c>
      <c r="F440" s="94" t="inlineStr">
        <is>
          <t>Central Government Securities</t>
        </is>
      </c>
      <c r="G440" s="53" t="inlineStr">
        <is>
          <t>INR</t>
        </is>
      </c>
      <c r="H440" s="96" t="n">
        <v>487343.34</v>
      </c>
      <c r="I440" s="96" t="n">
        <v>932063.9435079499</v>
      </c>
      <c r="J440" s="53" t="n">
        <v>20240331</v>
      </c>
      <c r="K440" s="53" t="inlineStr">
        <is>
          <t>HFT</t>
        </is>
      </c>
      <c r="L440" s="53" t="inlineStr">
        <is>
          <t>DEL</t>
        </is>
      </c>
      <c r="M440" s="96">
        <f>I440*VLOOKUP(G440,'Currency-RBI'!$A$2:$B$28,2,0)</f>
        <v/>
      </c>
      <c r="N440" s="97">
        <f>H440/I440</f>
        <v/>
      </c>
    </row>
    <row r="441">
      <c r="A441" s="53" t="n">
        <v>20221231</v>
      </c>
      <c r="B441" s="94" t="inlineStr">
        <is>
          <t>80159-TB-INR-HFT-DEL-1011</t>
        </is>
      </c>
      <c r="C441" s="95" t="n">
        <v>80159</v>
      </c>
      <c r="D441" s="53" t="inlineStr">
        <is>
          <t>TB</t>
        </is>
      </c>
      <c r="E441" s="53" t="inlineStr">
        <is>
          <t>Y</t>
        </is>
      </c>
      <c r="F441" s="94" t="inlineStr">
        <is>
          <t>Treasury Bills</t>
        </is>
      </c>
      <c r="G441" s="53" t="inlineStr">
        <is>
          <t>INR</t>
        </is>
      </c>
      <c r="H441" s="96" t="n">
        <v>442525.05</v>
      </c>
      <c r="I441" s="96" t="n">
        <v>445066.0798853641</v>
      </c>
      <c r="J441" s="53" t="n">
        <v>20240331</v>
      </c>
      <c r="K441" s="53" t="inlineStr">
        <is>
          <t>HFT</t>
        </is>
      </c>
      <c r="L441" s="53" t="inlineStr">
        <is>
          <t>DEL</t>
        </is>
      </c>
      <c r="M441" s="96">
        <f>I441*VLOOKUP(G441,'Currency-RBI'!$A$2:$B$28,2,0)</f>
        <v/>
      </c>
      <c r="N441" s="97">
        <f>H441/I441</f>
        <v/>
      </c>
    </row>
    <row r="442">
      <c r="A442" s="53" t="n">
        <v>20221231</v>
      </c>
      <c r="B442" s="94" t="inlineStr">
        <is>
          <t>42660-SG-INR-AFS-DEL-1012</t>
        </is>
      </c>
      <c r="C442" s="95" t="n">
        <v>42660</v>
      </c>
      <c r="D442" s="53" t="inlineStr">
        <is>
          <t>SG</t>
        </is>
      </c>
      <c r="E442" s="53" t="inlineStr">
        <is>
          <t>N</t>
        </is>
      </c>
      <c r="F442" s="94" t="inlineStr">
        <is>
          <t>State Government Securities</t>
        </is>
      </c>
      <c r="G442" s="53" t="inlineStr">
        <is>
          <t>INR</t>
        </is>
      </c>
      <c r="H442" s="96" t="n">
        <v>134178.66</v>
      </c>
      <c r="I442" s="96" t="n">
        <v>163507.3529806536</v>
      </c>
      <c r="J442" s="53" t="n">
        <v>20240331</v>
      </c>
      <c r="K442" s="53" t="inlineStr">
        <is>
          <t>AFS</t>
        </is>
      </c>
      <c r="L442" s="53" t="inlineStr">
        <is>
          <t>DEL</t>
        </is>
      </c>
      <c r="M442" s="96">
        <f>I442*VLOOKUP(G442,'Currency-RBI'!$A$2:$B$28,2,0)</f>
        <v/>
      </c>
      <c r="N442" s="97">
        <f>H442/I442</f>
        <v/>
      </c>
    </row>
    <row r="443">
      <c r="A443" s="53" t="n">
        <v>20221231</v>
      </c>
      <c r="B443" s="94" t="inlineStr">
        <is>
          <t>33887-CG-INR-HFT-MUM-1013</t>
        </is>
      </c>
      <c r="C443" s="95" t="n">
        <v>33887</v>
      </c>
      <c r="D443" s="53" t="inlineStr">
        <is>
          <t>CG</t>
        </is>
      </c>
      <c r="E443" s="53" t="inlineStr">
        <is>
          <t>N</t>
        </is>
      </c>
      <c r="F443" s="94" t="inlineStr">
        <is>
          <t>Central Government Securities</t>
        </is>
      </c>
      <c r="G443" s="53" t="inlineStr">
        <is>
          <t>INR</t>
        </is>
      </c>
      <c r="H443" s="96" t="n">
        <v>474859.44</v>
      </c>
      <c r="I443" s="96" t="n">
        <v>580586.3521347783</v>
      </c>
      <c r="J443" s="53" t="n">
        <v>20240331</v>
      </c>
      <c r="K443" s="53" t="inlineStr">
        <is>
          <t>HFT</t>
        </is>
      </c>
      <c r="L443" s="53" t="inlineStr">
        <is>
          <t>MUM</t>
        </is>
      </c>
      <c r="M443" s="96">
        <f>I443*VLOOKUP(G443,'Currency-RBI'!$A$2:$B$28,2,0)</f>
        <v/>
      </c>
      <c r="N443" s="97">
        <f>H443/I443</f>
        <v/>
      </c>
    </row>
    <row r="444">
      <c r="A444" s="53" t="n">
        <v>20221231</v>
      </c>
      <c r="B444" s="94" t="inlineStr">
        <is>
          <t>63625-TB-INR-AFS-MUM-1016</t>
        </is>
      </c>
      <c r="C444" s="95" t="n">
        <v>63625</v>
      </c>
      <c r="D444" s="53" t="inlineStr">
        <is>
          <t>TB</t>
        </is>
      </c>
      <c r="E444" s="53" t="inlineStr">
        <is>
          <t>N</t>
        </is>
      </c>
      <c r="F444" s="94" t="inlineStr">
        <is>
          <t>Treasury Bills</t>
        </is>
      </c>
      <c r="G444" s="53" t="inlineStr">
        <is>
          <t>INR</t>
        </is>
      </c>
      <c r="H444" s="96" t="n">
        <v>280067.04</v>
      </c>
      <c r="I444" s="96" t="n">
        <v>406955.9766619185</v>
      </c>
      <c r="J444" s="53" t="n">
        <v>20240331</v>
      </c>
      <c r="K444" s="53" t="inlineStr">
        <is>
          <t>AFS</t>
        </is>
      </c>
      <c r="L444" s="53" t="inlineStr">
        <is>
          <t>MUM</t>
        </is>
      </c>
      <c r="M444" s="96">
        <f>I444*VLOOKUP(G444,'Currency-RBI'!$A$2:$B$28,2,0)</f>
        <v/>
      </c>
      <c r="N444" s="97">
        <f>H444/I444</f>
        <v/>
      </c>
    </row>
    <row r="445">
      <c r="A445" s="53" t="n">
        <v>20221231</v>
      </c>
      <c r="B445" s="94" t="inlineStr">
        <is>
          <t>86368-TB-INR-HFT-MUM-1017</t>
        </is>
      </c>
      <c r="C445" s="95" t="n">
        <v>86368</v>
      </c>
      <c r="D445" s="53" t="inlineStr">
        <is>
          <t>TB</t>
        </is>
      </c>
      <c r="E445" s="53" t="inlineStr">
        <is>
          <t>Y</t>
        </is>
      </c>
      <c r="F445" s="94" t="inlineStr">
        <is>
          <t>Treasury Bills</t>
        </is>
      </c>
      <c r="G445" s="53" t="inlineStr">
        <is>
          <t>INR</t>
        </is>
      </c>
      <c r="H445" s="96" t="n">
        <v>194670.63</v>
      </c>
      <c r="I445" s="96" t="n">
        <v>300710.2768209818</v>
      </c>
      <c r="J445" s="53" t="n">
        <v>20240331</v>
      </c>
      <c r="K445" s="53" t="inlineStr">
        <is>
          <t>HFT</t>
        </is>
      </c>
      <c r="L445" s="53" t="inlineStr">
        <is>
          <t>MUM</t>
        </is>
      </c>
      <c r="M445" s="96">
        <f>I445*VLOOKUP(G445,'Currency-RBI'!$A$2:$B$28,2,0)</f>
        <v/>
      </c>
      <c r="N445" s="97">
        <f>H445/I445</f>
        <v/>
      </c>
    </row>
    <row r="446">
      <c r="A446" s="53" t="n">
        <v>20221231</v>
      </c>
      <c r="B446" s="94" t="inlineStr">
        <is>
          <t>47536-SG-INR-AFS-MUM-1018</t>
        </is>
      </c>
      <c r="C446" s="95" t="n">
        <v>47536</v>
      </c>
      <c r="D446" s="53" t="inlineStr">
        <is>
          <t>SG</t>
        </is>
      </c>
      <c r="E446" s="53" t="inlineStr">
        <is>
          <t>Y</t>
        </is>
      </c>
      <c r="F446" s="94" t="inlineStr">
        <is>
          <t>State Government Securities</t>
        </is>
      </c>
      <c r="G446" s="53" t="inlineStr">
        <is>
          <t>INR</t>
        </is>
      </c>
      <c r="H446" s="96" t="n">
        <v>217129.77</v>
      </c>
      <c r="I446" s="96" t="n">
        <v>230725.3712608533</v>
      </c>
      <c r="J446" s="53" t="n">
        <v>20240331</v>
      </c>
      <c r="K446" s="53" t="inlineStr">
        <is>
          <t>AFS</t>
        </is>
      </c>
      <c r="L446" s="53" t="inlineStr">
        <is>
          <t>MUM</t>
        </is>
      </c>
      <c r="M446" s="96">
        <f>I446*VLOOKUP(G446,'Currency-RBI'!$A$2:$B$28,2,0)</f>
        <v/>
      </c>
      <c r="N446" s="97">
        <f>H446/I446</f>
        <v/>
      </c>
    </row>
    <row r="447">
      <c r="A447" s="53" t="n">
        <v>20221231</v>
      </c>
      <c r="B447" s="94" t="inlineStr">
        <is>
          <t>73571-TB-INR-AFS-MUM-1019</t>
        </is>
      </c>
      <c r="C447" s="95" t="n">
        <v>73571</v>
      </c>
      <c r="D447" s="53" t="inlineStr">
        <is>
          <t>TB</t>
        </is>
      </c>
      <c r="E447" s="53" t="inlineStr">
        <is>
          <t>Y</t>
        </is>
      </c>
      <c r="F447" s="94" t="inlineStr">
        <is>
          <t>Treasury Bills</t>
        </is>
      </c>
      <c r="G447" s="53" t="inlineStr">
        <is>
          <t>INR</t>
        </is>
      </c>
      <c r="H447" s="96" t="n">
        <v>394412.04</v>
      </c>
      <c r="I447" s="96" t="n">
        <v>524132.33423995</v>
      </c>
      <c r="J447" s="53" t="n">
        <v>20240331</v>
      </c>
      <c r="K447" s="53" t="inlineStr">
        <is>
          <t>AFS</t>
        </is>
      </c>
      <c r="L447" s="53" t="inlineStr">
        <is>
          <t>MUM</t>
        </is>
      </c>
      <c r="M447" s="96">
        <f>I447*VLOOKUP(G447,'Currency-RBI'!$A$2:$B$28,2,0)</f>
        <v/>
      </c>
      <c r="N447" s="97">
        <f>H447/I447</f>
        <v/>
      </c>
    </row>
    <row r="448">
      <c r="A448" s="53" t="n">
        <v>20221231</v>
      </c>
      <c r="B448" s="94" t="inlineStr">
        <is>
          <t>46639-SG-INR-AFS-MUM-1023</t>
        </is>
      </c>
      <c r="C448" s="95" t="n">
        <v>46639</v>
      </c>
      <c r="D448" s="53" t="inlineStr">
        <is>
          <t>SG</t>
        </is>
      </c>
      <c r="E448" s="53" t="inlineStr">
        <is>
          <t>N</t>
        </is>
      </c>
      <c r="F448" s="94" t="inlineStr">
        <is>
          <t>State Government Securities</t>
        </is>
      </c>
      <c r="G448" s="53" t="inlineStr">
        <is>
          <t>INR</t>
        </is>
      </c>
      <c r="H448" s="96" t="n">
        <v>174943.89</v>
      </c>
      <c r="I448" s="96" t="n">
        <v>345747.1155988604</v>
      </c>
      <c r="J448" s="53" t="n">
        <v>20240331</v>
      </c>
      <c r="K448" s="53" t="inlineStr">
        <is>
          <t>AFS</t>
        </is>
      </c>
      <c r="L448" s="53" t="inlineStr">
        <is>
          <t>MUM</t>
        </is>
      </c>
      <c r="M448" s="96">
        <f>I448*VLOOKUP(G448,'Currency-RBI'!$A$2:$B$28,2,0)</f>
        <v/>
      </c>
      <c r="N448" s="97">
        <f>H448/I448</f>
        <v/>
      </c>
    </row>
    <row r="449">
      <c r="A449" s="53" t="n">
        <v>20221231</v>
      </c>
      <c r="B449" s="94" t="inlineStr">
        <is>
          <t>10955-CG-INR-AFS-MUM-1024</t>
        </is>
      </c>
      <c r="C449" s="95" t="n">
        <v>10955</v>
      </c>
      <c r="D449" s="53" t="inlineStr">
        <is>
          <t>CG</t>
        </is>
      </c>
      <c r="E449" s="53" t="inlineStr">
        <is>
          <t>Y</t>
        </is>
      </c>
      <c r="F449" s="94" t="inlineStr">
        <is>
          <t>Central Government Securities</t>
        </is>
      </c>
      <c r="G449" s="53" t="inlineStr">
        <is>
          <t>INR</t>
        </is>
      </c>
      <c r="H449" s="96" t="n">
        <v>307318.77</v>
      </c>
      <c r="I449" s="96" t="n">
        <v>371600.2289574861</v>
      </c>
      <c r="J449" s="53" t="n">
        <v>20240331</v>
      </c>
      <c r="K449" s="53" t="inlineStr">
        <is>
          <t>AFS</t>
        </is>
      </c>
      <c r="L449" s="53" t="inlineStr">
        <is>
          <t>MUM</t>
        </is>
      </c>
      <c r="M449" s="96">
        <f>I449*VLOOKUP(G449,'Currency-RBI'!$A$2:$B$28,2,0)</f>
        <v/>
      </c>
      <c r="N449" s="97">
        <f>H449/I449</f>
        <v/>
      </c>
    </row>
    <row r="450">
      <c r="A450" s="53" t="n">
        <v>20221231</v>
      </c>
      <c r="B450" s="94" t="inlineStr">
        <is>
          <t>51870-SG-INR-HFT-DEL-1026</t>
        </is>
      </c>
      <c r="C450" s="95" t="n">
        <v>51870</v>
      </c>
      <c r="D450" s="53" t="inlineStr">
        <is>
          <t>SG</t>
        </is>
      </c>
      <c r="E450" s="53" t="inlineStr">
        <is>
          <t>Y</t>
        </is>
      </c>
      <c r="F450" s="94" t="inlineStr">
        <is>
          <t>State Government Securities</t>
        </is>
      </c>
      <c r="G450" s="53" t="inlineStr">
        <is>
          <t>INR</t>
        </is>
      </c>
      <c r="H450" s="96" t="n">
        <v>384331.86</v>
      </c>
      <c r="I450" s="96" t="n">
        <v>530624.6989443796</v>
      </c>
      <c r="J450" s="53" t="n">
        <v>20240331</v>
      </c>
      <c r="K450" s="53" t="inlineStr">
        <is>
          <t>HFT</t>
        </is>
      </c>
      <c r="L450" s="53" t="inlineStr">
        <is>
          <t>DEL</t>
        </is>
      </c>
      <c r="M450" s="96">
        <f>I450*VLOOKUP(G450,'Currency-RBI'!$A$2:$B$28,2,0)</f>
        <v/>
      </c>
      <c r="N450" s="97">
        <f>H450/I450</f>
        <v/>
      </c>
    </row>
    <row r="451">
      <c r="A451" s="53" t="n">
        <v>20221231</v>
      </c>
      <c r="B451" s="94" t="inlineStr">
        <is>
          <t>61098-TB-INR-HFT-MUM-1027</t>
        </is>
      </c>
      <c r="C451" s="95" t="n">
        <v>61098</v>
      </c>
      <c r="D451" s="53" t="inlineStr">
        <is>
          <t>TB</t>
        </is>
      </c>
      <c r="E451" s="53" t="inlineStr">
        <is>
          <t>N</t>
        </is>
      </c>
      <c r="F451" s="94" t="inlineStr">
        <is>
          <t>Treasury Bills</t>
        </is>
      </c>
      <c r="G451" s="53" t="inlineStr">
        <is>
          <t>INR</t>
        </is>
      </c>
      <c r="H451" s="96" t="n">
        <v>423078.48</v>
      </c>
      <c r="I451" s="96" t="n">
        <v>645256.4823220553</v>
      </c>
      <c r="J451" s="53" t="n">
        <v>20240331</v>
      </c>
      <c r="K451" s="53" t="inlineStr">
        <is>
          <t>HFT</t>
        </is>
      </c>
      <c r="L451" s="53" t="inlineStr">
        <is>
          <t>MUM</t>
        </is>
      </c>
      <c r="M451" s="96">
        <f>I451*VLOOKUP(G451,'Currency-RBI'!$A$2:$B$28,2,0)</f>
        <v/>
      </c>
      <c r="N451" s="97">
        <f>H451/I451</f>
        <v/>
      </c>
    </row>
    <row r="452">
      <c r="A452" s="53" t="n">
        <v>20221231</v>
      </c>
      <c r="B452" s="94" t="inlineStr">
        <is>
          <t>86640-OS-INR-HFT-DEL-1028</t>
        </is>
      </c>
      <c r="C452" s="95" t="n">
        <v>86640</v>
      </c>
      <c r="D452" s="53" t="inlineStr">
        <is>
          <t>OS</t>
        </is>
      </c>
      <c r="E452" s="53" t="inlineStr">
        <is>
          <t>Y</t>
        </is>
      </c>
      <c r="F452" s="94" t="inlineStr">
        <is>
          <t>Other Approved Securities</t>
        </is>
      </c>
      <c r="G452" s="53" t="inlineStr">
        <is>
          <t>INR</t>
        </is>
      </c>
      <c r="H452" s="96" t="n">
        <v>376817.76</v>
      </c>
      <c r="I452" s="96" t="n">
        <v>475484.5511283636</v>
      </c>
      <c r="J452" s="53" t="n">
        <v>20240331</v>
      </c>
      <c r="K452" s="53" t="inlineStr">
        <is>
          <t>HFT</t>
        </is>
      </c>
      <c r="L452" s="53" t="inlineStr">
        <is>
          <t>DEL</t>
        </is>
      </c>
      <c r="M452" s="96">
        <f>I452*VLOOKUP(G452,'Currency-RBI'!$A$2:$B$28,2,0)</f>
        <v/>
      </c>
      <c r="N452" s="97">
        <f>H452/I452</f>
        <v/>
      </c>
    </row>
    <row r="453">
      <c r="A453" s="53" t="n">
        <v>20221231</v>
      </c>
      <c r="B453" s="94" t="inlineStr">
        <is>
          <t>76038-TB-INR-AFS-MUM-1029</t>
        </is>
      </c>
      <c r="C453" s="95" t="n">
        <v>76038</v>
      </c>
      <c r="D453" s="53" t="inlineStr">
        <is>
          <t>TB</t>
        </is>
      </c>
      <c r="E453" s="53" t="inlineStr">
        <is>
          <t>N</t>
        </is>
      </c>
      <c r="F453" s="94" t="inlineStr">
        <is>
          <t>Treasury Bills</t>
        </is>
      </c>
      <c r="G453" s="53" t="inlineStr">
        <is>
          <t>INR</t>
        </is>
      </c>
      <c r="H453" s="96" t="n">
        <v>324125.01</v>
      </c>
      <c r="I453" s="96" t="n">
        <v>374464.4916779572</v>
      </c>
      <c r="J453" s="53" t="n">
        <v>20240331</v>
      </c>
      <c r="K453" s="53" t="inlineStr">
        <is>
          <t>AFS</t>
        </is>
      </c>
      <c r="L453" s="53" t="inlineStr">
        <is>
          <t>MUM</t>
        </is>
      </c>
      <c r="M453" s="96">
        <f>I453*VLOOKUP(G453,'Currency-RBI'!$A$2:$B$28,2,0)</f>
        <v/>
      </c>
      <c r="N453" s="97">
        <f>H453/I453</f>
        <v/>
      </c>
    </row>
    <row r="454">
      <c r="A454" s="53" t="n">
        <v>20221231</v>
      </c>
      <c r="B454" s="94" t="inlineStr">
        <is>
          <t>37574-SG-INR-AFS-DEL-1031</t>
        </is>
      </c>
      <c r="C454" s="95" t="n">
        <v>37574</v>
      </c>
      <c r="D454" s="53" t="inlineStr">
        <is>
          <t>SG</t>
        </is>
      </c>
      <c r="E454" s="53" t="inlineStr">
        <is>
          <t>N</t>
        </is>
      </c>
      <c r="F454" s="94" t="inlineStr">
        <is>
          <t>State Government Securities</t>
        </is>
      </c>
      <c r="G454" s="53" t="inlineStr">
        <is>
          <t>INR</t>
        </is>
      </c>
      <c r="H454" s="96" t="n">
        <v>112319.46</v>
      </c>
      <c r="I454" s="96" t="n">
        <v>134466.1994828286</v>
      </c>
      <c r="J454" s="53" t="n">
        <v>20240331</v>
      </c>
      <c r="K454" s="53" t="inlineStr">
        <is>
          <t>AFS</t>
        </is>
      </c>
      <c r="L454" s="53" t="inlineStr">
        <is>
          <t>DEL</t>
        </is>
      </c>
      <c r="M454" s="96">
        <f>I454*VLOOKUP(G454,'Currency-RBI'!$A$2:$B$28,2,0)</f>
        <v/>
      </c>
      <c r="N454" s="97">
        <f>H454/I454</f>
        <v/>
      </c>
    </row>
    <row r="455">
      <c r="A455" s="53" t="n">
        <v>20221231</v>
      </c>
      <c r="B455" s="94" t="inlineStr">
        <is>
          <t>52055-TB-INR-HFT-MUM-1037</t>
        </is>
      </c>
      <c r="C455" s="95" t="n">
        <v>52055</v>
      </c>
      <c r="D455" s="53" t="inlineStr">
        <is>
          <t>TB</t>
        </is>
      </c>
      <c r="E455" s="53" t="inlineStr">
        <is>
          <t>Y</t>
        </is>
      </c>
      <c r="F455" s="94" t="inlineStr">
        <is>
          <t>Treasury Bills</t>
        </is>
      </c>
      <c r="G455" s="53" t="inlineStr">
        <is>
          <t>INR</t>
        </is>
      </c>
      <c r="H455" s="96" t="n">
        <v>240049.26</v>
      </c>
      <c r="I455" s="96" t="n">
        <v>432303.903222657</v>
      </c>
      <c r="J455" s="53" t="n">
        <v>20240331</v>
      </c>
      <c r="K455" s="53" t="inlineStr">
        <is>
          <t>HFT</t>
        </is>
      </c>
      <c r="L455" s="53" t="inlineStr">
        <is>
          <t>MUM</t>
        </is>
      </c>
      <c r="M455" s="96">
        <f>I455*VLOOKUP(G455,'Currency-RBI'!$A$2:$B$28,2,0)</f>
        <v/>
      </c>
      <c r="N455" s="97">
        <f>H455/I455</f>
        <v/>
      </c>
    </row>
    <row r="456">
      <c r="A456" s="53" t="n">
        <v>20221231</v>
      </c>
      <c r="B456" s="94" t="inlineStr">
        <is>
          <t>21967-TB-INR-AFS-MUM-1040</t>
        </is>
      </c>
      <c r="C456" s="95" t="n">
        <v>21967</v>
      </c>
      <c r="D456" s="53" t="inlineStr">
        <is>
          <t>TB</t>
        </is>
      </c>
      <c r="E456" s="53" t="inlineStr">
        <is>
          <t>N</t>
        </is>
      </c>
      <c r="F456" s="94" t="inlineStr">
        <is>
          <t>Treasury Bills</t>
        </is>
      </c>
      <c r="G456" s="53" t="inlineStr">
        <is>
          <t>INR</t>
        </is>
      </c>
      <c r="H456" s="96" t="n">
        <v>181927.35</v>
      </c>
      <c r="I456" s="96" t="n">
        <v>316838.3644975317</v>
      </c>
      <c r="J456" s="53" t="n">
        <v>20240331</v>
      </c>
      <c r="K456" s="53" t="inlineStr">
        <is>
          <t>AFS</t>
        </is>
      </c>
      <c r="L456" s="53" t="inlineStr">
        <is>
          <t>MUM</t>
        </is>
      </c>
      <c r="M456" s="96">
        <f>I456*VLOOKUP(G456,'Currency-RBI'!$A$2:$B$28,2,0)</f>
        <v/>
      </c>
      <c r="N456" s="97">
        <f>H456/I456</f>
        <v/>
      </c>
    </row>
    <row r="457">
      <c r="A457" s="53" t="n">
        <v>20221231</v>
      </c>
      <c r="B457" s="94" t="inlineStr">
        <is>
          <t>63527-OS-INR-AFS-MUM-1042</t>
        </is>
      </c>
      <c r="C457" s="95" t="n">
        <v>63527</v>
      </c>
      <c r="D457" s="53" t="inlineStr">
        <is>
          <t>OS</t>
        </is>
      </c>
      <c r="E457" s="53" t="inlineStr">
        <is>
          <t>N</t>
        </is>
      </c>
      <c r="F457" s="94" t="inlineStr">
        <is>
          <t>Other Approved Securities</t>
        </is>
      </c>
      <c r="G457" s="53" t="inlineStr">
        <is>
          <t>INR</t>
        </is>
      </c>
      <c r="H457" s="96" t="n">
        <v>224478.54</v>
      </c>
      <c r="I457" s="96" t="n">
        <v>296897.4087783083</v>
      </c>
      <c r="J457" s="53" t="n">
        <v>20240331</v>
      </c>
      <c r="K457" s="53" t="inlineStr">
        <is>
          <t>AFS</t>
        </is>
      </c>
      <c r="L457" s="53" t="inlineStr">
        <is>
          <t>MUM</t>
        </is>
      </c>
      <c r="M457" s="96">
        <f>I457*VLOOKUP(G457,'Currency-RBI'!$A$2:$B$28,2,0)</f>
        <v/>
      </c>
      <c r="N457" s="97">
        <f>H457/I457</f>
        <v/>
      </c>
    </row>
    <row r="458">
      <c r="A458" s="53" t="n">
        <v>20221231</v>
      </c>
      <c r="B458" s="94" t="inlineStr">
        <is>
          <t>17496-CG-INR-AFS-MUM-1045</t>
        </is>
      </c>
      <c r="C458" s="95" t="n">
        <v>17496</v>
      </c>
      <c r="D458" s="53" t="inlineStr">
        <is>
          <t>CG</t>
        </is>
      </c>
      <c r="E458" s="53" t="inlineStr">
        <is>
          <t>Y</t>
        </is>
      </c>
      <c r="F458" s="94" t="inlineStr">
        <is>
          <t>Central Government Securities</t>
        </is>
      </c>
      <c r="G458" s="53" t="inlineStr">
        <is>
          <t>INR</t>
        </is>
      </c>
      <c r="H458" s="96" t="n">
        <v>485989.02</v>
      </c>
      <c r="I458" s="96" t="n">
        <v>842180.257165214</v>
      </c>
      <c r="J458" s="53" t="n">
        <v>20240331</v>
      </c>
      <c r="K458" s="53" t="inlineStr">
        <is>
          <t>AFS</t>
        </is>
      </c>
      <c r="L458" s="53" t="inlineStr">
        <is>
          <t>MUM</t>
        </is>
      </c>
      <c r="M458" s="96">
        <f>I458*VLOOKUP(G458,'Currency-RBI'!$A$2:$B$28,2,0)</f>
        <v/>
      </c>
      <c r="N458" s="97">
        <f>H458/I458</f>
        <v/>
      </c>
    </row>
    <row r="459">
      <c r="A459" s="53" t="n">
        <v>20221231</v>
      </c>
      <c r="B459" s="94" t="inlineStr">
        <is>
          <t>10903-TB-INR-AFS-DEL-1052</t>
        </is>
      </c>
      <c r="C459" s="95" t="n">
        <v>10903</v>
      </c>
      <c r="D459" s="53" t="inlineStr">
        <is>
          <t>TB</t>
        </is>
      </c>
      <c r="E459" s="53" t="inlineStr">
        <is>
          <t>Y</t>
        </is>
      </c>
      <c r="F459" s="94" t="inlineStr">
        <is>
          <t>Treasury Bills</t>
        </is>
      </c>
      <c r="G459" s="53" t="inlineStr">
        <is>
          <t>INR</t>
        </is>
      </c>
      <c r="H459" s="96" t="n">
        <v>216435.78</v>
      </c>
      <c r="I459" s="96" t="n">
        <v>324962.703703183</v>
      </c>
      <c r="J459" s="53" t="n">
        <v>20240331</v>
      </c>
      <c r="K459" s="53" t="inlineStr">
        <is>
          <t>AFS</t>
        </is>
      </c>
      <c r="L459" s="53" t="inlineStr">
        <is>
          <t>DEL</t>
        </is>
      </c>
      <c r="M459" s="96">
        <f>I459*VLOOKUP(G459,'Currency-RBI'!$A$2:$B$28,2,0)</f>
        <v/>
      </c>
      <c r="N459" s="97">
        <f>H459/I459</f>
        <v/>
      </c>
    </row>
    <row r="460">
      <c r="A460" s="53" t="n">
        <v>20221231</v>
      </c>
      <c r="B460" s="94" t="inlineStr">
        <is>
          <t>49061-OS-INR-AFS-DEL-1058</t>
        </is>
      </c>
      <c r="C460" s="95" t="n">
        <v>49061</v>
      </c>
      <c r="D460" s="53" t="inlineStr">
        <is>
          <t>OS</t>
        </is>
      </c>
      <c r="E460" s="53" t="inlineStr">
        <is>
          <t>N</t>
        </is>
      </c>
      <c r="F460" s="94" t="inlineStr">
        <is>
          <t>Other Approved Securities</t>
        </is>
      </c>
      <c r="G460" s="53" t="inlineStr">
        <is>
          <t>INR</t>
        </is>
      </c>
      <c r="H460" s="96" t="n">
        <v>417251.34</v>
      </c>
      <c r="I460" s="96" t="n">
        <v>742155.8787569911</v>
      </c>
      <c r="J460" s="53" t="n">
        <v>20240331</v>
      </c>
      <c r="K460" s="53" t="inlineStr">
        <is>
          <t>AFS</t>
        </is>
      </c>
      <c r="L460" s="53" t="inlineStr">
        <is>
          <t>DEL</t>
        </is>
      </c>
      <c r="M460" s="96">
        <f>I460*VLOOKUP(G460,'Currency-RBI'!$A$2:$B$28,2,0)</f>
        <v/>
      </c>
      <c r="N460" s="97">
        <f>H460/I460</f>
        <v/>
      </c>
    </row>
    <row r="461">
      <c r="A461" s="53" t="n">
        <v>20221231</v>
      </c>
      <c r="B461" s="94" t="inlineStr">
        <is>
          <t>54981-TB-INR-AFS-DEL-1059</t>
        </is>
      </c>
      <c r="C461" s="95" t="n">
        <v>54981</v>
      </c>
      <c r="D461" s="53" t="inlineStr">
        <is>
          <t>TB</t>
        </is>
      </c>
      <c r="E461" s="53" t="inlineStr">
        <is>
          <t>Y</t>
        </is>
      </c>
      <c r="F461" s="94" t="inlineStr">
        <is>
          <t>Treasury Bills</t>
        </is>
      </c>
      <c r="G461" s="53" t="inlineStr">
        <is>
          <t>INR</t>
        </is>
      </c>
      <c r="H461" s="96" t="n">
        <v>136486.35</v>
      </c>
      <c r="I461" s="96" t="n">
        <v>209368.3123311242</v>
      </c>
      <c r="J461" s="53" t="n">
        <v>20240331</v>
      </c>
      <c r="K461" s="53" t="inlineStr">
        <is>
          <t>AFS</t>
        </is>
      </c>
      <c r="L461" s="53" t="inlineStr">
        <is>
          <t>DEL</t>
        </is>
      </c>
      <c r="M461" s="96">
        <f>I461*VLOOKUP(G461,'Currency-RBI'!$A$2:$B$28,2,0)</f>
        <v/>
      </c>
      <c r="N461" s="97">
        <f>H461/I461</f>
        <v/>
      </c>
    </row>
    <row r="462">
      <c r="A462" s="53" t="n">
        <v>20221231</v>
      </c>
      <c r="B462" s="94" t="inlineStr">
        <is>
          <t>79747-CG-INR-HFT-DEL-1060</t>
        </is>
      </c>
      <c r="C462" s="95" t="n">
        <v>79747</v>
      </c>
      <c r="D462" s="53" t="inlineStr">
        <is>
          <t>CG</t>
        </is>
      </c>
      <c r="E462" s="53" t="inlineStr">
        <is>
          <t>N</t>
        </is>
      </c>
      <c r="F462" s="94" t="inlineStr">
        <is>
          <t>Central Government Securities</t>
        </is>
      </c>
      <c r="G462" s="53" t="inlineStr">
        <is>
          <t>INR</t>
        </is>
      </c>
      <c r="H462" s="96" t="n">
        <v>342393.48</v>
      </c>
      <c r="I462" s="96" t="n">
        <v>445173.1220597567</v>
      </c>
      <c r="J462" s="53" t="n">
        <v>20240331</v>
      </c>
      <c r="K462" s="53" t="inlineStr">
        <is>
          <t>HFT</t>
        </is>
      </c>
      <c r="L462" s="53" t="inlineStr">
        <is>
          <t>DEL</t>
        </is>
      </c>
      <c r="M462" s="96">
        <f>I462*VLOOKUP(G462,'Currency-RBI'!$A$2:$B$28,2,0)</f>
        <v/>
      </c>
      <c r="N462" s="97">
        <f>H462/I462</f>
        <v/>
      </c>
    </row>
    <row r="463">
      <c r="A463" s="53" t="n">
        <v>20221231</v>
      </c>
      <c r="B463" s="94" t="inlineStr">
        <is>
          <t>79682-SG-INR-AFS-MUM-1061</t>
        </is>
      </c>
      <c r="C463" s="95" t="n">
        <v>79682</v>
      </c>
      <c r="D463" s="53" t="inlineStr">
        <is>
          <t>SG</t>
        </is>
      </c>
      <c r="E463" s="53" t="inlineStr">
        <is>
          <t>Y</t>
        </is>
      </c>
      <c r="F463" s="94" t="inlineStr">
        <is>
          <t>State Government Securities</t>
        </is>
      </c>
      <c r="G463" s="53" t="inlineStr">
        <is>
          <t>INR</t>
        </is>
      </c>
      <c r="H463" s="96" t="n">
        <v>447052.32</v>
      </c>
      <c r="I463" s="96" t="n">
        <v>491382.0138838594</v>
      </c>
      <c r="J463" s="53" t="n">
        <v>20240331</v>
      </c>
      <c r="K463" s="53" t="inlineStr">
        <is>
          <t>AFS</t>
        </is>
      </c>
      <c r="L463" s="53" t="inlineStr">
        <is>
          <t>MUM</t>
        </is>
      </c>
      <c r="M463" s="96">
        <f>I463*VLOOKUP(G463,'Currency-RBI'!$A$2:$B$28,2,0)</f>
        <v/>
      </c>
      <c r="N463" s="97">
        <f>H463/I463</f>
        <v/>
      </c>
    </row>
    <row r="464">
      <c r="A464" s="53" t="n">
        <v>20221231</v>
      </c>
      <c r="B464" s="94" t="inlineStr">
        <is>
          <t>56685-CG-INR-AFS-DEL-1065</t>
        </is>
      </c>
      <c r="C464" s="95" t="n">
        <v>56685</v>
      </c>
      <c r="D464" s="53" t="inlineStr">
        <is>
          <t>CG</t>
        </is>
      </c>
      <c r="E464" s="53" t="inlineStr">
        <is>
          <t>N</t>
        </is>
      </c>
      <c r="F464" s="94" t="inlineStr">
        <is>
          <t>Central Government Securities</t>
        </is>
      </c>
      <c r="G464" s="53" t="inlineStr">
        <is>
          <t>INR</t>
        </is>
      </c>
      <c r="H464" s="96" t="n">
        <v>480815.28</v>
      </c>
      <c r="I464" s="96" t="n">
        <v>645558.0052651202</v>
      </c>
      <c r="J464" s="53" t="n">
        <v>20240331</v>
      </c>
      <c r="K464" s="53" t="inlineStr">
        <is>
          <t>AFS</t>
        </is>
      </c>
      <c r="L464" s="53" t="inlineStr">
        <is>
          <t>DEL</t>
        </is>
      </c>
      <c r="M464" s="96">
        <f>I464*VLOOKUP(G464,'Currency-RBI'!$A$2:$B$28,2,0)</f>
        <v/>
      </c>
      <c r="N464" s="97">
        <f>H464/I464</f>
        <v/>
      </c>
    </row>
    <row r="465">
      <c r="A465" s="53" t="n">
        <v>20221231</v>
      </c>
      <c r="B465" s="94" t="inlineStr">
        <is>
          <t>84627-OS-INR-AFS-MUM-1067</t>
        </is>
      </c>
      <c r="C465" s="95" t="n">
        <v>84627</v>
      </c>
      <c r="D465" s="53" t="inlineStr">
        <is>
          <t>OS</t>
        </is>
      </c>
      <c r="E465" s="53" t="inlineStr">
        <is>
          <t>Y</t>
        </is>
      </c>
      <c r="F465" s="94" t="inlineStr">
        <is>
          <t>Other Approved Securities</t>
        </is>
      </c>
      <c r="G465" s="53" t="inlineStr">
        <is>
          <t>INR</t>
        </is>
      </c>
      <c r="H465" s="96" t="n">
        <v>84131.19</v>
      </c>
      <c r="I465" s="96" t="n">
        <v>126874.3467458321</v>
      </c>
      <c r="J465" s="53" t="n">
        <v>20240331</v>
      </c>
      <c r="K465" s="53" t="inlineStr">
        <is>
          <t>AFS</t>
        </is>
      </c>
      <c r="L465" s="53" t="inlineStr">
        <is>
          <t>MUM</t>
        </is>
      </c>
      <c r="M465" s="96">
        <f>I465*VLOOKUP(G465,'Currency-RBI'!$A$2:$B$28,2,0)</f>
        <v/>
      </c>
      <c r="N465" s="97">
        <f>H465/I465</f>
        <v/>
      </c>
    </row>
    <row r="466">
      <c r="A466" s="53" t="n">
        <v>20221231</v>
      </c>
      <c r="B466" s="94" t="inlineStr">
        <is>
          <t>55755-TB-INR-HFT-MUM-1068</t>
        </is>
      </c>
      <c r="C466" s="95" t="n">
        <v>55755</v>
      </c>
      <c r="D466" s="53" t="inlineStr">
        <is>
          <t>TB</t>
        </is>
      </c>
      <c r="E466" s="53" t="inlineStr">
        <is>
          <t>Y</t>
        </is>
      </c>
      <c r="F466" s="94" t="inlineStr">
        <is>
          <t>Treasury Bills</t>
        </is>
      </c>
      <c r="G466" s="53" t="inlineStr">
        <is>
          <t>INR</t>
        </is>
      </c>
      <c r="H466" s="96" t="n">
        <v>94194.53999999999</v>
      </c>
      <c r="I466" s="96" t="n">
        <v>101481.0323335473</v>
      </c>
      <c r="J466" s="53" t="n">
        <v>20240331</v>
      </c>
      <c r="K466" s="53" t="inlineStr">
        <is>
          <t>HFT</t>
        </is>
      </c>
      <c r="L466" s="53" t="inlineStr">
        <is>
          <t>MUM</t>
        </is>
      </c>
      <c r="M466" s="96">
        <f>I466*VLOOKUP(G466,'Currency-RBI'!$A$2:$B$28,2,0)</f>
        <v/>
      </c>
      <c r="N466" s="97">
        <f>H466/I466</f>
        <v/>
      </c>
    </row>
    <row r="467">
      <c r="A467" s="53" t="n">
        <v>20221231</v>
      </c>
      <c r="B467" s="94" t="inlineStr">
        <is>
          <t>80096-TB-INR-HFT-MUM-1070</t>
        </is>
      </c>
      <c r="C467" s="95" t="n">
        <v>80096</v>
      </c>
      <c r="D467" s="53" t="inlineStr">
        <is>
          <t>TB</t>
        </is>
      </c>
      <c r="E467" s="53" t="inlineStr">
        <is>
          <t>N</t>
        </is>
      </c>
      <c r="F467" s="94" t="inlineStr">
        <is>
          <t>Treasury Bills</t>
        </is>
      </c>
      <c r="G467" s="53" t="inlineStr">
        <is>
          <t>INR</t>
        </is>
      </c>
      <c r="H467" s="96" t="n">
        <v>416275.2</v>
      </c>
      <c r="I467" s="96" t="n">
        <v>458212.2056032938</v>
      </c>
      <c r="J467" s="53" t="n">
        <v>20240331</v>
      </c>
      <c r="K467" s="53" t="inlineStr">
        <is>
          <t>HFT</t>
        </is>
      </c>
      <c r="L467" s="53" t="inlineStr">
        <is>
          <t>MUM</t>
        </is>
      </c>
      <c r="M467" s="96">
        <f>I467*VLOOKUP(G467,'Currency-RBI'!$A$2:$B$28,2,0)</f>
        <v/>
      </c>
      <c r="N467" s="97">
        <f>H467/I467</f>
        <v/>
      </c>
    </row>
    <row r="468">
      <c r="A468" s="53" t="n">
        <v>20221231</v>
      </c>
      <c r="B468" s="94" t="inlineStr">
        <is>
          <t>30641-OS-INR-HFT-DEL-1072</t>
        </is>
      </c>
      <c r="C468" s="95" t="n">
        <v>30641</v>
      </c>
      <c r="D468" s="53" t="inlineStr">
        <is>
          <t>OS</t>
        </is>
      </c>
      <c r="E468" s="53" t="inlineStr">
        <is>
          <t>Y</t>
        </is>
      </c>
      <c r="F468" s="94" t="inlineStr">
        <is>
          <t>Other Approved Securities</t>
        </is>
      </c>
      <c r="G468" s="53" t="inlineStr">
        <is>
          <t>INR</t>
        </is>
      </c>
      <c r="H468" s="96" t="n">
        <v>291983.67</v>
      </c>
      <c r="I468" s="96" t="n">
        <v>418761.709484962</v>
      </c>
      <c r="J468" s="53" t="n">
        <v>20240331</v>
      </c>
      <c r="K468" s="53" t="inlineStr">
        <is>
          <t>HFT</t>
        </is>
      </c>
      <c r="L468" s="53" t="inlineStr">
        <is>
          <t>DEL</t>
        </is>
      </c>
      <c r="M468" s="96">
        <f>I468*VLOOKUP(G468,'Currency-RBI'!$A$2:$B$28,2,0)</f>
        <v/>
      </c>
      <c r="N468" s="97">
        <f>H468/I468</f>
        <v/>
      </c>
    </row>
    <row r="469">
      <c r="A469" s="53" t="n">
        <v>20221231</v>
      </c>
      <c r="B469" s="94" t="inlineStr">
        <is>
          <t>10439-CG-INR-AFS-MUM-1073</t>
        </is>
      </c>
      <c r="C469" s="95" t="n">
        <v>10439</v>
      </c>
      <c r="D469" s="53" t="inlineStr">
        <is>
          <t>CG</t>
        </is>
      </c>
      <c r="E469" s="53" t="inlineStr">
        <is>
          <t>Y</t>
        </is>
      </c>
      <c r="F469" s="94" t="inlineStr">
        <is>
          <t>Central Government Securities</t>
        </is>
      </c>
      <c r="G469" s="53" t="inlineStr">
        <is>
          <t>INR</t>
        </is>
      </c>
      <c r="H469" s="96" t="n">
        <v>464537.7</v>
      </c>
      <c r="I469" s="96" t="n">
        <v>686014.7076477249</v>
      </c>
      <c r="J469" s="53" t="n">
        <v>20240331</v>
      </c>
      <c r="K469" s="53" t="inlineStr">
        <is>
          <t>AFS</t>
        </is>
      </c>
      <c r="L469" s="53" t="inlineStr">
        <is>
          <t>MUM</t>
        </is>
      </c>
      <c r="M469" s="96">
        <f>I469*VLOOKUP(G469,'Currency-RBI'!$A$2:$B$28,2,0)</f>
        <v/>
      </c>
      <c r="N469" s="97">
        <f>H469/I469</f>
        <v/>
      </c>
    </row>
    <row r="470">
      <c r="A470" s="53" t="n">
        <v>20221231</v>
      </c>
      <c r="B470" s="94" t="inlineStr">
        <is>
          <t>76979-OS-INR-AFS-DEL-1075</t>
        </is>
      </c>
      <c r="C470" s="95" t="n">
        <v>76979</v>
      </c>
      <c r="D470" s="53" t="inlineStr">
        <is>
          <t>OS</t>
        </is>
      </c>
      <c r="E470" s="53" t="inlineStr">
        <is>
          <t>N</t>
        </is>
      </c>
      <c r="F470" s="94" t="inlineStr">
        <is>
          <t>Other Approved Securities</t>
        </is>
      </c>
      <c r="G470" s="53" t="inlineStr">
        <is>
          <t>INR</t>
        </is>
      </c>
      <c r="H470" s="96" t="n">
        <v>294256.71</v>
      </c>
      <c r="I470" s="96" t="n">
        <v>407040.2618670531</v>
      </c>
      <c r="J470" s="53" t="n">
        <v>20240331</v>
      </c>
      <c r="K470" s="53" t="inlineStr">
        <is>
          <t>AFS</t>
        </is>
      </c>
      <c r="L470" s="53" t="inlineStr">
        <is>
          <t>DEL</t>
        </is>
      </c>
      <c r="M470" s="96">
        <f>I470*VLOOKUP(G470,'Currency-RBI'!$A$2:$B$28,2,0)</f>
        <v/>
      </c>
      <c r="N470" s="97">
        <f>H470/I470</f>
        <v/>
      </c>
    </row>
    <row r="471">
      <c r="A471" s="53" t="n">
        <v>20221231</v>
      </c>
      <c r="B471" s="94" t="inlineStr">
        <is>
          <t>65897-SG-INR-HFT-DEL-1077</t>
        </is>
      </c>
      <c r="C471" s="95" t="n">
        <v>65897</v>
      </c>
      <c r="D471" s="53" t="inlineStr">
        <is>
          <t>SG</t>
        </is>
      </c>
      <c r="E471" s="53" t="inlineStr">
        <is>
          <t>N</t>
        </is>
      </c>
      <c r="F471" s="94" t="inlineStr">
        <is>
          <t>State Government Securities</t>
        </is>
      </c>
      <c r="G471" s="53" t="inlineStr">
        <is>
          <t>INR</t>
        </is>
      </c>
      <c r="H471" s="96" t="n">
        <v>147872.34</v>
      </c>
      <c r="I471" s="96" t="n">
        <v>207972.1531387123</v>
      </c>
      <c r="J471" s="53" t="n">
        <v>20240331</v>
      </c>
      <c r="K471" s="53" t="inlineStr">
        <is>
          <t>HFT</t>
        </is>
      </c>
      <c r="L471" s="53" t="inlineStr">
        <is>
          <t>DEL</t>
        </is>
      </c>
      <c r="M471" s="96">
        <f>I471*VLOOKUP(G471,'Currency-RBI'!$A$2:$B$28,2,0)</f>
        <v/>
      </c>
      <c r="N471" s="97">
        <f>H471/I471</f>
        <v/>
      </c>
    </row>
    <row r="472">
      <c r="A472" s="53" t="n">
        <v>20221231</v>
      </c>
      <c r="B472" s="94" t="inlineStr">
        <is>
          <t>56911-SG-INR-AFS-DEL-1078</t>
        </is>
      </c>
      <c r="C472" s="95" t="n">
        <v>56911</v>
      </c>
      <c r="D472" s="53" t="inlineStr">
        <is>
          <t>SG</t>
        </is>
      </c>
      <c r="E472" s="53" t="inlineStr">
        <is>
          <t>N</t>
        </is>
      </c>
      <c r="F472" s="94" t="inlineStr">
        <is>
          <t>State Government Securities</t>
        </is>
      </c>
      <c r="G472" s="53" t="inlineStr">
        <is>
          <t>INR</t>
        </is>
      </c>
      <c r="H472" s="96" t="n">
        <v>185795.28</v>
      </c>
      <c r="I472" s="96" t="n">
        <v>310635.7488097807</v>
      </c>
      <c r="J472" s="53" t="n">
        <v>20240331</v>
      </c>
      <c r="K472" s="53" t="inlineStr">
        <is>
          <t>AFS</t>
        </is>
      </c>
      <c r="L472" s="53" t="inlineStr">
        <is>
          <t>DEL</t>
        </is>
      </c>
      <c r="M472" s="96">
        <f>I472*VLOOKUP(G472,'Currency-RBI'!$A$2:$B$28,2,0)</f>
        <v/>
      </c>
      <c r="N472" s="97">
        <f>H472/I472</f>
        <v/>
      </c>
    </row>
    <row r="473">
      <c r="A473" s="53" t="n">
        <v>20221231</v>
      </c>
      <c r="B473" s="94" t="inlineStr">
        <is>
          <t>24897-OS-INR-HFT-DEL-1079</t>
        </is>
      </c>
      <c r="C473" s="95" t="n">
        <v>24897</v>
      </c>
      <c r="D473" s="53" t="inlineStr">
        <is>
          <t>OS</t>
        </is>
      </c>
      <c r="E473" s="53" t="inlineStr">
        <is>
          <t>Y</t>
        </is>
      </c>
      <c r="F473" s="94" t="inlineStr">
        <is>
          <t>Other Approved Securities</t>
        </is>
      </c>
      <c r="G473" s="53" t="inlineStr">
        <is>
          <t>INR</t>
        </is>
      </c>
      <c r="H473" s="96" t="n">
        <v>329859.09</v>
      </c>
      <c r="I473" s="96" t="n">
        <v>390004.22484877</v>
      </c>
      <c r="J473" s="53" t="n">
        <v>20240331</v>
      </c>
      <c r="K473" s="53" t="inlineStr">
        <is>
          <t>HFT</t>
        </is>
      </c>
      <c r="L473" s="53" t="inlineStr">
        <is>
          <t>DEL</t>
        </is>
      </c>
      <c r="M473" s="96">
        <f>I473*VLOOKUP(G473,'Currency-RBI'!$A$2:$B$28,2,0)</f>
        <v/>
      </c>
      <c r="N473" s="97">
        <f>H473/I473</f>
        <v/>
      </c>
    </row>
    <row r="474">
      <c r="A474" s="53" t="n">
        <v>20221231</v>
      </c>
      <c r="B474" s="94" t="inlineStr">
        <is>
          <t>69236-CG-INR-AFS-MUM-1080</t>
        </is>
      </c>
      <c r="C474" s="95" t="n">
        <v>69236</v>
      </c>
      <c r="D474" s="53" t="inlineStr">
        <is>
          <t>CG</t>
        </is>
      </c>
      <c r="E474" s="53" t="inlineStr">
        <is>
          <t>Y</t>
        </is>
      </c>
      <c r="F474" s="94" t="inlineStr">
        <is>
          <t>Central Government Securities</t>
        </is>
      </c>
      <c r="G474" s="53" t="inlineStr">
        <is>
          <t>INR</t>
        </is>
      </c>
      <c r="H474" s="96" t="n">
        <v>441583.56</v>
      </c>
      <c r="I474" s="96" t="n">
        <v>698178.245813641</v>
      </c>
      <c r="J474" s="53" t="n">
        <v>20240331</v>
      </c>
      <c r="K474" s="53" t="inlineStr">
        <is>
          <t>AFS</t>
        </is>
      </c>
      <c r="L474" s="53" t="inlineStr">
        <is>
          <t>MUM</t>
        </is>
      </c>
      <c r="M474" s="96">
        <f>I474*VLOOKUP(G474,'Currency-RBI'!$A$2:$B$28,2,0)</f>
        <v/>
      </c>
      <c r="N474" s="97">
        <f>H474/I474</f>
        <v/>
      </c>
    </row>
    <row r="475">
      <c r="A475" s="53" t="n">
        <v>20221231</v>
      </c>
      <c r="B475" s="94" t="inlineStr">
        <is>
          <t>22189-OS-INR-HFT-DEL-1082</t>
        </is>
      </c>
      <c r="C475" s="95" t="n">
        <v>22189</v>
      </c>
      <c r="D475" s="53" t="inlineStr">
        <is>
          <t>OS</t>
        </is>
      </c>
      <c r="E475" s="53" t="inlineStr">
        <is>
          <t>N</t>
        </is>
      </c>
      <c r="F475" s="94" t="inlineStr">
        <is>
          <t>Other Approved Securities</t>
        </is>
      </c>
      <c r="G475" s="53" t="inlineStr">
        <is>
          <t>INR</t>
        </is>
      </c>
      <c r="H475" s="96" t="n">
        <v>296065.44</v>
      </c>
      <c r="I475" s="96" t="n">
        <v>583529.8680044997</v>
      </c>
      <c r="J475" s="53" t="n">
        <v>20240331</v>
      </c>
      <c r="K475" s="53" t="inlineStr">
        <is>
          <t>HFT</t>
        </is>
      </c>
      <c r="L475" s="53" t="inlineStr">
        <is>
          <t>DEL</t>
        </is>
      </c>
      <c r="M475" s="96">
        <f>I475*VLOOKUP(G475,'Currency-RBI'!$A$2:$B$28,2,0)</f>
        <v/>
      </c>
      <c r="N475" s="97">
        <f>H475/I475</f>
        <v/>
      </c>
    </row>
    <row r="476">
      <c r="A476" s="53" t="n">
        <v>20221231</v>
      </c>
      <c r="B476" s="94" t="inlineStr">
        <is>
          <t>51790-TB-INR-HFT-DEL-1083</t>
        </is>
      </c>
      <c r="C476" s="95" t="n">
        <v>51790</v>
      </c>
      <c r="D476" s="53" t="inlineStr">
        <is>
          <t>TB</t>
        </is>
      </c>
      <c r="E476" s="53" t="inlineStr">
        <is>
          <t>Y</t>
        </is>
      </c>
      <c r="F476" s="94" t="inlineStr">
        <is>
          <t>Treasury Bills</t>
        </is>
      </c>
      <c r="G476" s="53" t="inlineStr">
        <is>
          <t>INR</t>
        </is>
      </c>
      <c r="H476" s="96" t="n">
        <v>476192.97</v>
      </c>
      <c r="I476" s="96" t="n">
        <v>495563.2546436352</v>
      </c>
      <c r="J476" s="53" t="n">
        <v>20240331</v>
      </c>
      <c r="K476" s="53" t="inlineStr">
        <is>
          <t>HFT</t>
        </is>
      </c>
      <c r="L476" s="53" t="inlineStr">
        <is>
          <t>DEL</t>
        </is>
      </c>
      <c r="M476" s="96">
        <f>I476*VLOOKUP(G476,'Currency-RBI'!$A$2:$B$28,2,0)</f>
        <v/>
      </c>
      <c r="N476" s="97">
        <f>H476/I476</f>
        <v/>
      </c>
    </row>
    <row r="477">
      <c r="A477" s="53" t="n">
        <v>20221231</v>
      </c>
      <c r="B477" s="94" t="inlineStr">
        <is>
          <t>19016-TB-INR-HFT-DEL-1089</t>
        </is>
      </c>
      <c r="C477" s="95" t="n">
        <v>19016</v>
      </c>
      <c r="D477" s="53" t="inlineStr">
        <is>
          <t>TB</t>
        </is>
      </c>
      <c r="E477" s="53" t="inlineStr">
        <is>
          <t>Y</t>
        </is>
      </c>
      <c r="F477" s="94" t="inlineStr">
        <is>
          <t>Treasury Bills</t>
        </is>
      </c>
      <c r="G477" s="53" t="inlineStr">
        <is>
          <t>INR</t>
        </is>
      </c>
      <c r="H477" s="96" t="n">
        <v>55099.44</v>
      </c>
      <c r="I477" s="96" t="n">
        <v>100988.4997453535</v>
      </c>
      <c r="J477" s="53" t="n">
        <v>20240331</v>
      </c>
      <c r="K477" s="53" t="inlineStr">
        <is>
          <t>HFT</t>
        </is>
      </c>
      <c r="L477" s="53" t="inlineStr">
        <is>
          <t>DEL</t>
        </is>
      </c>
      <c r="M477" s="96">
        <f>I477*VLOOKUP(G477,'Currency-RBI'!$A$2:$B$28,2,0)</f>
        <v/>
      </c>
      <c r="N477" s="97">
        <f>H477/I477</f>
        <v/>
      </c>
    </row>
    <row r="478">
      <c r="A478" s="53" t="n">
        <v>20221231</v>
      </c>
      <c r="B478" s="94" t="inlineStr">
        <is>
          <t>16070-OS-INR-HFT-MUM-1092</t>
        </is>
      </c>
      <c r="C478" s="95" t="n">
        <v>16070</v>
      </c>
      <c r="D478" s="53" t="inlineStr">
        <is>
          <t>OS</t>
        </is>
      </c>
      <c r="E478" s="53" t="inlineStr">
        <is>
          <t>N</t>
        </is>
      </c>
      <c r="F478" s="94" t="inlineStr">
        <is>
          <t>Other Approved Securities</t>
        </is>
      </c>
      <c r="G478" s="53" t="inlineStr">
        <is>
          <t>INR</t>
        </is>
      </c>
      <c r="H478" s="96" t="n">
        <v>315171.45</v>
      </c>
      <c r="I478" s="96" t="n">
        <v>361562.188909612</v>
      </c>
      <c r="J478" s="53" t="n">
        <v>20240331</v>
      </c>
      <c r="K478" s="53" t="inlineStr">
        <is>
          <t>HFT</t>
        </is>
      </c>
      <c r="L478" s="53" t="inlineStr">
        <is>
          <t>MUM</t>
        </is>
      </c>
      <c r="M478" s="96">
        <f>I478*VLOOKUP(G478,'Currency-RBI'!$A$2:$B$28,2,0)</f>
        <v/>
      </c>
      <c r="N478" s="97">
        <f>H478/I478</f>
        <v/>
      </c>
    </row>
    <row r="479">
      <c r="A479" s="53" t="n">
        <v>20221231</v>
      </c>
      <c r="B479" s="94" t="inlineStr">
        <is>
          <t>54635-CG-INR-AFS-DEL-1095</t>
        </is>
      </c>
      <c r="C479" s="95" t="n">
        <v>54635</v>
      </c>
      <c r="D479" s="53" t="inlineStr">
        <is>
          <t>CG</t>
        </is>
      </c>
      <c r="E479" s="53" t="inlineStr">
        <is>
          <t>Y</t>
        </is>
      </c>
      <c r="F479" s="94" t="inlineStr">
        <is>
          <t>Central Government Securities</t>
        </is>
      </c>
      <c r="G479" s="53" t="inlineStr">
        <is>
          <t>INR</t>
        </is>
      </c>
      <c r="H479" s="96" t="n">
        <v>287965.26</v>
      </c>
      <c r="I479" s="96" t="n">
        <v>479709.5700111467</v>
      </c>
      <c r="J479" s="53" t="n">
        <v>20240331</v>
      </c>
      <c r="K479" s="53" t="inlineStr">
        <is>
          <t>AFS</t>
        </is>
      </c>
      <c r="L479" s="53" t="inlineStr">
        <is>
          <t>DEL</t>
        </is>
      </c>
      <c r="M479" s="96">
        <f>I479*VLOOKUP(G479,'Currency-RBI'!$A$2:$B$28,2,0)</f>
        <v/>
      </c>
      <c r="N479" s="97">
        <f>H479/I479</f>
        <v/>
      </c>
    </row>
    <row r="480">
      <c r="A480" s="53" t="n">
        <v>20221231</v>
      </c>
      <c r="B480" s="94" t="inlineStr">
        <is>
          <t>54666-OS-INR-HFT-MUM-1096</t>
        </is>
      </c>
      <c r="C480" s="95" t="n">
        <v>54666</v>
      </c>
      <c r="D480" s="53" t="inlineStr">
        <is>
          <t>OS</t>
        </is>
      </c>
      <c r="E480" s="53" t="inlineStr">
        <is>
          <t>N</t>
        </is>
      </c>
      <c r="F480" s="94" t="inlineStr">
        <is>
          <t>Other Approved Securities</t>
        </is>
      </c>
      <c r="G480" s="53" t="inlineStr">
        <is>
          <t>INR</t>
        </is>
      </c>
      <c r="H480" s="96" t="n">
        <v>256154.58</v>
      </c>
      <c r="I480" s="96" t="n">
        <v>476134.2225892458</v>
      </c>
      <c r="J480" s="53" t="n">
        <v>20240331</v>
      </c>
      <c r="K480" s="53" t="inlineStr">
        <is>
          <t>HFT</t>
        </is>
      </c>
      <c r="L480" s="53" t="inlineStr">
        <is>
          <t>MUM</t>
        </is>
      </c>
      <c r="M480" s="96">
        <f>I480*VLOOKUP(G480,'Currency-RBI'!$A$2:$B$28,2,0)</f>
        <v/>
      </c>
      <c r="N480" s="97">
        <f>H480/I480</f>
        <v/>
      </c>
    </row>
    <row r="481">
      <c r="A481" s="53" t="n">
        <v>20221231</v>
      </c>
      <c r="B481" s="94" t="inlineStr">
        <is>
          <t>77283-OS-INR-AFS-DEL-1097</t>
        </is>
      </c>
      <c r="C481" s="95" t="n">
        <v>77283</v>
      </c>
      <c r="D481" s="53" t="inlineStr">
        <is>
          <t>OS</t>
        </is>
      </c>
      <c r="E481" s="53" t="inlineStr">
        <is>
          <t>N</t>
        </is>
      </c>
      <c r="F481" s="94" t="inlineStr">
        <is>
          <t>Other Approved Securities</t>
        </is>
      </c>
      <c r="G481" s="53" t="inlineStr">
        <is>
          <t>INR</t>
        </is>
      </c>
      <c r="H481" s="96" t="n">
        <v>344392.29</v>
      </c>
      <c r="I481" s="96" t="n">
        <v>420947.8605376452</v>
      </c>
      <c r="J481" s="53" t="n">
        <v>20240331</v>
      </c>
      <c r="K481" s="53" t="inlineStr">
        <is>
          <t>AFS</t>
        </is>
      </c>
      <c r="L481" s="53" t="inlineStr">
        <is>
          <t>DEL</t>
        </is>
      </c>
      <c r="M481" s="96">
        <f>I481*VLOOKUP(G481,'Currency-RBI'!$A$2:$B$28,2,0)</f>
        <v/>
      </c>
      <c r="N481" s="97">
        <f>H481/I481</f>
        <v/>
      </c>
    </row>
    <row r="482">
      <c r="A482" s="53" t="n">
        <v>20221231</v>
      </c>
      <c r="B482" s="94" t="inlineStr">
        <is>
          <t>21319-OS-INR-HFT-DEL-1101</t>
        </is>
      </c>
      <c r="C482" s="95" t="n">
        <v>21319</v>
      </c>
      <c r="D482" s="53" t="inlineStr">
        <is>
          <t>OS</t>
        </is>
      </c>
      <c r="E482" s="53" t="inlineStr">
        <is>
          <t>N</t>
        </is>
      </c>
      <c r="F482" s="94" t="inlineStr">
        <is>
          <t>Other Approved Securities</t>
        </is>
      </c>
      <c r="G482" s="53" t="inlineStr">
        <is>
          <t>INR</t>
        </is>
      </c>
      <c r="H482" s="96" t="n">
        <v>92156.13</v>
      </c>
      <c r="I482" s="96" t="n">
        <v>158409.0654176734</v>
      </c>
      <c r="J482" s="53" t="n">
        <v>20240331</v>
      </c>
      <c r="K482" s="53" t="inlineStr">
        <is>
          <t>HFT</t>
        </is>
      </c>
      <c r="L482" s="53" t="inlineStr">
        <is>
          <t>DEL</t>
        </is>
      </c>
      <c r="M482" s="96">
        <f>I482*VLOOKUP(G482,'Currency-RBI'!$A$2:$B$28,2,0)</f>
        <v/>
      </c>
      <c r="N482" s="97">
        <f>H482/I482</f>
        <v/>
      </c>
    </row>
    <row r="483">
      <c r="A483" s="53" t="n">
        <v>20221231</v>
      </c>
      <c r="B483" s="94" t="inlineStr">
        <is>
          <t>69935-OS-INR-HFT-DEL-1103</t>
        </is>
      </c>
      <c r="C483" s="95" t="n">
        <v>69935</v>
      </c>
      <c r="D483" s="53" t="inlineStr">
        <is>
          <t>OS</t>
        </is>
      </c>
      <c r="E483" s="53" t="inlineStr">
        <is>
          <t>N</t>
        </is>
      </c>
      <c r="F483" s="94" t="inlineStr">
        <is>
          <t>Other Approved Securities</t>
        </is>
      </c>
      <c r="G483" s="53" t="inlineStr">
        <is>
          <t>INR</t>
        </is>
      </c>
      <c r="H483" s="96" t="n">
        <v>483379.38</v>
      </c>
      <c r="I483" s="96" t="n">
        <v>704697.362630147</v>
      </c>
      <c r="J483" s="53" t="n">
        <v>20240331</v>
      </c>
      <c r="K483" s="53" t="inlineStr">
        <is>
          <t>HFT</t>
        </is>
      </c>
      <c r="L483" s="53" t="inlineStr">
        <is>
          <t>DEL</t>
        </is>
      </c>
      <c r="M483" s="96">
        <f>I483*VLOOKUP(G483,'Currency-RBI'!$A$2:$B$28,2,0)</f>
        <v/>
      </c>
      <c r="N483" s="97">
        <f>H483/I483</f>
        <v/>
      </c>
    </row>
    <row r="484">
      <c r="A484" s="53" t="n">
        <v>20221231</v>
      </c>
      <c r="B484" s="94" t="inlineStr">
        <is>
          <t>17011-CG-INR-AFS-MUM-1105</t>
        </is>
      </c>
      <c r="C484" s="95" t="n">
        <v>17011</v>
      </c>
      <c r="D484" s="53" t="inlineStr">
        <is>
          <t>CG</t>
        </is>
      </c>
      <c r="E484" s="53" t="inlineStr">
        <is>
          <t>N</t>
        </is>
      </c>
      <c r="F484" s="94" t="inlineStr">
        <is>
          <t>Central Government Securities</t>
        </is>
      </c>
      <c r="G484" s="53" t="inlineStr">
        <is>
          <t>INR</t>
        </is>
      </c>
      <c r="H484" s="96" t="n">
        <v>161775.9</v>
      </c>
      <c r="I484" s="96" t="n">
        <v>228362.9590318522</v>
      </c>
      <c r="J484" s="53" t="n">
        <v>20240331</v>
      </c>
      <c r="K484" s="53" t="inlineStr">
        <is>
          <t>AFS</t>
        </is>
      </c>
      <c r="L484" s="53" t="inlineStr">
        <is>
          <t>MUM</t>
        </is>
      </c>
      <c r="M484" s="96">
        <f>I484*VLOOKUP(G484,'Currency-RBI'!$A$2:$B$28,2,0)</f>
        <v/>
      </c>
      <c r="N484" s="97">
        <f>H484/I484</f>
        <v/>
      </c>
    </row>
    <row r="485">
      <c r="A485" s="53" t="n">
        <v>20221231</v>
      </c>
      <c r="B485" s="94" t="inlineStr">
        <is>
          <t>61122-TB-INR-AFS-MUM-1111</t>
        </is>
      </c>
      <c r="C485" s="95" t="n">
        <v>61122</v>
      </c>
      <c r="D485" s="53" t="inlineStr">
        <is>
          <t>TB</t>
        </is>
      </c>
      <c r="E485" s="53" t="inlineStr">
        <is>
          <t>N</t>
        </is>
      </c>
      <c r="F485" s="94" t="inlineStr">
        <is>
          <t>Treasury Bills</t>
        </is>
      </c>
      <c r="G485" s="53" t="inlineStr">
        <is>
          <t>INR</t>
        </is>
      </c>
      <c r="H485" s="96" t="n">
        <v>161218.53</v>
      </c>
      <c r="I485" s="96" t="n">
        <v>231373.1552255524</v>
      </c>
      <c r="J485" s="53" t="n">
        <v>20240331</v>
      </c>
      <c r="K485" s="53" t="inlineStr">
        <is>
          <t>AFS</t>
        </is>
      </c>
      <c r="L485" s="53" t="inlineStr">
        <is>
          <t>MUM</t>
        </is>
      </c>
      <c r="M485" s="96">
        <f>I485*VLOOKUP(G485,'Currency-RBI'!$A$2:$B$28,2,0)</f>
        <v/>
      </c>
      <c r="N485" s="97">
        <f>H485/I485</f>
        <v/>
      </c>
    </row>
    <row r="486">
      <c r="A486" s="53" t="n">
        <v>20221231</v>
      </c>
      <c r="B486" s="94" t="inlineStr">
        <is>
          <t>77648-SG-INR-HFT-DEL-1115</t>
        </is>
      </c>
      <c r="C486" s="95" t="n">
        <v>77648</v>
      </c>
      <c r="D486" s="53" t="inlineStr">
        <is>
          <t>SG</t>
        </is>
      </c>
      <c r="E486" s="53" t="inlineStr">
        <is>
          <t>Y</t>
        </is>
      </c>
      <c r="F486" s="94" t="inlineStr">
        <is>
          <t>State Government Securities</t>
        </is>
      </c>
      <c r="G486" s="53" t="inlineStr">
        <is>
          <t>INR</t>
        </is>
      </c>
      <c r="H486" s="96" t="n">
        <v>324589.32</v>
      </c>
      <c r="I486" s="96" t="n">
        <v>347310.1809867434</v>
      </c>
      <c r="J486" s="53" t="n">
        <v>20240331</v>
      </c>
      <c r="K486" s="53" t="inlineStr">
        <is>
          <t>HFT</t>
        </is>
      </c>
      <c r="L486" s="53" t="inlineStr">
        <is>
          <t>DEL</t>
        </is>
      </c>
      <c r="M486" s="96">
        <f>I486*VLOOKUP(G486,'Currency-RBI'!$A$2:$B$28,2,0)</f>
        <v/>
      </c>
      <c r="N486" s="97">
        <f>H486/I486</f>
        <v/>
      </c>
    </row>
    <row r="487">
      <c r="A487" s="53" t="n">
        <v>20221231</v>
      </c>
      <c r="B487" s="94" t="inlineStr">
        <is>
          <t>53802-OS-INR-AFS-DEL-1117</t>
        </is>
      </c>
      <c r="C487" s="95" t="n">
        <v>53802</v>
      </c>
      <c r="D487" s="53" t="inlineStr">
        <is>
          <t>OS</t>
        </is>
      </c>
      <c r="E487" s="53" t="inlineStr">
        <is>
          <t>N</t>
        </is>
      </c>
      <c r="F487" s="94" t="inlineStr">
        <is>
          <t>Other Approved Securities</t>
        </is>
      </c>
      <c r="G487" s="53" t="inlineStr">
        <is>
          <t>INR</t>
        </is>
      </c>
      <c r="H487" s="96" t="n">
        <v>122832.27</v>
      </c>
      <c r="I487" s="96" t="n">
        <v>209314.5611995723</v>
      </c>
      <c r="J487" s="53" t="n">
        <v>20240331</v>
      </c>
      <c r="K487" s="53" t="inlineStr">
        <is>
          <t>AFS</t>
        </is>
      </c>
      <c r="L487" s="53" t="inlineStr">
        <is>
          <t>DEL</t>
        </is>
      </c>
      <c r="M487" s="96">
        <f>I487*VLOOKUP(G487,'Currency-RBI'!$A$2:$B$28,2,0)</f>
        <v/>
      </c>
      <c r="N487" s="97">
        <f>H487/I487</f>
        <v/>
      </c>
    </row>
    <row r="488">
      <c r="A488" s="53" t="n">
        <v>20221231</v>
      </c>
      <c r="B488" s="94" t="inlineStr">
        <is>
          <t>89761-OS-INR-AFS-MUM-1119</t>
        </is>
      </c>
      <c r="C488" s="95" t="n">
        <v>89761</v>
      </c>
      <c r="D488" s="53" t="inlineStr">
        <is>
          <t>OS</t>
        </is>
      </c>
      <c r="E488" s="53" t="inlineStr">
        <is>
          <t>N</t>
        </is>
      </c>
      <c r="F488" s="94" t="inlineStr">
        <is>
          <t>Other Approved Securities</t>
        </is>
      </c>
      <c r="G488" s="53" t="inlineStr">
        <is>
          <t>INR</t>
        </is>
      </c>
      <c r="H488" s="96" t="n">
        <v>280577.88</v>
      </c>
      <c r="I488" s="96" t="n">
        <v>284694.0517663845</v>
      </c>
      <c r="J488" s="53" t="n">
        <v>20240331</v>
      </c>
      <c r="K488" s="53" t="inlineStr">
        <is>
          <t>AFS</t>
        </is>
      </c>
      <c r="L488" s="53" t="inlineStr">
        <is>
          <t>MUM</t>
        </is>
      </c>
      <c r="M488" s="96">
        <f>I488*VLOOKUP(G488,'Currency-RBI'!$A$2:$B$28,2,0)</f>
        <v/>
      </c>
      <c r="N488" s="97">
        <f>H488/I488</f>
        <v/>
      </c>
    </row>
    <row r="489">
      <c r="A489" s="53" t="n">
        <v>20221231</v>
      </c>
      <c r="B489" s="94" t="inlineStr">
        <is>
          <t>75854-CG-INR-AFS-DEL-1120</t>
        </is>
      </c>
      <c r="C489" s="95" t="n">
        <v>75854</v>
      </c>
      <c r="D489" s="53" t="inlineStr">
        <is>
          <t>CG</t>
        </is>
      </c>
      <c r="E489" s="53" t="inlineStr">
        <is>
          <t>N</t>
        </is>
      </c>
      <c r="F489" s="94" t="inlineStr">
        <is>
          <t>Central Government Securities</t>
        </is>
      </c>
      <c r="G489" s="53" t="inlineStr">
        <is>
          <t>INR</t>
        </is>
      </c>
      <c r="H489" s="96" t="n">
        <v>105076.62</v>
      </c>
      <c r="I489" s="96" t="n">
        <v>182970.6829235814</v>
      </c>
      <c r="J489" s="53" t="n">
        <v>20240331</v>
      </c>
      <c r="K489" s="53" t="inlineStr">
        <is>
          <t>AFS</t>
        </is>
      </c>
      <c r="L489" s="53" t="inlineStr">
        <is>
          <t>DEL</t>
        </is>
      </c>
      <c r="M489" s="96">
        <f>I489*VLOOKUP(G489,'Currency-RBI'!$A$2:$B$28,2,0)</f>
        <v/>
      </c>
      <c r="N489" s="97">
        <f>H489/I489</f>
        <v/>
      </c>
    </row>
    <row r="490">
      <c r="A490" s="53" t="n">
        <v>20221231</v>
      </c>
      <c r="B490" s="94" t="inlineStr">
        <is>
          <t>83266-TB-INR-AFS-DEL-1122</t>
        </is>
      </c>
      <c r="C490" s="95" t="n">
        <v>83266</v>
      </c>
      <c r="D490" s="53" t="inlineStr">
        <is>
          <t>TB</t>
        </is>
      </c>
      <c r="E490" s="53" t="inlineStr">
        <is>
          <t>N</t>
        </is>
      </c>
      <c r="F490" s="94" t="inlineStr">
        <is>
          <t>Treasury Bills</t>
        </is>
      </c>
      <c r="G490" s="53" t="inlineStr">
        <is>
          <t>INR</t>
        </is>
      </c>
      <c r="H490" s="96" t="n">
        <v>332331.12</v>
      </c>
      <c r="I490" s="96" t="n">
        <v>508922.538382596</v>
      </c>
      <c r="J490" s="53" t="n">
        <v>20240331</v>
      </c>
      <c r="K490" s="53" t="inlineStr">
        <is>
          <t>AFS</t>
        </is>
      </c>
      <c r="L490" s="53" t="inlineStr">
        <is>
          <t>DEL</t>
        </is>
      </c>
      <c r="M490" s="96">
        <f>I490*VLOOKUP(G490,'Currency-RBI'!$A$2:$B$28,2,0)</f>
        <v/>
      </c>
      <c r="N490" s="97">
        <f>H490/I490</f>
        <v/>
      </c>
    </row>
    <row r="491">
      <c r="A491" s="53" t="n">
        <v>20221231</v>
      </c>
      <c r="B491" s="94" t="inlineStr">
        <is>
          <t>55230-SG-INR-HFT-DEL-1130</t>
        </is>
      </c>
      <c r="C491" s="95" t="n">
        <v>55230</v>
      </c>
      <c r="D491" s="53" t="inlineStr">
        <is>
          <t>SG</t>
        </is>
      </c>
      <c r="E491" s="53" t="inlineStr">
        <is>
          <t>Y</t>
        </is>
      </c>
      <c r="F491" s="94" t="inlineStr">
        <is>
          <t>State Government Securities</t>
        </is>
      </c>
      <c r="G491" s="53" t="inlineStr">
        <is>
          <t>INR</t>
        </is>
      </c>
      <c r="H491" s="96" t="n">
        <v>472725.99</v>
      </c>
      <c r="I491" s="96" t="n">
        <v>582654.1454030084</v>
      </c>
      <c r="J491" s="53" t="n">
        <v>20240331</v>
      </c>
      <c r="K491" s="53" t="inlineStr">
        <is>
          <t>HFT</t>
        </is>
      </c>
      <c r="L491" s="53" t="inlineStr">
        <is>
          <t>DEL</t>
        </is>
      </c>
      <c r="M491" s="96">
        <f>I491*VLOOKUP(G491,'Currency-RBI'!$A$2:$B$28,2,0)</f>
        <v/>
      </c>
      <c r="N491" s="97">
        <f>H491/I491</f>
        <v/>
      </c>
    </row>
    <row r="492">
      <c r="A492" s="53" t="n">
        <v>20221231</v>
      </c>
      <c r="B492" s="94" t="inlineStr">
        <is>
          <t>35355-CG-INR-HFT-MUM-1131</t>
        </is>
      </c>
      <c r="C492" s="95" t="n">
        <v>35355</v>
      </c>
      <c r="D492" s="53" t="inlineStr">
        <is>
          <t>CG</t>
        </is>
      </c>
      <c r="E492" s="53" t="inlineStr">
        <is>
          <t>N</t>
        </is>
      </c>
      <c r="F492" s="94" t="inlineStr">
        <is>
          <t>Central Government Securities</t>
        </is>
      </c>
      <c r="G492" s="53" t="inlineStr">
        <is>
          <t>INR</t>
        </is>
      </c>
      <c r="H492" s="96" t="n">
        <v>66688.38</v>
      </c>
      <c r="I492" s="96" t="n">
        <v>107036.5073740021</v>
      </c>
      <c r="J492" s="53" t="n">
        <v>20240331</v>
      </c>
      <c r="K492" s="53" t="inlineStr">
        <is>
          <t>HFT</t>
        </is>
      </c>
      <c r="L492" s="53" t="inlineStr">
        <is>
          <t>MUM</t>
        </is>
      </c>
      <c r="M492" s="96">
        <f>I492*VLOOKUP(G492,'Currency-RBI'!$A$2:$B$28,2,0)</f>
        <v/>
      </c>
      <c r="N492" s="97">
        <f>H492/I492</f>
        <v/>
      </c>
    </row>
    <row r="493">
      <c r="A493" s="53" t="n">
        <v>20221231</v>
      </c>
      <c r="B493" s="94" t="inlineStr">
        <is>
          <t>13694-OS-INR-AFS-DEL-1137</t>
        </is>
      </c>
      <c r="C493" s="95" t="n">
        <v>13694</v>
      </c>
      <c r="D493" s="53" t="inlineStr">
        <is>
          <t>OS</t>
        </is>
      </c>
      <c r="E493" s="53" t="inlineStr">
        <is>
          <t>N</t>
        </is>
      </c>
      <c r="F493" s="94" t="inlineStr">
        <is>
          <t>Other Approved Securities</t>
        </is>
      </c>
      <c r="G493" s="53" t="inlineStr">
        <is>
          <t>INR</t>
        </is>
      </c>
      <c r="H493" s="96" t="n">
        <v>338232.51</v>
      </c>
      <c r="I493" s="96" t="n">
        <v>623454.8142001409</v>
      </c>
      <c r="J493" s="53" t="n">
        <v>20240331</v>
      </c>
      <c r="K493" s="53" t="inlineStr">
        <is>
          <t>AFS</t>
        </is>
      </c>
      <c r="L493" s="53" t="inlineStr">
        <is>
          <t>DEL</t>
        </is>
      </c>
      <c r="M493" s="96">
        <f>I493*VLOOKUP(G493,'Currency-RBI'!$A$2:$B$28,2,0)</f>
        <v/>
      </c>
      <c r="N493" s="97">
        <f>H493/I493</f>
        <v/>
      </c>
    </row>
    <row r="494">
      <c r="A494" s="53" t="n">
        <v>20221231</v>
      </c>
      <c r="B494" s="94" t="inlineStr">
        <is>
          <t>81087-CG-INR-HFT-MUM-1138</t>
        </is>
      </c>
      <c r="C494" s="95" t="n">
        <v>81087</v>
      </c>
      <c r="D494" s="53" t="inlineStr">
        <is>
          <t>CG</t>
        </is>
      </c>
      <c r="E494" s="53" t="inlineStr">
        <is>
          <t>Y</t>
        </is>
      </c>
      <c r="F494" s="94" t="inlineStr">
        <is>
          <t>Central Government Securities</t>
        </is>
      </c>
      <c r="G494" s="53" t="inlineStr">
        <is>
          <t>INR</t>
        </is>
      </c>
      <c r="H494" s="96" t="n">
        <v>241247.16</v>
      </c>
      <c r="I494" s="96" t="n">
        <v>283644.2931037406</v>
      </c>
      <c r="J494" s="53" t="n">
        <v>20240331</v>
      </c>
      <c r="K494" s="53" t="inlineStr">
        <is>
          <t>HFT</t>
        </is>
      </c>
      <c r="L494" s="53" t="inlineStr">
        <is>
          <t>MUM</t>
        </is>
      </c>
      <c r="M494" s="96">
        <f>I494*VLOOKUP(G494,'Currency-RBI'!$A$2:$B$28,2,0)</f>
        <v/>
      </c>
      <c r="N494" s="97">
        <f>H494/I494</f>
        <v/>
      </c>
    </row>
    <row r="495">
      <c r="A495" s="53" t="n">
        <v>20221231</v>
      </c>
      <c r="B495" s="94" t="inlineStr">
        <is>
          <t>70808-SG-INR-AFS-DEL-1139</t>
        </is>
      </c>
      <c r="C495" s="95" t="n">
        <v>70808</v>
      </c>
      <c r="D495" s="53" t="inlineStr">
        <is>
          <t>SG</t>
        </is>
      </c>
      <c r="E495" s="53" t="inlineStr">
        <is>
          <t>N</t>
        </is>
      </c>
      <c r="F495" s="94" t="inlineStr">
        <is>
          <t>State Government Securities</t>
        </is>
      </c>
      <c r="G495" s="53" t="inlineStr">
        <is>
          <t>INR</t>
        </is>
      </c>
      <c r="H495" s="96" t="n">
        <v>97510.05</v>
      </c>
      <c r="I495" s="96" t="n">
        <v>120495.2347005691</v>
      </c>
      <c r="J495" s="53" t="n">
        <v>20240331</v>
      </c>
      <c r="K495" s="53" t="inlineStr">
        <is>
          <t>AFS</t>
        </is>
      </c>
      <c r="L495" s="53" t="inlineStr">
        <is>
          <t>DEL</t>
        </is>
      </c>
      <c r="M495" s="96">
        <f>I495*VLOOKUP(G495,'Currency-RBI'!$A$2:$B$28,2,0)</f>
        <v/>
      </c>
      <c r="N495" s="97">
        <f>H495/I495</f>
        <v/>
      </c>
    </row>
    <row r="496">
      <c r="A496" s="53" t="n">
        <v>20221231</v>
      </c>
      <c r="B496" s="94" t="inlineStr">
        <is>
          <t>87503-TB-INR-AFS-DEL-1140</t>
        </is>
      </c>
      <c r="C496" s="95" t="n">
        <v>87503</v>
      </c>
      <c r="D496" s="53" t="inlineStr">
        <is>
          <t>TB</t>
        </is>
      </c>
      <c r="E496" s="53" t="inlineStr">
        <is>
          <t>Y</t>
        </is>
      </c>
      <c r="F496" s="94" t="inlineStr">
        <is>
          <t>Treasury Bills</t>
        </is>
      </c>
      <c r="G496" s="53" t="inlineStr">
        <is>
          <t>INR</t>
        </is>
      </c>
      <c r="H496" s="96" t="n">
        <v>484488.18</v>
      </c>
      <c r="I496" s="96" t="n">
        <v>783654.9878863156</v>
      </c>
      <c r="J496" s="53" t="n">
        <v>20240331</v>
      </c>
      <c r="K496" s="53" t="inlineStr">
        <is>
          <t>AFS</t>
        </is>
      </c>
      <c r="L496" s="53" t="inlineStr">
        <is>
          <t>DEL</t>
        </is>
      </c>
      <c r="M496" s="96">
        <f>I496*VLOOKUP(G496,'Currency-RBI'!$A$2:$B$28,2,0)</f>
        <v/>
      </c>
      <c r="N496" s="97">
        <f>H496/I496</f>
        <v/>
      </c>
    </row>
    <row r="497">
      <c r="A497" s="53" t="n">
        <v>20221231</v>
      </c>
      <c r="B497" s="94" t="inlineStr">
        <is>
          <t>50531-OS-INR-AFS-MUM-1141</t>
        </is>
      </c>
      <c r="C497" s="95" t="n">
        <v>50531</v>
      </c>
      <c r="D497" s="53" t="inlineStr">
        <is>
          <t>OS</t>
        </is>
      </c>
      <c r="E497" s="53" t="inlineStr">
        <is>
          <t>Y</t>
        </is>
      </c>
      <c r="F497" s="94" t="inlineStr">
        <is>
          <t>Other Approved Securities</t>
        </is>
      </c>
      <c r="G497" s="53" t="inlineStr">
        <is>
          <t>INR</t>
        </is>
      </c>
      <c r="H497" s="96" t="n">
        <v>427628.52</v>
      </c>
      <c r="I497" s="96" t="n">
        <v>641534.8274943664</v>
      </c>
      <c r="J497" s="53" t="n">
        <v>20240331</v>
      </c>
      <c r="K497" s="53" t="inlineStr">
        <is>
          <t>AFS</t>
        </is>
      </c>
      <c r="L497" s="53" t="inlineStr">
        <is>
          <t>MUM</t>
        </is>
      </c>
      <c r="M497" s="96">
        <f>I497*VLOOKUP(G497,'Currency-RBI'!$A$2:$B$28,2,0)</f>
        <v/>
      </c>
      <c r="N497" s="97">
        <f>H497/I497</f>
        <v/>
      </c>
    </row>
    <row r="498">
      <c r="A498" s="53" t="n">
        <v>20221231</v>
      </c>
      <c r="B498" s="94" t="inlineStr">
        <is>
          <t>88930-TB-INR-HFT-MUM-1147</t>
        </is>
      </c>
      <c r="C498" s="95" t="n">
        <v>88930</v>
      </c>
      <c r="D498" s="53" t="inlineStr">
        <is>
          <t>TB</t>
        </is>
      </c>
      <c r="E498" s="53" t="inlineStr">
        <is>
          <t>Y</t>
        </is>
      </c>
      <c r="F498" s="94" t="inlineStr">
        <is>
          <t>Treasury Bills</t>
        </is>
      </c>
      <c r="G498" s="53" t="inlineStr">
        <is>
          <t>INR</t>
        </is>
      </c>
      <c r="H498" s="96" t="n">
        <v>143776.71</v>
      </c>
      <c r="I498" s="96" t="n">
        <v>282665.9247190554</v>
      </c>
      <c r="J498" s="53" t="n">
        <v>20240331</v>
      </c>
      <c r="K498" s="53" t="inlineStr">
        <is>
          <t>HFT</t>
        </is>
      </c>
      <c r="L498" s="53" t="inlineStr">
        <is>
          <t>MUM</t>
        </is>
      </c>
      <c r="M498" s="96">
        <f>I498*VLOOKUP(G498,'Currency-RBI'!$A$2:$B$28,2,0)</f>
        <v/>
      </c>
      <c r="N498" s="97">
        <f>H498/I498</f>
        <v/>
      </c>
    </row>
    <row r="499">
      <c r="A499" s="53" t="n">
        <v>20221231</v>
      </c>
      <c r="B499" s="94" t="inlineStr">
        <is>
          <t>31166-OS-INR-HFT-MUM-1148</t>
        </is>
      </c>
      <c r="C499" s="95" t="n">
        <v>31166</v>
      </c>
      <c r="D499" s="53" t="inlineStr">
        <is>
          <t>OS</t>
        </is>
      </c>
      <c r="E499" s="53" t="inlineStr">
        <is>
          <t>N</t>
        </is>
      </c>
      <c r="F499" s="94" t="inlineStr">
        <is>
          <t>Other Approved Securities</t>
        </is>
      </c>
      <c r="G499" s="53" t="inlineStr">
        <is>
          <t>INR</t>
        </is>
      </c>
      <c r="H499" s="96" t="n">
        <v>237894.03</v>
      </c>
      <c r="I499" s="96" t="n">
        <v>301797.5762944461</v>
      </c>
      <c r="J499" s="53" t="n">
        <v>20240331</v>
      </c>
      <c r="K499" s="53" t="inlineStr">
        <is>
          <t>HFT</t>
        </is>
      </c>
      <c r="L499" s="53" t="inlineStr">
        <is>
          <t>MUM</t>
        </is>
      </c>
      <c r="M499" s="96">
        <f>I499*VLOOKUP(G499,'Currency-RBI'!$A$2:$B$28,2,0)</f>
        <v/>
      </c>
      <c r="N499" s="97">
        <f>H499/I499</f>
        <v/>
      </c>
    </row>
    <row r="500">
      <c r="A500" s="53" t="n">
        <v>20221231</v>
      </c>
      <c r="B500" s="94" t="inlineStr">
        <is>
          <t>79995-TB-INR-HFT-MUM-1150</t>
        </is>
      </c>
      <c r="C500" s="95" t="n">
        <v>79995</v>
      </c>
      <c r="D500" s="53" t="inlineStr">
        <is>
          <t>TB</t>
        </is>
      </c>
      <c r="E500" s="53" t="inlineStr">
        <is>
          <t>Y</t>
        </is>
      </c>
      <c r="F500" s="94" t="inlineStr">
        <is>
          <t>Treasury Bills</t>
        </is>
      </c>
      <c r="G500" s="53" t="inlineStr">
        <is>
          <t>INR</t>
        </is>
      </c>
      <c r="H500" s="96" t="n">
        <v>405111.96</v>
      </c>
      <c r="I500" s="96" t="n">
        <v>590857.321013314</v>
      </c>
      <c r="J500" s="53" t="n">
        <v>20240331</v>
      </c>
      <c r="K500" s="53" t="inlineStr">
        <is>
          <t>HFT</t>
        </is>
      </c>
      <c r="L500" s="53" t="inlineStr">
        <is>
          <t>MUM</t>
        </is>
      </c>
      <c r="M500" s="96">
        <f>I500*VLOOKUP(G500,'Currency-RBI'!$A$2:$B$28,2,0)</f>
        <v/>
      </c>
      <c r="N500" s="97">
        <f>H500/I500</f>
        <v/>
      </c>
    </row>
    <row r="501">
      <c r="A501" s="53" t="n">
        <v>20221231</v>
      </c>
      <c r="B501" s="94" t="inlineStr">
        <is>
          <t>36446-CG-INR-AFS-MUM-1151</t>
        </is>
      </c>
      <c r="C501" s="95" t="n">
        <v>36446</v>
      </c>
      <c r="D501" s="53" t="inlineStr">
        <is>
          <t>CG</t>
        </is>
      </c>
      <c r="E501" s="53" t="inlineStr">
        <is>
          <t>N</t>
        </is>
      </c>
      <c r="F501" s="94" t="inlineStr">
        <is>
          <t>Central Government Securities</t>
        </is>
      </c>
      <c r="G501" s="53" t="inlineStr">
        <is>
          <t>INR</t>
        </is>
      </c>
      <c r="H501" s="96" t="n">
        <v>356091.12</v>
      </c>
      <c r="I501" s="96" t="n">
        <v>559790.3936682405</v>
      </c>
      <c r="J501" s="53" t="n">
        <v>20240331</v>
      </c>
      <c r="K501" s="53" t="inlineStr">
        <is>
          <t>AFS</t>
        </is>
      </c>
      <c r="L501" s="53" t="inlineStr">
        <is>
          <t>MUM</t>
        </is>
      </c>
      <c r="M501" s="96">
        <f>I501*VLOOKUP(G501,'Currency-RBI'!$A$2:$B$28,2,0)</f>
        <v/>
      </c>
      <c r="N501" s="97">
        <f>H501/I501</f>
        <v/>
      </c>
    </row>
    <row r="502">
      <c r="A502" s="53" t="n">
        <v>20221231</v>
      </c>
      <c r="B502" s="94" t="inlineStr">
        <is>
          <t>89586-OS-INR-HFT-DEL-1154</t>
        </is>
      </c>
      <c r="C502" s="95" t="n">
        <v>89586</v>
      </c>
      <c r="D502" s="53" t="inlineStr">
        <is>
          <t>OS</t>
        </is>
      </c>
      <c r="E502" s="53" t="inlineStr">
        <is>
          <t>Y</t>
        </is>
      </c>
      <c r="F502" s="94" t="inlineStr">
        <is>
          <t>Other Approved Securities</t>
        </is>
      </c>
      <c r="G502" s="53" t="inlineStr">
        <is>
          <t>INR</t>
        </is>
      </c>
      <c r="H502" s="96" t="n">
        <v>291917.34</v>
      </c>
      <c r="I502" s="96" t="n">
        <v>425809.408125165</v>
      </c>
      <c r="J502" s="53" t="n">
        <v>20240331</v>
      </c>
      <c r="K502" s="53" t="inlineStr">
        <is>
          <t>HFT</t>
        </is>
      </c>
      <c r="L502" s="53" t="inlineStr">
        <is>
          <t>DEL</t>
        </is>
      </c>
      <c r="M502" s="96">
        <f>I502*VLOOKUP(G502,'Currency-RBI'!$A$2:$B$28,2,0)</f>
        <v/>
      </c>
      <c r="N502" s="97">
        <f>H502/I502</f>
        <v/>
      </c>
    </row>
    <row r="503">
      <c r="A503" s="53" t="n">
        <v>20221231</v>
      </c>
      <c r="B503" s="94" t="inlineStr">
        <is>
          <t>80546-CG-INR-HFT-DEL-1155</t>
        </is>
      </c>
      <c r="C503" s="95" t="n">
        <v>80546</v>
      </c>
      <c r="D503" s="53" t="inlineStr">
        <is>
          <t>CG</t>
        </is>
      </c>
      <c r="E503" s="53" t="inlineStr">
        <is>
          <t>N</t>
        </is>
      </c>
      <c r="F503" s="94" t="inlineStr">
        <is>
          <t>Central Government Securities</t>
        </is>
      </c>
      <c r="G503" s="53" t="inlineStr">
        <is>
          <t>INR</t>
        </is>
      </c>
      <c r="H503" s="96" t="n">
        <v>213375.69</v>
      </c>
      <c r="I503" s="96" t="n">
        <v>395845.7418656684</v>
      </c>
      <c r="J503" s="53" t="n">
        <v>20240331</v>
      </c>
      <c r="K503" s="53" t="inlineStr">
        <is>
          <t>HFT</t>
        </is>
      </c>
      <c r="L503" s="53" t="inlineStr">
        <is>
          <t>DEL</t>
        </is>
      </c>
      <c r="M503" s="96">
        <f>I503*VLOOKUP(G503,'Currency-RBI'!$A$2:$B$28,2,0)</f>
        <v/>
      </c>
      <c r="N503" s="97">
        <f>H503/I503</f>
        <v/>
      </c>
    </row>
    <row r="504">
      <c r="A504" s="53" t="n">
        <v>20221231</v>
      </c>
      <c r="B504" s="94" t="inlineStr">
        <is>
          <t>26926-OS-INR-HFT-MUM-1156</t>
        </is>
      </c>
      <c r="C504" s="95" t="n">
        <v>26926</v>
      </c>
      <c r="D504" s="53" t="inlineStr">
        <is>
          <t>OS</t>
        </is>
      </c>
      <c r="E504" s="53" t="inlineStr">
        <is>
          <t>Y</t>
        </is>
      </c>
      <c r="F504" s="94" t="inlineStr">
        <is>
          <t>Other Approved Securities</t>
        </is>
      </c>
      <c r="G504" s="53" t="inlineStr">
        <is>
          <t>INR</t>
        </is>
      </c>
      <c r="H504" s="96" t="n">
        <v>214131.06</v>
      </c>
      <c r="I504" s="96" t="n">
        <v>394326.4734242256</v>
      </c>
      <c r="J504" s="53" t="n">
        <v>20240331</v>
      </c>
      <c r="K504" s="53" t="inlineStr">
        <is>
          <t>HFT</t>
        </is>
      </c>
      <c r="L504" s="53" t="inlineStr">
        <is>
          <t>MUM</t>
        </is>
      </c>
      <c r="M504" s="96">
        <f>I504*VLOOKUP(G504,'Currency-RBI'!$A$2:$B$28,2,0)</f>
        <v/>
      </c>
      <c r="N504" s="97">
        <f>H504/I504</f>
        <v/>
      </c>
    </row>
    <row r="505">
      <c r="A505" s="53" t="n">
        <v>20221231</v>
      </c>
      <c r="B505" s="94" t="inlineStr">
        <is>
          <t>63972-SG-INR-HFT-DEL-1157</t>
        </is>
      </c>
      <c r="C505" s="95" t="n">
        <v>63972</v>
      </c>
      <c r="D505" s="53" t="inlineStr">
        <is>
          <t>SG</t>
        </is>
      </c>
      <c r="E505" s="53" t="inlineStr">
        <is>
          <t>N</t>
        </is>
      </c>
      <c r="F505" s="94" t="inlineStr">
        <is>
          <t>State Government Securities</t>
        </is>
      </c>
      <c r="G505" s="53" t="inlineStr">
        <is>
          <t>INR</t>
        </is>
      </c>
      <c r="H505" s="96" t="n">
        <v>459591.66</v>
      </c>
      <c r="I505" s="96" t="n">
        <v>744788.6989300182</v>
      </c>
      <c r="J505" s="53" t="n">
        <v>20240331</v>
      </c>
      <c r="K505" s="53" t="inlineStr">
        <is>
          <t>HFT</t>
        </is>
      </c>
      <c r="L505" s="53" t="inlineStr">
        <is>
          <t>DEL</t>
        </is>
      </c>
      <c r="M505" s="96">
        <f>I505*VLOOKUP(G505,'Currency-RBI'!$A$2:$B$28,2,0)</f>
        <v/>
      </c>
      <c r="N505" s="97">
        <f>H505/I505</f>
        <v/>
      </c>
    </row>
    <row r="506">
      <c r="A506" s="53" t="n">
        <v>20221231</v>
      </c>
      <c r="B506" s="94" t="inlineStr">
        <is>
          <t>59832-CG-INR-AFS-DEL-1161</t>
        </is>
      </c>
      <c r="C506" s="95" t="n">
        <v>59832</v>
      </c>
      <c r="D506" s="53" t="inlineStr">
        <is>
          <t>CG</t>
        </is>
      </c>
      <c r="E506" s="53" t="inlineStr">
        <is>
          <t>Y</t>
        </is>
      </c>
      <c r="F506" s="94" t="inlineStr">
        <is>
          <t>Central Government Securities</t>
        </is>
      </c>
      <c r="G506" s="53" t="inlineStr">
        <is>
          <t>INR</t>
        </is>
      </c>
      <c r="H506" s="96" t="n">
        <v>161390.79</v>
      </c>
      <c r="I506" s="96" t="n">
        <v>198518.8743896533</v>
      </c>
      <c r="J506" s="53" t="n">
        <v>20240331</v>
      </c>
      <c r="K506" s="53" t="inlineStr">
        <is>
          <t>AFS</t>
        </is>
      </c>
      <c r="L506" s="53" t="inlineStr">
        <is>
          <t>DEL</t>
        </is>
      </c>
      <c r="M506" s="96">
        <f>I506*VLOOKUP(G506,'Currency-RBI'!$A$2:$B$28,2,0)</f>
        <v/>
      </c>
      <c r="N506" s="97">
        <f>H506/I506</f>
        <v/>
      </c>
    </row>
    <row r="507">
      <c r="A507" s="53" t="n">
        <v>20221231</v>
      </c>
      <c r="B507" s="94" t="inlineStr">
        <is>
          <t>46458-CG-INR-AFS-DEL-1162</t>
        </is>
      </c>
      <c r="C507" s="95" t="n">
        <v>46458</v>
      </c>
      <c r="D507" s="53" t="inlineStr">
        <is>
          <t>CG</t>
        </is>
      </c>
      <c r="E507" s="53" t="inlineStr">
        <is>
          <t>Y</t>
        </is>
      </c>
      <c r="F507" s="94" t="inlineStr">
        <is>
          <t>Central Government Securities</t>
        </is>
      </c>
      <c r="G507" s="53" t="inlineStr">
        <is>
          <t>INR</t>
        </is>
      </c>
      <c r="H507" s="96" t="n">
        <v>263713.23</v>
      </c>
      <c r="I507" s="96" t="n">
        <v>310591.9098618482</v>
      </c>
      <c r="J507" s="53" t="n">
        <v>20240331</v>
      </c>
      <c r="K507" s="53" t="inlineStr">
        <is>
          <t>AFS</t>
        </is>
      </c>
      <c r="L507" s="53" t="inlineStr">
        <is>
          <t>DEL</t>
        </is>
      </c>
      <c r="M507" s="96">
        <f>I507*VLOOKUP(G507,'Currency-RBI'!$A$2:$B$28,2,0)</f>
        <v/>
      </c>
      <c r="N507" s="97">
        <f>H507/I507</f>
        <v/>
      </c>
    </row>
    <row r="508">
      <c r="A508" s="53" t="n">
        <v>20221231</v>
      </c>
      <c r="B508" s="94" t="inlineStr">
        <is>
          <t>31936-TB-INR-HFT-DEL-1164</t>
        </is>
      </c>
      <c r="C508" s="95" t="n">
        <v>31936</v>
      </c>
      <c r="D508" s="53" t="inlineStr">
        <is>
          <t>TB</t>
        </is>
      </c>
      <c r="E508" s="53" t="inlineStr">
        <is>
          <t>Y</t>
        </is>
      </c>
      <c r="F508" s="94" t="inlineStr">
        <is>
          <t>Treasury Bills</t>
        </is>
      </c>
      <c r="G508" s="53" t="inlineStr">
        <is>
          <t>INR</t>
        </is>
      </c>
      <c r="H508" s="96" t="n">
        <v>117116.01</v>
      </c>
      <c r="I508" s="96" t="n">
        <v>149436.8558210584</v>
      </c>
      <c r="J508" s="53" t="n">
        <v>20240331</v>
      </c>
      <c r="K508" s="53" t="inlineStr">
        <is>
          <t>HFT</t>
        </is>
      </c>
      <c r="L508" s="53" t="inlineStr">
        <is>
          <t>DEL</t>
        </is>
      </c>
      <c r="M508" s="96">
        <f>I508*VLOOKUP(G508,'Currency-RBI'!$A$2:$B$28,2,0)</f>
        <v/>
      </c>
      <c r="N508" s="97">
        <f>H508/I508</f>
        <v/>
      </c>
    </row>
    <row r="509">
      <c r="A509" s="53" t="n">
        <v>20221231</v>
      </c>
      <c r="B509" s="94" t="inlineStr">
        <is>
          <t>80793-CG-INR-AFS-MUM-1168</t>
        </is>
      </c>
      <c r="C509" s="95" t="n">
        <v>80793</v>
      </c>
      <c r="D509" s="53" t="inlineStr">
        <is>
          <t>CG</t>
        </is>
      </c>
      <c r="E509" s="53" t="inlineStr">
        <is>
          <t>N</t>
        </is>
      </c>
      <c r="F509" s="94" t="inlineStr">
        <is>
          <t>Central Government Securities</t>
        </is>
      </c>
      <c r="G509" s="53" t="inlineStr">
        <is>
          <t>INR</t>
        </is>
      </c>
      <c r="H509" s="96" t="n">
        <v>322329.15</v>
      </c>
      <c r="I509" s="96" t="n">
        <v>357602.4002551051</v>
      </c>
      <c r="J509" s="53" t="n">
        <v>20240331</v>
      </c>
      <c r="K509" s="53" t="inlineStr">
        <is>
          <t>AFS</t>
        </is>
      </c>
      <c r="L509" s="53" t="inlineStr">
        <is>
          <t>MUM</t>
        </is>
      </c>
      <c r="M509" s="96">
        <f>I509*VLOOKUP(G509,'Currency-RBI'!$A$2:$B$28,2,0)</f>
        <v/>
      </c>
      <c r="N509" s="97">
        <f>H509/I509</f>
        <v/>
      </c>
    </row>
    <row r="510">
      <c r="A510" s="53" t="n">
        <v>20221231</v>
      </c>
      <c r="B510" s="94" t="inlineStr">
        <is>
          <t>66020-CG-INR-HFT-DEL-1169</t>
        </is>
      </c>
      <c r="C510" s="95" t="n">
        <v>66020</v>
      </c>
      <c r="D510" s="53" t="inlineStr">
        <is>
          <t>CG</t>
        </is>
      </c>
      <c r="E510" s="53" t="inlineStr">
        <is>
          <t>N</t>
        </is>
      </c>
      <c r="F510" s="94" t="inlineStr">
        <is>
          <t>Central Government Securities</t>
        </is>
      </c>
      <c r="G510" s="53" t="inlineStr">
        <is>
          <t>INR</t>
        </is>
      </c>
      <c r="H510" s="96" t="n">
        <v>344602.17</v>
      </c>
      <c r="I510" s="96" t="n">
        <v>597703.9416914671</v>
      </c>
      <c r="J510" s="53" t="n">
        <v>20240331</v>
      </c>
      <c r="K510" s="53" t="inlineStr">
        <is>
          <t>HFT</t>
        </is>
      </c>
      <c r="L510" s="53" t="inlineStr">
        <is>
          <t>DEL</t>
        </is>
      </c>
      <c r="M510" s="96">
        <f>I510*VLOOKUP(G510,'Currency-RBI'!$A$2:$B$28,2,0)</f>
        <v/>
      </c>
      <c r="N510" s="97">
        <f>H510/I510</f>
        <v/>
      </c>
    </row>
    <row r="511">
      <c r="A511" s="53" t="n">
        <v>20221231</v>
      </c>
      <c r="B511" s="94" t="inlineStr">
        <is>
          <t>44808-CG-INR-HFT-MUM-1171</t>
        </is>
      </c>
      <c r="C511" s="95" t="n">
        <v>44808</v>
      </c>
      <c r="D511" s="53" t="inlineStr">
        <is>
          <t>CG</t>
        </is>
      </c>
      <c r="E511" s="53" t="inlineStr">
        <is>
          <t>N</t>
        </is>
      </c>
      <c r="F511" s="94" t="inlineStr">
        <is>
          <t>Central Government Securities</t>
        </is>
      </c>
      <c r="G511" s="53" t="inlineStr">
        <is>
          <t>INR</t>
        </is>
      </c>
      <c r="H511" s="96" t="n">
        <v>237079.26</v>
      </c>
      <c r="I511" s="96" t="n">
        <v>349014.7751726967</v>
      </c>
      <c r="J511" s="53" t="n">
        <v>20240331</v>
      </c>
      <c r="K511" s="53" t="inlineStr">
        <is>
          <t>HFT</t>
        </is>
      </c>
      <c r="L511" s="53" t="inlineStr">
        <is>
          <t>MUM</t>
        </is>
      </c>
      <c r="M511" s="96">
        <f>I511*VLOOKUP(G511,'Currency-RBI'!$A$2:$B$28,2,0)</f>
        <v/>
      </c>
      <c r="N511" s="97">
        <f>H511/I511</f>
        <v/>
      </c>
    </row>
    <row r="512">
      <c r="A512" s="53" t="n">
        <v>20221231</v>
      </c>
      <c r="B512" s="94" t="inlineStr">
        <is>
          <t>57655-SG-INR-AFS-DEL-1174</t>
        </is>
      </c>
      <c r="C512" s="95" t="n">
        <v>57655</v>
      </c>
      <c r="D512" s="53" t="inlineStr">
        <is>
          <t>SG</t>
        </is>
      </c>
      <c r="E512" s="53" t="inlineStr">
        <is>
          <t>Y</t>
        </is>
      </c>
      <c r="F512" s="94" t="inlineStr">
        <is>
          <t>State Government Securities</t>
        </is>
      </c>
      <c r="G512" s="53" t="inlineStr">
        <is>
          <t>INR</t>
        </is>
      </c>
      <c r="H512" s="96" t="n">
        <v>391478.67</v>
      </c>
      <c r="I512" s="96" t="n">
        <v>602236.4410059712</v>
      </c>
      <c r="J512" s="53" t="n">
        <v>20240331</v>
      </c>
      <c r="K512" s="53" t="inlineStr">
        <is>
          <t>AFS</t>
        </is>
      </c>
      <c r="L512" s="53" t="inlineStr">
        <is>
          <t>DEL</t>
        </is>
      </c>
      <c r="M512" s="96">
        <f>I512*VLOOKUP(G512,'Currency-RBI'!$A$2:$B$28,2,0)</f>
        <v/>
      </c>
      <c r="N512" s="97">
        <f>H512/I512</f>
        <v/>
      </c>
    </row>
    <row r="513">
      <c r="A513" s="53" t="n">
        <v>20221231</v>
      </c>
      <c r="B513" s="94" t="inlineStr">
        <is>
          <t>51682-CG-INR-HFT-MUM-1181</t>
        </is>
      </c>
      <c r="C513" s="95" t="n">
        <v>51682</v>
      </c>
      <c r="D513" s="53" t="inlineStr">
        <is>
          <t>CG</t>
        </is>
      </c>
      <c r="E513" s="53" t="inlineStr">
        <is>
          <t>N</t>
        </is>
      </c>
      <c r="F513" s="94" t="inlineStr">
        <is>
          <t>Central Government Securities</t>
        </is>
      </c>
      <c r="G513" s="53" t="inlineStr">
        <is>
          <t>INR</t>
        </is>
      </c>
      <c r="H513" s="96" t="n">
        <v>263142</v>
      </c>
      <c r="I513" s="96" t="n">
        <v>477651.3431074293</v>
      </c>
      <c r="J513" s="53" t="n">
        <v>20240331</v>
      </c>
      <c r="K513" s="53" t="inlineStr">
        <is>
          <t>HFT</t>
        </is>
      </c>
      <c r="L513" s="53" t="inlineStr">
        <is>
          <t>MUM</t>
        </is>
      </c>
      <c r="M513" s="96">
        <f>I513*VLOOKUP(G513,'Currency-RBI'!$A$2:$B$28,2,0)</f>
        <v/>
      </c>
      <c r="N513" s="97">
        <f>H513/I513</f>
        <v/>
      </c>
    </row>
    <row r="514">
      <c r="A514" s="53" t="n">
        <v>20221231</v>
      </c>
      <c r="B514" s="94" t="inlineStr">
        <is>
          <t>24975-TB-INR-HFT-DEL-1182</t>
        </is>
      </c>
      <c r="C514" s="95" t="n">
        <v>24975</v>
      </c>
      <c r="D514" s="53" t="inlineStr">
        <is>
          <t>TB</t>
        </is>
      </c>
      <c r="E514" s="53" t="inlineStr">
        <is>
          <t>N</t>
        </is>
      </c>
      <c r="F514" s="94" t="inlineStr">
        <is>
          <t>Treasury Bills</t>
        </is>
      </c>
      <c r="G514" s="53" t="inlineStr">
        <is>
          <t>INR</t>
        </is>
      </c>
      <c r="H514" s="96" t="n">
        <v>437382.99</v>
      </c>
      <c r="I514" s="96" t="n">
        <v>717504.6762903132</v>
      </c>
      <c r="J514" s="53" t="n">
        <v>20240331</v>
      </c>
      <c r="K514" s="53" t="inlineStr">
        <is>
          <t>HFT</t>
        </is>
      </c>
      <c r="L514" s="53" t="inlineStr">
        <is>
          <t>DEL</t>
        </is>
      </c>
      <c r="M514" s="96">
        <f>I514*VLOOKUP(G514,'Currency-RBI'!$A$2:$B$28,2,0)</f>
        <v/>
      </c>
      <c r="N514" s="97">
        <f>H514/I514</f>
        <v/>
      </c>
    </row>
    <row r="515">
      <c r="A515" s="53" t="n">
        <v>20221231</v>
      </c>
      <c r="B515" s="94" t="inlineStr">
        <is>
          <t>18967-SG-INR-HFT-DEL-1183</t>
        </is>
      </c>
      <c r="C515" s="95" t="n">
        <v>18967</v>
      </c>
      <c r="D515" s="53" t="inlineStr">
        <is>
          <t>SG</t>
        </is>
      </c>
      <c r="E515" s="53" t="inlineStr">
        <is>
          <t>Y</t>
        </is>
      </c>
      <c r="F515" s="94" t="inlineStr">
        <is>
          <t>State Government Securities</t>
        </is>
      </c>
      <c r="G515" s="53" t="inlineStr">
        <is>
          <t>INR</t>
        </is>
      </c>
      <c r="H515" s="96" t="n">
        <v>155994.3</v>
      </c>
      <c r="I515" s="96" t="n">
        <v>157463.0785173154</v>
      </c>
      <c r="J515" s="53" t="n">
        <v>20240331</v>
      </c>
      <c r="K515" s="53" t="inlineStr">
        <is>
          <t>HFT</t>
        </is>
      </c>
      <c r="L515" s="53" t="inlineStr">
        <is>
          <t>DEL</t>
        </is>
      </c>
      <c r="M515" s="96">
        <f>I515*VLOOKUP(G515,'Currency-RBI'!$A$2:$B$28,2,0)</f>
        <v/>
      </c>
      <c r="N515" s="97">
        <f>H515/I515</f>
        <v/>
      </c>
    </row>
    <row r="516">
      <c r="A516" s="53" t="n">
        <v>20221231</v>
      </c>
      <c r="B516" s="94" t="inlineStr">
        <is>
          <t>17059-TB-INR-HFT-DEL-1184</t>
        </is>
      </c>
      <c r="C516" s="95" t="n">
        <v>17059</v>
      </c>
      <c r="D516" s="53" t="inlineStr">
        <is>
          <t>TB</t>
        </is>
      </c>
      <c r="E516" s="53" t="inlineStr">
        <is>
          <t>N</t>
        </is>
      </c>
      <c r="F516" s="94" t="inlineStr">
        <is>
          <t>Treasury Bills</t>
        </is>
      </c>
      <c r="G516" s="53" t="inlineStr">
        <is>
          <t>INR</t>
        </is>
      </c>
      <c r="H516" s="96" t="n">
        <v>340621.38</v>
      </c>
      <c r="I516" s="96" t="n">
        <v>612530.261350129</v>
      </c>
      <c r="J516" s="53" t="n">
        <v>20240331</v>
      </c>
      <c r="K516" s="53" t="inlineStr">
        <is>
          <t>HFT</t>
        </is>
      </c>
      <c r="L516" s="53" t="inlineStr">
        <is>
          <t>DEL</t>
        </is>
      </c>
      <c r="M516" s="96">
        <f>I516*VLOOKUP(G516,'Currency-RBI'!$A$2:$B$28,2,0)</f>
        <v/>
      </c>
      <c r="N516" s="97">
        <f>H516/I516</f>
        <v/>
      </c>
    </row>
    <row r="517">
      <c r="A517" s="53" t="n">
        <v>20221231</v>
      </c>
      <c r="B517" s="94" t="inlineStr">
        <is>
          <t>81396-SG-INR-HFT-DEL-1185</t>
        </is>
      </c>
      <c r="C517" s="95" t="n">
        <v>81396</v>
      </c>
      <c r="D517" s="53" t="inlineStr">
        <is>
          <t>SG</t>
        </is>
      </c>
      <c r="E517" s="53" t="inlineStr">
        <is>
          <t>Y</t>
        </is>
      </c>
      <c r="F517" s="94" t="inlineStr">
        <is>
          <t>State Government Securities</t>
        </is>
      </c>
      <c r="G517" s="53" t="inlineStr">
        <is>
          <t>INR</t>
        </is>
      </c>
      <c r="H517" s="96" t="n">
        <v>397847.34</v>
      </c>
      <c r="I517" s="96" t="n">
        <v>413004.7689929584</v>
      </c>
      <c r="J517" s="53" t="n">
        <v>20240331</v>
      </c>
      <c r="K517" s="53" t="inlineStr">
        <is>
          <t>HFT</t>
        </is>
      </c>
      <c r="L517" s="53" t="inlineStr">
        <is>
          <t>DEL</t>
        </is>
      </c>
      <c r="M517" s="96">
        <f>I517*VLOOKUP(G517,'Currency-RBI'!$A$2:$B$28,2,0)</f>
        <v/>
      </c>
      <c r="N517" s="97">
        <f>H517/I517</f>
        <v/>
      </c>
    </row>
    <row r="518">
      <c r="A518" s="53" t="n">
        <v>20221231</v>
      </c>
      <c r="B518" s="94" t="inlineStr">
        <is>
          <t>83579-OS-INR-HFT-MUM-1189</t>
        </is>
      </c>
      <c r="C518" s="95" t="n">
        <v>83579</v>
      </c>
      <c r="D518" s="53" t="inlineStr">
        <is>
          <t>OS</t>
        </is>
      </c>
      <c r="E518" s="53" t="inlineStr">
        <is>
          <t>Y</t>
        </is>
      </c>
      <c r="F518" s="94" t="inlineStr">
        <is>
          <t>Other Approved Securities</t>
        </is>
      </c>
      <c r="G518" s="53" t="inlineStr">
        <is>
          <t>INR</t>
        </is>
      </c>
      <c r="H518" s="96" t="n">
        <v>98641.62</v>
      </c>
      <c r="I518" s="96" t="n">
        <v>120111.5309095766</v>
      </c>
      <c r="J518" s="53" t="n">
        <v>20240331</v>
      </c>
      <c r="K518" s="53" t="inlineStr">
        <is>
          <t>HFT</t>
        </is>
      </c>
      <c r="L518" s="53" t="inlineStr">
        <is>
          <t>MUM</t>
        </is>
      </c>
      <c r="M518" s="96">
        <f>I518*VLOOKUP(G518,'Currency-RBI'!$A$2:$B$28,2,0)</f>
        <v/>
      </c>
      <c r="N518" s="97">
        <f>H518/I518</f>
        <v/>
      </c>
    </row>
    <row r="519">
      <c r="A519" s="53" t="n">
        <v>20221231</v>
      </c>
      <c r="B519" s="94" t="inlineStr">
        <is>
          <t>22216-SG-INR-AFS-DEL-1191</t>
        </is>
      </c>
      <c r="C519" s="95" t="n">
        <v>22216</v>
      </c>
      <c r="D519" s="53" t="inlineStr">
        <is>
          <t>SG</t>
        </is>
      </c>
      <c r="E519" s="53" t="inlineStr">
        <is>
          <t>Y</t>
        </is>
      </c>
      <c r="F519" s="94" t="inlineStr">
        <is>
          <t>State Government Securities</t>
        </is>
      </c>
      <c r="G519" s="53" t="inlineStr">
        <is>
          <t>INR</t>
        </is>
      </c>
      <c r="H519" s="96" t="n">
        <v>99230.67</v>
      </c>
      <c r="I519" s="96" t="n">
        <v>169517.5037414338</v>
      </c>
      <c r="J519" s="53" t="n">
        <v>20240331</v>
      </c>
      <c r="K519" s="53" t="inlineStr">
        <is>
          <t>AFS</t>
        </is>
      </c>
      <c r="L519" s="53" t="inlineStr">
        <is>
          <t>DEL</t>
        </is>
      </c>
      <c r="M519" s="96">
        <f>I519*VLOOKUP(G519,'Currency-RBI'!$A$2:$B$28,2,0)</f>
        <v/>
      </c>
      <c r="N519" s="97">
        <f>H519/I519</f>
        <v/>
      </c>
    </row>
    <row r="520">
      <c r="A520" s="53" t="n">
        <v>20221231</v>
      </c>
      <c r="B520" s="94" t="inlineStr">
        <is>
          <t>88467-CG-INR-HFT-DEL-1192</t>
        </is>
      </c>
      <c r="C520" s="95" t="n">
        <v>88467</v>
      </c>
      <c r="D520" s="53" t="inlineStr">
        <is>
          <t>CG</t>
        </is>
      </c>
      <c r="E520" s="53" t="inlineStr">
        <is>
          <t>N</t>
        </is>
      </c>
      <c r="F520" s="94" t="inlineStr">
        <is>
          <t>Central Government Securities</t>
        </is>
      </c>
      <c r="G520" s="53" t="inlineStr">
        <is>
          <t>INR</t>
        </is>
      </c>
      <c r="H520" s="96" t="n">
        <v>112942.17</v>
      </c>
      <c r="I520" s="96" t="n">
        <v>173358.9333392164</v>
      </c>
      <c r="J520" s="53" t="n">
        <v>20240331</v>
      </c>
      <c r="K520" s="53" t="inlineStr">
        <is>
          <t>HFT</t>
        </is>
      </c>
      <c r="L520" s="53" t="inlineStr">
        <is>
          <t>DEL</t>
        </is>
      </c>
      <c r="M520" s="96">
        <f>I520*VLOOKUP(G520,'Currency-RBI'!$A$2:$B$28,2,0)</f>
        <v/>
      </c>
      <c r="N520" s="97">
        <f>H520/I520</f>
        <v/>
      </c>
    </row>
    <row r="521">
      <c r="A521" s="53" t="n">
        <v>20221231</v>
      </c>
      <c r="B521" s="94" t="inlineStr">
        <is>
          <t>22176-OS-INR-HFT-MUM-1194</t>
        </is>
      </c>
      <c r="C521" s="95" t="n">
        <v>22176</v>
      </c>
      <c r="D521" s="53" t="inlineStr">
        <is>
          <t>OS</t>
        </is>
      </c>
      <c r="E521" s="53" t="inlineStr">
        <is>
          <t>N</t>
        </is>
      </c>
      <c r="F521" s="94" t="inlineStr">
        <is>
          <t>Other Approved Securities</t>
        </is>
      </c>
      <c r="G521" s="53" t="inlineStr">
        <is>
          <t>INR</t>
        </is>
      </c>
      <c r="H521" s="96" t="n">
        <v>155610.18</v>
      </c>
      <c r="I521" s="96" t="n">
        <v>251905.7693231773</v>
      </c>
      <c r="J521" s="53" t="n">
        <v>20240331</v>
      </c>
      <c r="K521" s="53" t="inlineStr">
        <is>
          <t>HFT</t>
        </is>
      </c>
      <c r="L521" s="53" t="inlineStr">
        <is>
          <t>MUM</t>
        </is>
      </c>
      <c r="M521" s="96">
        <f>I521*VLOOKUP(G521,'Currency-RBI'!$A$2:$B$28,2,0)</f>
        <v/>
      </c>
      <c r="N521" s="97">
        <f>H521/I521</f>
        <v/>
      </c>
    </row>
    <row r="522">
      <c r="A522" s="53" t="n">
        <v>20221231</v>
      </c>
      <c r="B522" s="94" t="inlineStr">
        <is>
          <t>77753-TB-INR-HFT-DEL-1197</t>
        </is>
      </c>
      <c r="C522" s="95" t="n">
        <v>77753</v>
      </c>
      <c r="D522" s="53" t="inlineStr">
        <is>
          <t>TB</t>
        </is>
      </c>
      <c r="E522" s="53" t="inlineStr">
        <is>
          <t>Y</t>
        </is>
      </c>
      <c r="F522" s="94" t="inlineStr">
        <is>
          <t>Treasury Bills</t>
        </is>
      </c>
      <c r="G522" s="53" t="inlineStr">
        <is>
          <t>INR</t>
        </is>
      </c>
      <c r="H522" s="96" t="n">
        <v>477456.21</v>
      </c>
      <c r="I522" s="96" t="n">
        <v>879843.4628044005</v>
      </c>
      <c r="J522" s="53" t="n">
        <v>20240331</v>
      </c>
      <c r="K522" s="53" t="inlineStr">
        <is>
          <t>HFT</t>
        </is>
      </c>
      <c r="L522" s="53" t="inlineStr">
        <is>
          <t>DEL</t>
        </is>
      </c>
      <c r="M522" s="96">
        <f>I522*VLOOKUP(G522,'Currency-RBI'!$A$2:$B$28,2,0)</f>
        <v/>
      </c>
      <c r="N522" s="97">
        <f>H522/I522</f>
        <v/>
      </c>
    </row>
    <row r="523">
      <c r="A523" s="53" t="n">
        <v>20221231</v>
      </c>
      <c r="B523" s="94" t="inlineStr">
        <is>
          <t>28267-TB-INR-AFS-DEL-1203</t>
        </is>
      </c>
      <c r="C523" s="95" t="n">
        <v>28267</v>
      </c>
      <c r="D523" s="53" t="inlineStr">
        <is>
          <t>TB</t>
        </is>
      </c>
      <c r="E523" s="53" t="inlineStr">
        <is>
          <t>N</t>
        </is>
      </c>
      <c r="F523" s="94" t="inlineStr">
        <is>
          <t>Treasury Bills</t>
        </is>
      </c>
      <c r="G523" s="53" t="inlineStr">
        <is>
          <t>INR</t>
        </is>
      </c>
      <c r="H523" s="96" t="n">
        <v>338197.86</v>
      </c>
      <c r="I523" s="96" t="n">
        <v>385201.4460950618</v>
      </c>
      <c r="J523" s="53" t="n">
        <v>20240331</v>
      </c>
      <c r="K523" s="53" t="inlineStr">
        <is>
          <t>AFS</t>
        </is>
      </c>
      <c r="L523" s="53" t="inlineStr">
        <is>
          <t>DEL</t>
        </is>
      </c>
      <c r="M523" s="96">
        <f>I523*VLOOKUP(G523,'Currency-RBI'!$A$2:$B$28,2,0)</f>
        <v/>
      </c>
      <c r="N523" s="97">
        <f>H523/I523</f>
        <v/>
      </c>
    </row>
    <row r="524">
      <c r="A524" s="53" t="n">
        <v>20221231</v>
      </c>
      <c r="B524" s="94" t="inlineStr">
        <is>
          <t>48905-OS-INR-AFS-DEL-1210</t>
        </is>
      </c>
      <c r="C524" s="95" t="n">
        <v>48905</v>
      </c>
      <c r="D524" s="53" t="inlineStr">
        <is>
          <t>OS</t>
        </is>
      </c>
      <c r="E524" s="53" t="inlineStr">
        <is>
          <t>Y</t>
        </is>
      </c>
      <c r="F524" s="94" t="inlineStr">
        <is>
          <t>Other Approved Securities</t>
        </is>
      </c>
      <c r="G524" s="53" t="inlineStr">
        <is>
          <t>INR</t>
        </is>
      </c>
      <c r="H524" s="96" t="n">
        <v>130955.22</v>
      </c>
      <c r="I524" s="96" t="n">
        <v>200237.7857130822</v>
      </c>
      <c r="J524" s="53" t="n">
        <v>20240331</v>
      </c>
      <c r="K524" s="53" t="inlineStr">
        <is>
          <t>AFS</t>
        </is>
      </c>
      <c r="L524" s="53" t="inlineStr">
        <is>
          <t>DEL</t>
        </is>
      </c>
      <c r="M524" s="96">
        <f>I524*VLOOKUP(G524,'Currency-RBI'!$A$2:$B$28,2,0)</f>
        <v/>
      </c>
      <c r="N524" s="97">
        <f>H524/I524</f>
        <v/>
      </c>
    </row>
    <row r="525">
      <c r="A525" s="53" t="n">
        <v>20221231</v>
      </c>
      <c r="B525" s="94" t="inlineStr">
        <is>
          <t>33151-TB-INR-HFT-MUM-1211</t>
        </is>
      </c>
      <c r="C525" s="95" t="n">
        <v>33151</v>
      </c>
      <c r="D525" s="53" t="inlineStr">
        <is>
          <t>TB</t>
        </is>
      </c>
      <c r="E525" s="53" t="inlineStr">
        <is>
          <t>N</t>
        </is>
      </c>
      <c r="F525" s="94" t="inlineStr">
        <is>
          <t>Treasury Bills</t>
        </is>
      </c>
      <c r="G525" s="53" t="inlineStr">
        <is>
          <t>INR</t>
        </is>
      </c>
      <c r="H525" s="96" t="n">
        <v>387122.67</v>
      </c>
      <c r="I525" s="96" t="n">
        <v>548602.0638247652</v>
      </c>
      <c r="J525" s="53" t="n">
        <v>20240331</v>
      </c>
      <c r="K525" s="53" t="inlineStr">
        <is>
          <t>HFT</t>
        </is>
      </c>
      <c r="L525" s="53" t="inlineStr">
        <is>
          <t>MUM</t>
        </is>
      </c>
      <c r="M525" s="96">
        <f>I525*VLOOKUP(G525,'Currency-RBI'!$A$2:$B$28,2,0)</f>
        <v/>
      </c>
      <c r="N525" s="97">
        <f>H525/I525</f>
        <v/>
      </c>
    </row>
    <row r="526">
      <c r="A526" s="53" t="n">
        <v>20221231</v>
      </c>
      <c r="B526" s="94" t="inlineStr">
        <is>
          <t>82326-TB-INR-AFS-MUM-1213</t>
        </is>
      </c>
      <c r="C526" s="95" t="n">
        <v>82326</v>
      </c>
      <c r="D526" s="53" t="inlineStr">
        <is>
          <t>TB</t>
        </is>
      </c>
      <c r="E526" s="53" t="inlineStr">
        <is>
          <t>Y</t>
        </is>
      </c>
      <c r="F526" s="94" t="inlineStr">
        <is>
          <t>Treasury Bills</t>
        </is>
      </c>
      <c r="G526" s="53" t="inlineStr">
        <is>
          <t>INR</t>
        </is>
      </c>
      <c r="H526" s="96" t="n">
        <v>152541.18</v>
      </c>
      <c r="I526" s="96" t="n">
        <v>211595.2675369148</v>
      </c>
      <c r="J526" s="53" t="n">
        <v>20240331</v>
      </c>
      <c r="K526" s="53" t="inlineStr">
        <is>
          <t>AFS</t>
        </is>
      </c>
      <c r="L526" s="53" t="inlineStr">
        <is>
          <t>MUM</t>
        </is>
      </c>
      <c r="M526" s="96">
        <f>I526*VLOOKUP(G526,'Currency-RBI'!$A$2:$B$28,2,0)</f>
        <v/>
      </c>
      <c r="N526" s="97">
        <f>H526/I526</f>
        <v/>
      </c>
    </row>
    <row r="527">
      <c r="A527" s="53" t="n">
        <v>20221231</v>
      </c>
      <c r="B527" s="94" t="inlineStr">
        <is>
          <t>82146-OS-INR-AFS-MUM-1214</t>
        </is>
      </c>
      <c r="C527" s="95" t="n">
        <v>82146</v>
      </c>
      <c r="D527" s="53" t="inlineStr">
        <is>
          <t>OS</t>
        </is>
      </c>
      <c r="E527" s="53" t="inlineStr">
        <is>
          <t>N</t>
        </is>
      </c>
      <c r="F527" s="94" t="inlineStr">
        <is>
          <t>Other Approved Securities</t>
        </is>
      </c>
      <c r="G527" s="53" t="inlineStr">
        <is>
          <t>INR</t>
        </is>
      </c>
      <c r="H527" s="96" t="n">
        <v>347112.81</v>
      </c>
      <c r="I527" s="96" t="n">
        <v>407516.6066638652</v>
      </c>
      <c r="J527" s="53" t="n">
        <v>20240331</v>
      </c>
      <c r="K527" s="53" t="inlineStr">
        <is>
          <t>AFS</t>
        </is>
      </c>
      <c r="L527" s="53" t="inlineStr">
        <is>
          <t>MUM</t>
        </is>
      </c>
      <c r="M527" s="96">
        <f>I527*VLOOKUP(G527,'Currency-RBI'!$A$2:$B$28,2,0)</f>
        <v/>
      </c>
      <c r="N527" s="97">
        <f>H527/I527</f>
        <v/>
      </c>
    </row>
    <row r="528">
      <c r="A528" s="53" t="n">
        <v>20221231</v>
      </c>
      <c r="B528" s="94" t="inlineStr">
        <is>
          <t>13409-CG-INR-HFT-MUM-1215</t>
        </is>
      </c>
      <c r="C528" s="95" t="n">
        <v>13409</v>
      </c>
      <c r="D528" s="53" t="inlineStr">
        <is>
          <t>CG</t>
        </is>
      </c>
      <c r="E528" s="53" t="inlineStr">
        <is>
          <t>N</t>
        </is>
      </c>
      <c r="F528" s="94" t="inlineStr">
        <is>
          <t>Central Government Securities</t>
        </is>
      </c>
      <c r="G528" s="53" t="inlineStr">
        <is>
          <t>INR</t>
        </is>
      </c>
      <c r="H528" s="96" t="n">
        <v>476847.36</v>
      </c>
      <c r="I528" s="96" t="n">
        <v>541665.4432392622</v>
      </c>
      <c r="J528" s="53" t="n">
        <v>20240331</v>
      </c>
      <c r="K528" s="53" t="inlineStr">
        <is>
          <t>HFT</t>
        </is>
      </c>
      <c r="L528" s="53" t="inlineStr">
        <is>
          <t>MUM</t>
        </is>
      </c>
      <c r="M528" s="96">
        <f>I528*VLOOKUP(G528,'Currency-RBI'!$A$2:$B$28,2,0)</f>
        <v/>
      </c>
      <c r="N528" s="97">
        <f>H528/I528</f>
        <v/>
      </c>
    </row>
    <row r="529">
      <c r="A529" s="53" t="n">
        <v>20221231</v>
      </c>
      <c r="B529" s="94" t="inlineStr">
        <is>
          <t>76832-TB-INR-HFT-MUM-1217</t>
        </is>
      </c>
      <c r="C529" s="95" t="n">
        <v>76832</v>
      </c>
      <c r="D529" s="53" t="inlineStr">
        <is>
          <t>TB</t>
        </is>
      </c>
      <c r="E529" s="53" t="inlineStr">
        <is>
          <t>N</t>
        </is>
      </c>
      <c r="F529" s="94" t="inlineStr">
        <is>
          <t>Treasury Bills</t>
        </is>
      </c>
      <c r="G529" s="53" t="inlineStr">
        <is>
          <t>INR</t>
        </is>
      </c>
      <c r="H529" s="96" t="n">
        <v>160389.9</v>
      </c>
      <c r="I529" s="96" t="n">
        <v>235994.3789357574</v>
      </c>
      <c r="J529" s="53" t="n">
        <v>20240331</v>
      </c>
      <c r="K529" s="53" t="inlineStr">
        <is>
          <t>HFT</t>
        </is>
      </c>
      <c r="L529" s="53" t="inlineStr">
        <is>
          <t>MUM</t>
        </is>
      </c>
      <c r="M529" s="96">
        <f>I529*VLOOKUP(G529,'Currency-RBI'!$A$2:$B$28,2,0)</f>
        <v/>
      </c>
      <c r="N529" s="97">
        <f>H529/I529</f>
        <v/>
      </c>
    </row>
    <row r="530">
      <c r="A530" s="53" t="n">
        <v>20221231</v>
      </c>
      <c r="B530" s="94" t="inlineStr">
        <is>
          <t>80607-SG-INR-HFT-MUM-1220</t>
        </is>
      </c>
      <c r="C530" s="95" t="n">
        <v>80607</v>
      </c>
      <c r="D530" s="53" t="inlineStr">
        <is>
          <t>SG</t>
        </is>
      </c>
      <c r="E530" s="53" t="inlineStr">
        <is>
          <t>N</t>
        </is>
      </c>
      <c r="F530" s="94" t="inlineStr">
        <is>
          <t>State Government Securities</t>
        </is>
      </c>
      <c r="G530" s="53" t="inlineStr">
        <is>
          <t>INR</t>
        </is>
      </c>
      <c r="H530" s="96" t="n">
        <v>186153.66</v>
      </c>
      <c r="I530" s="96" t="n">
        <v>276654.6892846613</v>
      </c>
      <c r="J530" s="53" t="n">
        <v>20240331</v>
      </c>
      <c r="K530" s="53" t="inlineStr">
        <is>
          <t>HFT</t>
        </is>
      </c>
      <c r="L530" s="53" t="inlineStr">
        <is>
          <t>MUM</t>
        </is>
      </c>
      <c r="M530" s="96">
        <f>I530*VLOOKUP(G530,'Currency-RBI'!$A$2:$B$28,2,0)</f>
        <v/>
      </c>
      <c r="N530" s="97">
        <f>H530/I530</f>
        <v/>
      </c>
    </row>
    <row r="531">
      <c r="A531" s="53" t="n">
        <v>20221231</v>
      </c>
      <c r="B531" s="94" t="inlineStr">
        <is>
          <t>35615-SG-INR-HFT-DEL-1223</t>
        </is>
      </c>
      <c r="C531" s="95" t="n">
        <v>35615</v>
      </c>
      <c r="D531" s="53" t="inlineStr">
        <is>
          <t>SG</t>
        </is>
      </c>
      <c r="E531" s="53" t="inlineStr">
        <is>
          <t>Y</t>
        </is>
      </c>
      <c r="F531" s="94" t="inlineStr">
        <is>
          <t>State Government Securities</t>
        </is>
      </c>
      <c r="G531" s="53" t="inlineStr">
        <is>
          <t>INR</t>
        </is>
      </c>
      <c r="H531" s="96" t="n">
        <v>457104.78</v>
      </c>
      <c r="I531" s="96" t="n">
        <v>816488.328323499</v>
      </c>
      <c r="J531" s="53" t="n">
        <v>20240331</v>
      </c>
      <c r="K531" s="53" t="inlineStr">
        <is>
          <t>HFT</t>
        </is>
      </c>
      <c r="L531" s="53" t="inlineStr">
        <is>
          <t>DEL</t>
        </is>
      </c>
      <c r="M531" s="96">
        <f>I531*VLOOKUP(G531,'Currency-RBI'!$A$2:$B$28,2,0)</f>
        <v/>
      </c>
      <c r="N531" s="97">
        <f>H531/I531</f>
        <v/>
      </c>
    </row>
    <row r="532">
      <c r="A532" s="53" t="n">
        <v>20221231</v>
      </c>
      <c r="B532" s="94" t="inlineStr">
        <is>
          <t>65531-TB-INR-AFS-MUM-1225</t>
        </is>
      </c>
      <c r="C532" s="95" t="n">
        <v>65531</v>
      </c>
      <c r="D532" s="53" t="inlineStr">
        <is>
          <t>TB</t>
        </is>
      </c>
      <c r="E532" s="53" t="inlineStr">
        <is>
          <t>N</t>
        </is>
      </c>
      <c r="F532" s="94" t="inlineStr">
        <is>
          <t>Treasury Bills</t>
        </is>
      </c>
      <c r="G532" s="53" t="inlineStr">
        <is>
          <t>INR</t>
        </is>
      </c>
      <c r="H532" s="96" t="n">
        <v>104854.86</v>
      </c>
      <c r="I532" s="96" t="n">
        <v>204966.3144930126</v>
      </c>
      <c r="J532" s="53" t="n">
        <v>20240331</v>
      </c>
      <c r="K532" s="53" t="inlineStr">
        <is>
          <t>AFS</t>
        </is>
      </c>
      <c r="L532" s="53" t="inlineStr">
        <is>
          <t>MUM</t>
        </is>
      </c>
      <c r="M532" s="96">
        <f>I532*VLOOKUP(G532,'Currency-RBI'!$A$2:$B$28,2,0)</f>
        <v/>
      </c>
      <c r="N532" s="97">
        <f>H532/I532</f>
        <v/>
      </c>
    </row>
    <row r="533">
      <c r="A533" s="53" t="n">
        <v>20221231</v>
      </c>
      <c r="B533" s="94" t="inlineStr">
        <is>
          <t>42662-CG-INR-HFT-MUM-1235</t>
        </is>
      </c>
      <c r="C533" s="95" t="n">
        <v>42662</v>
      </c>
      <c r="D533" s="53" t="inlineStr">
        <is>
          <t>CG</t>
        </is>
      </c>
      <c r="E533" s="53" t="inlineStr">
        <is>
          <t>N</t>
        </is>
      </c>
      <c r="F533" s="94" t="inlineStr">
        <is>
          <t>Central Government Securities</t>
        </is>
      </c>
      <c r="G533" s="53" t="inlineStr">
        <is>
          <t>INR</t>
        </is>
      </c>
      <c r="H533" s="96" t="n">
        <v>452609.19</v>
      </c>
      <c r="I533" s="96" t="n">
        <v>725599.5361647519</v>
      </c>
      <c r="J533" s="53" t="n">
        <v>20240331</v>
      </c>
      <c r="K533" s="53" t="inlineStr">
        <is>
          <t>HFT</t>
        </is>
      </c>
      <c r="L533" s="53" t="inlineStr">
        <is>
          <t>MUM</t>
        </is>
      </c>
      <c r="M533" s="96">
        <f>I533*VLOOKUP(G533,'Currency-RBI'!$A$2:$B$28,2,0)</f>
        <v/>
      </c>
      <c r="N533" s="97">
        <f>H533/I533</f>
        <v/>
      </c>
    </row>
    <row r="534">
      <c r="A534" s="53" t="n">
        <v>20221231</v>
      </c>
      <c r="B534" s="94" t="inlineStr">
        <is>
          <t>20555-TB-INR-AFS-MUM-1236</t>
        </is>
      </c>
      <c r="C534" s="95" t="n">
        <v>20555</v>
      </c>
      <c r="D534" s="53" t="inlineStr">
        <is>
          <t>TB</t>
        </is>
      </c>
      <c r="E534" s="53" t="inlineStr">
        <is>
          <t>N</t>
        </is>
      </c>
      <c r="F534" s="94" t="inlineStr">
        <is>
          <t>Treasury Bills</t>
        </is>
      </c>
      <c r="G534" s="53" t="inlineStr">
        <is>
          <t>INR</t>
        </is>
      </c>
      <c r="H534" s="96" t="n">
        <v>257411.88</v>
      </c>
      <c r="I534" s="96" t="n">
        <v>484160.2215457196</v>
      </c>
      <c r="J534" s="53" t="n">
        <v>20240331</v>
      </c>
      <c r="K534" s="53" t="inlineStr">
        <is>
          <t>AFS</t>
        </is>
      </c>
      <c r="L534" s="53" t="inlineStr">
        <is>
          <t>MUM</t>
        </is>
      </c>
      <c r="M534" s="96">
        <f>I534*VLOOKUP(G534,'Currency-RBI'!$A$2:$B$28,2,0)</f>
        <v/>
      </c>
      <c r="N534" s="97">
        <f>H534/I534</f>
        <v/>
      </c>
    </row>
    <row r="535">
      <c r="A535" s="53" t="n">
        <v>20221231</v>
      </c>
      <c r="B535" s="94" t="inlineStr">
        <is>
          <t>31714-TB-INR-HFT-DEL-1239</t>
        </is>
      </c>
      <c r="C535" s="95" t="n">
        <v>31714</v>
      </c>
      <c r="D535" s="53" t="inlineStr">
        <is>
          <t>TB</t>
        </is>
      </c>
      <c r="E535" s="53" t="inlineStr">
        <is>
          <t>N</t>
        </is>
      </c>
      <c r="F535" s="94" t="inlineStr">
        <is>
          <t>Treasury Bills</t>
        </is>
      </c>
      <c r="G535" s="53" t="inlineStr">
        <is>
          <t>INR</t>
        </is>
      </c>
      <c r="H535" s="96" t="n">
        <v>288996.84</v>
      </c>
      <c r="I535" s="96" t="n">
        <v>446930.3932183001</v>
      </c>
      <c r="J535" s="53" t="n">
        <v>20240331</v>
      </c>
      <c r="K535" s="53" t="inlineStr">
        <is>
          <t>HFT</t>
        </is>
      </c>
      <c r="L535" s="53" t="inlineStr">
        <is>
          <t>DEL</t>
        </is>
      </c>
      <c r="M535" s="96">
        <f>I535*VLOOKUP(G535,'Currency-RBI'!$A$2:$B$28,2,0)</f>
        <v/>
      </c>
      <c r="N535" s="97">
        <f>H535/I535</f>
        <v/>
      </c>
    </row>
    <row r="536">
      <c r="A536" s="53" t="n">
        <v>20221231</v>
      </c>
      <c r="B536" s="94" t="inlineStr">
        <is>
          <t>43966-TB-INR-AFS-DEL-1241</t>
        </is>
      </c>
      <c r="C536" s="95" t="n">
        <v>43966</v>
      </c>
      <c r="D536" s="53" t="inlineStr">
        <is>
          <t>TB</t>
        </is>
      </c>
      <c r="E536" s="53" t="inlineStr">
        <is>
          <t>N</t>
        </is>
      </c>
      <c r="F536" s="94" t="inlineStr">
        <is>
          <t>Treasury Bills</t>
        </is>
      </c>
      <c r="G536" s="53" t="inlineStr">
        <is>
          <t>INR</t>
        </is>
      </c>
      <c r="H536" s="96" t="n">
        <v>195409.17</v>
      </c>
      <c r="I536" s="96" t="n">
        <v>296088.4485025653</v>
      </c>
      <c r="J536" s="53" t="n">
        <v>20240331</v>
      </c>
      <c r="K536" s="53" t="inlineStr">
        <is>
          <t>AFS</t>
        </is>
      </c>
      <c r="L536" s="53" t="inlineStr">
        <is>
          <t>DEL</t>
        </is>
      </c>
      <c r="M536" s="96">
        <f>I536*VLOOKUP(G536,'Currency-RBI'!$A$2:$B$28,2,0)</f>
        <v/>
      </c>
      <c r="N536" s="97">
        <f>H536/I536</f>
        <v/>
      </c>
    </row>
    <row r="537">
      <c r="A537" s="53" t="n">
        <v>20221231</v>
      </c>
      <c r="B537" s="94" t="inlineStr">
        <is>
          <t>30018-SG-INR-AFS-DEL-1242</t>
        </is>
      </c>
      <c r="C537" s="95" t="n">
        <v>30018</v>
      </c>
      <c r="D537" s="53" t="inlineStr">
        <is>
          <t>SG</t>
        </is>
      </c>
      <c r="E537" s="53" t="inlineStr">
        <is>
          <t>Y</t>
        </is>
      </c>
      <c r="F537" s="94" t="inlineStr">
        <is>
          <t>State Government Securities</t>
        </is>
      </c>
      <c r="G537" s="53" t="inlineStr">
        <is>
          <t>INR</t>
        </is>
      </c>
      <c r="H537" s="96" t="n">
        <v>293038.02</v>
      </c>
      <c r="I537" s="96" t="n">
        <v>376971.0306502778</v>
      </c>
      <c r="J537" s="53" t="n">
        <v>20240331</v>
      </c>
      <c r="K537" s="53" t="inlineStr">
        <is>
          <t>AFS</t>
        </is>
      </c>
      <c r="L537" s="53" t="inlineStr">
        <is>
          <t>DEL</t>
        </is>
      </c>
      <c r="M537" s="96">
        <f>I537*VLOOKUP(G537,'Currency-RBI'!$A$2:$B$28,2,0)</f>
        <v/>
      </c>
      <c r="N537" s="97">
        <f>H537/I537</f>
        <v/>
      </c>
    </row>
    <row r="538">
      <c r="A538" s="53" t="n">
        <v>20221231</v>
      </c>
      <c r="B538" s="94" t="inlineStr">
        <is>
          <t>40734-OS-INR-HFT-DEL-1245</t>
        </is>
      </c>
      <c r="C538" s="95" t="n">
        <v>40734</v>
      </c>
      <c r="D538" s="53" t="inlineStr">
        <is>
          <t>OS</t>
        </is>
      </c>
      <c r="E538" s="53" t="inlineStr">
        <is>
          <t>N</t>
        </is>
      </c>
      <c r="F538" s="94" t="inlineStr">
        <is>
          <t>Other Approved Securities</t>
        </is>
      </c>
      <c r="G538" s="53" t="inlineStr">
        <is>
          <t>INR</t>
        </is>
      </c>
      <c r="H538" s="96" t="n">
        <v>390501.54</v>
      </c>
      <c r="I538" s="96" t="n">
        <v>574605.0488781299</v>
      </c>
      <c r="J538" s="53" t="n">
        <v>20240331</v>
      </c>
      <c r="K538" s="53" t="inlineStr">
        <is>
          <t>HFT</t>
        </is>
      </c>
      <c r="L538" s="53" t="inlineStr">
        <is>
          <t>DEL</t>
        </is>
      </c>
      <c r="M538" s="96">
        <f>I538*VLOOKUP(G538,'Currency-RBI'!$A$2:$B$28,2,0)</f>
        <v/>
      </c>
      <c r="N538" s="97">
        <f>H538/I538</f>
        <v/>
      </c>
    </row>
    <row r="539">
      <c r="A539" s="53" t="n">
        <v>20221231</v>
      </c>
      <c r="B539" s="94" t="inlineStr">
        <is>
          <t>54124-TB-INR-AFS-DEL-1246</t>
        </is>
      </c>
      <c r="C539" s="95" t="n">
        <v>54124</v>
      </c>
      <c r="D539" s="53" t="inlineStr">
        <is>
          <t>TB</t>
        </is>
      </c>
      <c r="E539" s="53" t="inlineStr">
        <is>
          <t>Y</t>
        </is>
      </c>
      <c r="F539" s="94" t="inlineStr">
        <is>
          <t>Treasury Bills</t>
        </is>
      </c>
      <c r="G539" s="53" t="inlineStr">
        <is>
          <t>INR</t>
        </is>
      </c>
      <c r="H539" s="96" t="n">
        <v>339547.23</v>
      </c>
      <c r="I539" s="96" t="n">
        <v>342398.4482413857</v>
      </c>
      <c r="J539" s="53" t="n">
        <v>20240331</v>
      </c>
      <c r="K539" s="53" t="inlineStr">
        <is>
          <t>AFS</t>
        </is>
      </c>
      <c r="L539" s="53" t="inlineStr">
        <is>
          <t>DEL</t>
        </is>
      </c>
      <c r="M539" s="96">
        <f>I539*VLOOKUP(G539,'Currency-RBI'!$A$2:$B$28,2,0)</f>
        <v/>
      </c>
      <c r="N539" s="97">
        <f>H539/I539</f>
        <v/>
      </c>
    </row>
    <row r="540">
      <c r="A540" s="53" t="n">
        <v>20221231</v>
      </c>
      <c r="B540" s="94" t="inlineStr">
        <is>
          <t>38272-TB-INR-HFT-MUM-1247</t>
        </is>
      </c>
      <c r="C540" s="95" t="n">
        <v>38272</v>
      </c>
      <c r="D540" s="53" t="inlineStr">
        <is>
          <t>TB</t>
        </is>
      </c>
      <c r="E540" s="53" t="inlineStr">
        <is>
          <t>Y</t>
        </is>
      </c>
      <c r="F540" s="94" t="inlineStr">
        <is>
          <t>Treasury Bills</t>
        </is>
      </c>
      <c r="G540" s="53" t="inlineStr">
        <is>
          <t>INR</t>
        </is>
      </c>
      <c r="H540" s="96" t="n">
        <v>423437.85</v>
      </c>
      <c r="I540" s="96" t="n">
        <v>788337.2272336535</v>
      </c>
      <c r="J540" s="53" t="n">
        <v>20240331</v>
      </c>
      <c r="K540" s="53" t="inlineStr">
        <is>
          <t>HFT</t>
        </is>
      </c>
      <c r="L540" s="53" t="inlineStr">
        <is>
          <t>MUM</t>
        </is>
      </c>
      <c r="M540" s="96">
        <f>I540*VLOOKUP(G540,'Currency-RBI'!$A$2:$B$28,2,0)</f>
        <v/>
      </c>
      <c r="N540" s="97">
        <f>H540/I540</f>
        <v/>
      </c>
    </row>
    <row r="541">
      <c r="A541" s="53" t="n">
        <v>20221231</v>
      </c>
      <c r="B541" s="94" t="inlineStr">
        <is>
          <t>36263-OS-INR-HFT-MUM-1249</t>
        </is>
      </c>
      <c r="C541" s="95" t="n">
        <v>36263</v>
      </c>
      <c r="D541" s="53" t="inlineStr">
        <is>
          <t>OS</t>
        </is>
      </c>
      <c r="E541" s="53" t="inlineStr">
        <is>
          <t>N</t>
        </is>
      </c>
      <c r="F541" s="94" t="inlineStr">
        <is>
          <t>Other Approved Securities</t>
        </is>
      </c>
      <c r="G541" s="53" t="inlineStr">
        <is>
          <t>INR</t>
        </is>
      </c>
      <c r="H541" s="96" t="n">
        <v>453773.43</v>
      </c>
      <c r="I541" s="96" t="n">
        <v>615551.631466059</v>
      </c>
      <c r="J541" s="53" t="n">
        <v>20240331</v>
      </c>
      <c r="K541" s="53" t="inlineStr">
        <is>
          <t>HFT</t>
        </is>
      </c>
      <c r="L541" s="53" t="inlineStr">
        <is>
          <t>MUM</t>
        </is>
      </c>
      <c r="M541" s="96">
        <f>I541*VLOOKUP(G541,'Currency-RBI'!$A$2:$B$28,2,0)</f>
        <v/>
      </c>
      <c r="N541" s="97">
        <f>H541/I541</f>
        <v/>
      </c>
    </row>
    <row r="542">
      <c r="A542" s="53" t="n">
        <v>20221231</v>
      </c>
      <c r="B542" s="94" t="inlineStr">
        <is>
          <t>60328-CG-INR-AFS-DEL-1250</t>
        </is>
      </c>
      <c r="C542" s="95" t="n">
        <v>60328</v>
      </c>
      <c r="D542" s="53" t="inlineStr">
        <is>
          <t>CG</t>
        </is>
      </c>
      <c r="E542" s="53" t="inlineStr">
        <is>
          <t>N</t>
        </is>
      </c>
      <c r="F542" s="94" t="inlineStr">
        <is>
          <t>Central Government Securities</t>
        </is>
      </c>
      <c r="G542" s="53" t="inlineStr">
        <is>
          <t>INR</t>
        </is>
      </c>
      <c r="H542" s="96" t="n">
        <v>345500.1</v>
      </c>
      <c r="I542" s="96" t="n">
        <v>589801.5258657797</v>
      </c>
      <c r="J542" s="53" t="n">
        <v>20240331</v>
      </c>
      <c r="K542" s="53" t="inlineStr">
        <is>
          <t>AFS</t>
        </is>
      </c>
      <c r="L542" s="53" t="inlineStr">
        <is>
          <t>DEL</t>
        </is>
      </c>
      <c r="M542" s="96">
        <f>I542*VLOOKUP(G542,'Currency-RBI'!$A$2:$B$28,2,0)</f>
        <v/>
      </c>
      <c r="N542" s="97">
        <f>H542/I542</f>
        <v/>
      </c>
    </row>
    <row r="543">
      <c r="A543" s="53" t="n">
        <v>20221231</v>
      </c>
      <c r="B543" s="94" t="inlineStr">
        <is>
          <t>61192-OS-INR-AFS-DEL-1254</t>
        </is>
      </c>
      <c r="C543" s="95" t="n">
        <v>61192</v>
      </c>
      <c r="D543" s="53" t="inlineStr">
        <is>
          <t>OS</t>
        </is>
      </c>
      <c r="E543" s="53" t="inlineStr">
        <is>
          <t>N</t>
        </is>
      </c>
      <c r="F543" s="94" t="inlineStr">
        <is>
          <t>Other Approved Securities</t>
        </is>
      </c>
      <c r="G543" s="53" t="inlineStr">
        <is>
          <t>INR</t>
        </is>
      </c>
      <c r="H543" s="96" t="n">
        <v>401095.53</v>
      </c>
      <c r="I543" s="96" t="n">
        <v>609798.3003679506</v>
      </c>
      <c r="J543" s="53" t="n">
        <v>20240331</v>
      </c>
      <c r="K543" s="53" t="inlineStr">
        <is>
          <t>AFS</t>
        </is>
      </c>
      <c r="L543" s="53" t="inlineStr">
        <is>
          <t>DEL</t>
        </is>
      </c>
      <c r="M543" s="96">
        <f>I543*VLOOKUP(G543,'Currency-RBI'!$A$2:$B$28,2,0)</f>
        <v/>
      </c>
      <c r="N543" s="97">
        <f>H543/I543</f>
        <v/>
      </c>
    </row>
    <row r="544">
      <c r="A544" s="53" t="n">
        <v>20221231</v>
      </c>
      <c r="B544" s="94" t="inlineStr">
        <is>
          <t>19145-SG-INR-AFS-MUM-1257</t>
        </is>
      </c>
      <c r="C544" s="95" t="n">
        <v>19145</v>
      </c>
      <c r="D544" s="53" t="inlineStr">
        <is>
          <t>SG</t>
        </is>
      </c>
      <c r="E544" s="53" t="inlineStr">
        <is>
          <t>N</t>
        </is>
      </c>
      <c r="F544" s="94" t="inlineStr">
        <is>
          <t>State Government Securities</t>
        </is>
      </c>
      <c r="G544" s="53" t="inlineStr">
        <is>
          <t>INR</t>
        </is>
      </c>
      <c r="H544" s="96" t="n">
        <v>89930.61</v>
      </c>
      <c r="I544" s="96" t="n">
        <v>179232.1511591605</v>
      </c>
      <c r="J544" s="53" t="n">
        <v>20240331</v>
      </c>
      <c r="K544" s="53" t="inlineStr">
        <is>
          <t>AFS</t>
        </is>
      </c>
      <c r="L544" s="53" t="inlineStr">
        <is>
          <t>MUM</t>
        </is>
      </c>
      <c r="M544" s="96">
        <f>I544*VLOOKUP(G544,'Currency-RBI'!$A$2:$B$28,2,0)</f>
        <v/>
      </c>
      <c r="N544" s="97">
        <f>H544/I544</f>
        <v/>
      </c>
    </row>
    <row r="545">
      <c r="A545" s="53" t="n">
        <v>20221231</v>
      </c>
      <c r="B545" s="94" t="inlineStr">
        <is>
          <t>57600-CG-INR-HFT-MUM-1258</t>
        </is>
      </c>
      <c r="C545" s="95" t="n">
        <v>57600</v>
      </c>
      <c r="D545" s="53" t="inlineStr">
        <is>
          <t>CG</t>
        </is>
      </c>
      <c r="E545" s="53" t="inlineStr">
        <is>
          <t>N</t>
        </is>
      </c>
      <c r="F545" s="94" t="inlineStr">
        <is>
          <t>Central Government Securities</t>
        </is>
      </c>
      <c r="G545" s="53" t="inlineStr">
        <is>
          <t>INR</t>
        </is>
      </c>
      <c r="H545" s="96" t="n">
        <v>462535.92</v>
      </c>
      <c r="I545" s="96" t="n">
        <v>531428.0847164401</v>
      </c>
      <c r="J545" s="53" t="n">
        <v>20240331</v>
      </c>
      <c r="K545" s="53" t="inlineStr">
        <is>
          <t>HFT</t>
        </is>
      </c>
      <c r="L545" s="53" t="inlineStr">
        <is>
          <t>MUM</t>
        </is>
      </c>
      <c r="M545" s="96">
        <f>I545*VLOOKUP(G545,'Currency-RBI'!$A$2:$B$28,2,0)</f>
        <v/>
      </c>
      <c r="N545" s="97">
        <f>H545/I545</f>
        <v/>
      </c>
    </row>
    <row r="546">
      <c r="A546" s="53" t="n">
        <v>20221231</v>
      </c>
      <c r="B546" s="94" t="inlineStr">
        <is>
          <t>53157-CG-INR-AFS-DEL-1260</t>
        </is>
      </c>
      <c r="C546" s="95" t="n">
        <v>53157</v>
      </c>
      <c r="D546" s="53" t="inlineStr">
        <is>
          <t>CG</t>
        </is>
      </c>
      <c r="E546" s="53" t="inlineStr">
        <is>
          <t>N</t>
        </is>
      </c>
      <c r="F546" s="94" t="inlineStr">
        <is>
          <t>Central Government Securities</t>
        </is>
      </c>
      <c r="G546" s="53" t="inlineStr">
        <is>
          <t>INR</t>
        </is>
      </c>
      <c r="H546" s="96" t="n">
        <v>382068.72</v>
      </c>
      <c r="I546" s="96" t="n">
        <v>643757.5714149834</v>
      </c>
      <c r="J546" s="53" t="n">
        <v>20240331</v>
      </c>
      <c r="K546" s="53" t="inlineStr">
        <is>
          <t>AFS</t>
        </is>
      </c>
      <c r="L546" s="53" t="inlineStr">
        <is>
          <t>DEL</t>
        </is>
      </c>
      <c r="M546" s="96">
        <f>I546*VLOOKUP(G546,'Currency-RBI'!$A$2:$B$28,2,0)</f>
        <v/>
      </c>
      <c r="N546" s="97">
        <f>H546/I546</f>
        <v/>
      </c>
    </row>
    <row r="547">
      <c r="A547" s="53" t="n">
        <v>20221231</v>
      </c>
      <c r="B547" s="94" t="inlineStr">
        <is>
          <t>49151-SG-INR-HFT-MUM-1262</t>
        </is>
      </c>
      <c r="C547" s="95" t="n">
        <v>49151</v>
      </c>
      <c r="D547" s="53" t="inlineStr">
        <is>
          <t>SG</t>
        </is>
      </c>
      <c r="E547" s="53" t="inlineStr">
        <is>
          <t>Y</t>
        </is>
      </c>
      <c r="F547" s="94" t="inlineStr">
        <is>
          <t>State Government Securities</t>
        </is>
      </c>
      <c r="G547" s="53" t="inlineStr">
        <is>
          <t>INR</t>
        </is>
      </c>
      <c r="H547" s="96" t="n">
        <v>374423.94</v>
      </c>
      <c r="I547" s="96" t="n">
        <v>607163.6132013403</v>
      </c>
      <c r="J547" s="53" t="n">
        <v>20240331</v>
      </c>
      <c r="K547" s="53" t="inlineStr">
        <is>
          <t>HFT</t>
        </is>
      </c>
      <c r="L547" s="53" t="inlineStr">
        <is>
          <t>MUM</t>
        </is>
      </c>
      <c r="M547" s="96">
        <f>I547*VLOOKUP(G547,'Currency-RBI'!$A$2:$B$28,2,0)</f>
        <v/>
      </c>
      <c r="N547" s="97">
        <f>H547/I547</f>
        <v/>
      </c>
    </row>
    <row r="548">
      <c r="A548" s="53" t="n">
        <v>20221231</v>
      </c>
      <c r="B548" s="94" t="inlineStr">
        <is>
          <t>32488-OS-INR-HFT-MUM-1267</t>
        </is>
      </c>
      <c r="C548" s="95" t="n">
        <v>32488</v>
      </c>
      <c r="D548" s="53" t="inlineStr">
        <is>
          <t>OS</t>
        </is>
      </c>
      <c r="E548" s="53" t="inlineStr">
        <is>
          <t>Y</t>
        </is>
      </c>
      <c r="F548" s="94" t="inlineStr">
        <is>
          <t>Other Approved Securities</t>
        </is>
      </c>
      <c r="G548" s="53" t="inlineStr">
        <is>
          <t>INR</t>
        </is>
      </c>
      <c r="H548" s="96" t="n">
        <v>128117.88</v>
      </c>
      <c r="I548" s="96" t="n">
        <v>187141.1474354476</v>
      </c>
      <c r="J548" s="53" t="n">
        <v>20240331</v>
      </c>
      <c r="K548" s="53" t="inlineStr">
        <is>
          <t>HFT</t>
        </is>
      </c>
      <c r="L548" s="53" t="inlineStr">
        <is>
          <t>MUM</t>
        </is>
      </c>
      <c r="M548" s="96">
        <f>I548*VLOOKUP(G548,'Currency-RBI'!$A$2:$B$28,2,0)</f>
        <v/>
      </c>
      <c r="N548" s="97">
        <f>H548/I548</f>
        <v/>
      </c>
    </row>
    <row r="549">
      <c r="A549" s="53" t="n">
        <v>20221231</v>
      </c>
      <c r="B549" s="94" t="inlineStr">
        <is>
          <t>63845-OS-INR-AFS-DEL-1270</t>
        </is>
      </c>
      <c r="C549" s="95" t="n">
        <v>63845</v>
      </c>
      <c r="D549" s="53" t="inlineStr">
        <is>
          <t>OS</t>
        </is>
      </c>
      <c r="E549" s="53" t="inlineStr">
        <is>
          <t>Y</t>
        </is>
      </c>
      <c r="F549" s="94" t="inlineStr">
        <is>
          <t>Other Approved Securities</t>
        </is>
      </c>
      <c r="G549" s="53" t="inlineStr">
        <is>
          <t>INR</t>
        </is>
      </c>
      <c r="H549" s="96" t="n">
        <v>124784.55</v>
      </c>
      <c r="I549" s="96" t="n">
        <v>224985.1826973008</v>
      </c>
      <c r="J549" s="53" t="n">
        <v>20240331</v>
      </c>
      <c r="K549" s="53" t="inlineStr">
        <is>
          <t>AFS</t>
        </is>
      </c>
      <c r="L549" s="53" t="inlineStr">
        <is>
          <t>DEL</t>
        </is>
      </c>
      <c r="M549" s="96">
        <f>I549*VLOOKUP(G549,'Currency-RBI'!$A$2:$B$28,2,0)</f>
        <v/>
      </c>
      <c r="N549" s="97">
        <f>H549/I549</f>
        <v/>
      </c>
    </row>
    <row r="550">
      <c r="A550" s="53" t="n">
        <v>20221231</v>
      </c>
      <c r="B550" s="94" t="inlineStr">
        <is>
          <t>48250-OS-INR-AFS-MUM-1272</t>
        </is>
      </c>
      <c r="C550" s="95" t="n">
        <v>48250</v>
      </c>
      <c r="D550" s="53" t="inlineStr">
        <is>
          <t>OS</t>
        </is>
      </c>
      <c r="E550" s="53" t="inlineStr">
        <is>
          <t>N</t>
        </is>
      </c>
      <c r="F550" s="94" t="inlineStr">
        <is>
          <t>Other Approved Securities</t>
        </is>
      </c>
      <c r="G550" s="53" t="inlineStr">
        <is>
          <t>INR</t>
        </is>
      </c>
      <c r="H550" s="96" t="n">
        <v>148689.09</v>
      </c>
      <c r="I550" s="96" t="n">
        <v>213514.4006682051</v>
      </c>
      <c r="J550" s="53" t="n">
        <v>20240331</v>
      </c>
      <c r="K550" s="53" t="inlineStr">
        <is>
          <t>AFS</t>
        </is>
      </c>
      <c r="L550" s="53" t="inlineStr">
        <is>
          <t>MUM</t>
        </is>
      </c>
      <c r="M550" s="96">
        <f>I550*VLOOKUP(G550,'Currency-RBI'!$A$2:$B$28,2,0)</f>
        <v/>
      </c>
      <c r="N550" s="97">
        <f>H550/I550</f>
        <v/>
      </c>
    </row>
    <row r="551">
      <c r="A551" s="53" t="n">
        <v>20221231</v>
      </c>
      <c r="B551" s="94" t="inlineStr">
        <is>
          <t>41035-OS-INR-AFS-DEL-1275</t>
        </is>
      </c>
      <c r="C551" s="95" t="n">
        <v>41035</v>
      </c>
      <c r="D551" s="53" t="inlineStr">
        <is>
          <t>OS</t>
        </is>
      </c>
      <c r="E551" s="53" t="inlineStr">
        <is>
          <t>N</t>
        </is>
      </c>
      <c r="F551" s="94" t="inlineStr">
        <is>
          <t>Other Approved Securities</t>
        </is>
      </c>
      <c r="G551" s="53" t="inlineStr">
        <is>
          <t>INR</t>
        </is>
      </c>
      <c r="H551" s="96" t="n">
        <v>407011.77</v>
      </c>
      <c r="I551" s="96" t="n">
        <v>440839.1736831454</v>
      </c>
      <c r="J551" s="53" t="n">
        <v>20240331</v>
      </c>
      <c r="K551" s="53" t="inlineStr">
        <is>
          <t>AFS</t>
        </is>
      </c>
      <c r="L551" s="53" t="inlineStr">
        <is>
          <t>DEL</t>
        </is>
      </c>
      <c r="M551" s="96">
        <f>I551*VLOOKUP(G551,'Currency-RBI'!$A$2:$B$28,2,0)</f>
        <v/>
      </c>
      <c r="N551" s="97">
        <f>H551/I551</f>
        <v/>
      </c>
    </row>
    <row r="552">
      <c r="A552" s="53" t="n">
        <v>20221231</v>
      </c>
      <c r="B552" s="94" t="inlineStr">
        <is>
          <t>50722-OS-INR-AFS-MUM-1278</t>
        </is>
      </c>
      <c r="C552" s="95" t="n">
        <v>50722</v>
      </c>
      <c r="D552" s="53" t="inlineStr">
        <is>
          <t>OS</t>
        </is>
      </c>
      <c r="E552" s="53" t="inlineStr">
        <is>
          <t>Y</t>
        </is>
      </c>
      <c r="F552" s="94" t="inlineStr">
        <is>
          <t>Other Approved Securities</t>
        </is>
      </c>
      <c r="G552" s="53" t="inlineStr">
        <is>
          <t>INR</t>
        </is>
      </c>
      <c r="H552" s="96" t="n">
        <v>208672.2</v>
      </c>
      <c r="I552" s="96" t="n">
        <v>264344.7735400354</v>
      </c>
      <c r="J552" s="53" t="n">
        <v>20240331</v>
      </c>
      <c r="K552" s="53" t="inlineStr">
        <is>
          <t>AFS</t>
        </is>
      </c>
      <c r="L552" s="53" t="inlineStr">
        <is>
          <t>MUM</t>
        </is>
      </c>
      <c r="M552" s="96">
        <f>I552*VLOOKUP(G552,'Currency-RBI'!$A$2:$B$28,2,0)</f>
        <v/>
      </c>
      <c r="N552" s="97">
        <f>H552/I552</f>
        <v/>
      </c>
    </row>
    <row r="553">
      <c r="A553" s="53" t="n">
        <v>20221231</v>
      </c>
      <c r="B553" s="94" t="inlineStr">
        <is>
          <t>30734-TB-INR-HFT-DEL-1280</t>
        </is>
      </c>
      <c r="C553" s="95" t="n">
        <v>30734</v>
      </c>
      <c r="D553" s="53" t="inlineStr">
        <is>
          <t>TB</t>
        </is>
      </c>
      <c r="E553" s="53" t="inlineStr">
        <is>
          <t>N</t>
        </is>
      </c>
      <c r="F553" s="94" t="inlineStr">
        <is>
          <t>Treasury Bills</t>
        </is>
      </c>
      <c r="G553" s="53" t="inlineStr">
        <is>
          <t>INR</t>
        </is>
      </c>
      <c r="H553" s="96" t="n">
        <v>172777.77</v>
      </c>
      <c r="I553" s="96" t="n">
        <v>240484.9721864063</v>
      </c>
      <c r="J553" s="53" t="n">
        <v>20240331</v>
      </c>
      <c r="K553" s="53" t="inlineStr">
        <is>
          <t>HFT</t>
        </is>
      </c>
      <c r="L553" s="53" t="inlineStr">
        <is>
          <t>DEL</t>
        </is>
      </c>
      <c r="M553" s="96">
        <f>I553*VLOOKUP(G553,'Currency-RBI'!$A$2:$B$28,2,0)</f>
        <v/>
      </c>
      <c r="N553" s="97">
        <f>H553/I553</f>
        <v/>
      </c>
    </row>
    <row r="554">
      <c r="A554" s="53" t="n">
        <v>20221231</v>
      </c>
      <c r="B554" s="94" t="inlineStr">
        <is>
          <t>44647-OS-INR-HFT-DEL-1281</t>
        </is>
      </c>
      <c r="C554" s="95" t="n">
        <v>44647</v>
      </c>
      <c r="D554" s="53" t="inlineStr">
        <is>
          <t>OS</t>
        </is>
      </c>
      <c r="E554" s="53" t="inlineStr">
        <is>
          <t>N</t>
        </is>
      </c>
      <c r="F554" s="94" t="inlineStr">
        <is>
          <t>Other Approved Securities</t>
        </is>
      </c>
      <c r="G554" s="53" t="inlineStr">
        <is>
          <t>INR</t>
        </is>
      </c>
      <c r="H554" s="96" t="n">
        <v>377765.19</v>
      </c>
      <c r="I554" s="96" t="n">
        <v>657026.9757737514</v>
      </c>
      <c r="J554" s="53" t="n">
        <v>20240331</v>
      </c>
      <c r="K554" s="53" t="inlineStr">
        <is>
          <t>HFT</t>
        </is>
      </c>
      <c r="L554" s="53" t="inlineStr">
        <is>
          <t>DEL</t>
        </is>
      </c>
      <c r="M554" s="96">
        <f>I554*VLOOKUP(G554,'Currency-RBI'!$A$2:$B$28,2,0)</f>
        <v/>
      </c>
      <c r="N554" s="97">
        <f>H554/I554</f>
        <v/>
      </c>
    </row>
    <row r="555">
      <c r="A555" s="53" t="n">
        <v>20221231</v>
      </c>
      <c r="B555" s="94" t="inlineStr">
        <is>
          <t>33227-CG-INR-HFT-DEL-1286</t>
        </is>
      </c>
      <c r="C555" s="95" t="n">
        <v>33227</v>
      </c>
      <c r="D555" s="53" t="inlineStr">
        <is>
          <t>CG</t>
        </is>
      </c>
      <c r="E555" s="53" t="inlineStr">
        <is>
          <t>Y</t>
        </is>
      </c>
      <c r="F555" s="94" t="inlineStr">
        <is>
          <t>Central Government Securities</t>
        </is>
      </c>
      <c r="G555" s="53" t="inlineStr">
        <is>
          <t>INR</t>
        </is>
      </c>
      <c r="H555" s="96" t="n">
        <v>83836.17</v>
      </c>
      <c r="I555" s="96" t="n">
        <v>115286.9160500102</v>
      </c>
      <c r="J555" s="53" t="n">
        <v>20240331</v>
      </c>
      <c r="K555" s="53" t="inlineStr">
        <is>
          <t>HFT</t>
        </is>
      </c>
      <c r="L555" s="53" t="inlineStr">
        <is>
          <t>DEL</t>
        </is>
      </c>
      <c r="M555" s="96">
        <f>I555*VLOOKUP(G555,'Currency-RBI'!$A$2:$B$28,2,0)</f>
        <v/>
      </c>
      <c r="N555" s="97">
        <f>H555/I555</f>
        <v/>
      </c>
    </row>
    <row r="556">
      <c r="A556" s="53" t="n">
        <v>20221231</v>
      </c>
      <c r="B556" s="94" t="inlineStr">
        <is>
          <t>48528-TB-INR-HFT-MUM-1287</t>
        </is>
      </c>
      <c r="C556" s="95" t="n">
        <v>48528</v>
      </c>
      <c r="D556" s="53" t="inlineStr">
        <is>
          <t>TB</t>
        </is>
      </c>
      <c r="E556" s="53" t="inlineStr">
        <is>
          <t>Y</t>
        </is>
      </c>
      <c r="F556" s="94" t="inlineStr">
        <is>
          <t>Treasury Bills</t>
        </is>
      </c>
      <c r="G556" s="53" t="inlineStr">
        <is>
          <t>INR</t>
        </is>
      </c>
      <c r="H556" s="96" t="n">
        <v>444182.31</v>
      </c>
      <c r="I556" s="96" t="n">
        <v>783844.8940995079</v>
      </c>
      <c r="J556" s="53" t="n">
        <v>20240331</v>
      </c>
      <c r="K556" s="53" t="inlineStr">
        <is>
          <t>HFT</t>
        </is>
      </c>
      <c r="L556" s="53" t="inlineStr">
        <is>
          <t>MUM</t>
        </is>
      </c>
      <c r="M556" s="96">
        <f>I556*VLOOKUP(G556,'Currency-RBI'!$A$2:$B$28,2,0)</f>
        <v/>
      </c>
      <c r="N556" s="97">
        <f>H556/I556</f>
        <v/>
      </c>
    </row>
    <row r="557">
      <c r="A557" s="53" t="n">
        <v>20221231</v>
      </c>
      <c r="B557" s="94" t="inlineStr">
        <is>
          <t>28043-OS-INR-AFS-DEL-1288</t>
        </is>
      </c>
      <c r="C557" s="95" t="n">
        <v>28043</v>
      </c>
      <c r="D557" s="53" t="inlineStr">
        <is>
          <t>OS</t>
        </is>
      </c>
      <c r="E557" s="53" t="inlineStr">
        <is>
          <t>Y</t>
        </is>
      </c>
      <c r="F557" s="94" t="inlineStr">
        <is>
          <t>Other Approved Securities</t>
        </is>
      </c>
      <c r="G557" s="53" t="inlineStr">
        <is>
          <t>INR</t>
        </is>
      </c>
      <c r="H557" s="96" t="n">
        <v>486480.06</v>
      </c>
      <c r="I557" s="96" t="n">
        <v>788330.9615302725</v>
      </c>
      <c r="J557" s="53" t="n">
        <v>20240331</v>
      </c>
      <c r="K557" s="53" t="inlineStr">
        <is>
          <t>AFS</t>
        </is>
      </c>
      <c r="L557" s="53" t="inlineStr">
        <is>
          <t>DEL</t>
        </is>
      </c>
      <c r="M557" s="96">
        <f>I557*VLOOKUP(G557,'Currency-RBI'!$A$2:$B$28,2,0)</f>
        <v/>
      </c>
      <c r="N557" s="97">
        <f>H557/I557</f>
        <v/>
      </c>
    </row>
    <row r="558">
      <c r="A558" s="53" t="n">
        <v>20221231</v>
      </c>
      <c r="B558" s="94" t="inlineStr">
        <is>
          <t>32036-OS-INR-AFS-MUM-1290</t>
        </is>
      </c>
      <c r="C558" s="95" t="n">
        <v>32036</v>
      </c>
      <c r="D558" s="53" t="inlineStr">
        <is>
          <t>OS</t>
        </is>
      </c>
      <c r="E558" s="53" t="inlineStr">
        <is>
          <t>Y</t>
        </is>
      </c>
      <c r="F558" s="94" t="inlineStr">
        <is>
          <t>Other Approved Securities</t>
        </is>
      </c>
      <c r="G558" s="53" t="inlineStr">
        <is>
          <t>INR</t>
        </is>
      </c>
      <c r="H558" s="96" t="n">
        <v>176248.71</v>
      </c>
      <c r="I558" s="96" t="n">
        <v>224352.8628302217</v>
      </c>
      <c r="J558" s="53" t="n">
        <v>20240331</v>
      </c>
      <c r="K558" s="53" t="inlineStr">
        <is>
          <t>AFS</t>
        </is>
      </c>
      <c r="L558" s="53" t="inlineStr">
        <is>
          <t>MUM</t>
        </is>
      </c>
      <c r="M558" s="96">
        <f>I558*VLOOKUP(G558,'Currency-RBI'!$A$2:$B$28,2,0)</f>
        <v/>
      </c>
      <c r="N558" s="97">
        <f>H558/I558</f>
        <v/>
      </c>
    </row>
    <row r="559">
      <c r="A559" s="53" t="n">
        <v>20221231</v>
      </c>
      <c r="B559" s="94" t="inlineStr">
        <is>
          <t>52045-OS-INR-AFS-MUM-1293</t>
        </is>
      </c>
      <c r="C559" s="95" t="n">
        <v>52045</v>
      </c>
      <c r="D559" s="53" t="inlineStr">
        <is>
          <t>OS</t>
        </is>
      </c>
      <c r="E559" s="53" t="inlineStr">
        <is>
          <t>N</t>
        </is>
      </c>
      <c r="F559" s="94" t="inlineStr">
        <is>
          <t>Other Approved Securities</t>
        </is>
      </c>
      <c r="G559" s="53" t="inlineStr">
        <is>
          <t>INR</t>
        </is>
      </c>
      <c r="H559" s="96" t="n">
        <v>173777.67</v>
      </c>
      <c r="I559" s="96" t="n">
        <v>238661.4909261986</v>
      </c>
      <c r="J559" s="53" t="n">
        <v>20240331</v>
      </c>
      <c r="K559" s="53" t="inlineStr">
        <is>
          <t>AFS</t>
        </is>
      </c>
      <c r="L559" s="53" t="inlineStr">
        <is>
          <t>MUM</t>
        </is>
      </c>
      <c r="M559" s="96">
        <f>I559*VLOOKUP(G559,'Currency-RBI'!$A$2:$B$28,2,0)</f>
        <v/>
      </c>
      <c r="N559" s="97">
        <f>H559/I559</f>
        <v/>
      </c>
    </row>
    <row r="560">
      <c r="A560" s="53" t="n">
        <v>20221231</v>
      </c>
      <c r="B560" s="94" t="inlineStr">
        <is>
          <t>82786-CG-INR-HFT-DEL-1294</t>
        </is>
      </c>
      <c r="C560" s="95" t="n">
        <v>82786</v>
      </c>
      <c r="D560" s="53" t="inlineStr">
        <is>
          <t>CG</t>
        </is>
      </c>
      <c r="E560" s="53" t="inlineStr">
        <is>
          <t>Y</t>
        </is>
      </c>
      <c r="F560" s="94" t="inlineStr">
        <is>
          <t>Central Government Securities</t>
        </is>
      </c>
      <c r="G560" s="53" t="inlineStr">
        <is>
          <t>INR</t>
        </is>
      </c>
      <c r="H560" s="96" t="n">
        <v>372280.59</v>
      </c>
      <c r="I560" s="96" t="n">
        <v>411138.7503913097</v>
      </c>
      <c r="J560" s="53" t="n">
        <v>20240331</v>
      </c>
      <c r="K560" s="53" t="inlineStr">
        <is>
          <t>HFT</t>
        </is>
      </c>
      <c r="L560" s="53" t="inlineStr">
        <is>
          <t>DEL</t>
        </is>
      </c>
      <c r="M560" s="96">
        <f>I560*VLOOKUP(G560,'Currency-RBI'!$A$2:$B$28,2,0)</f>
        <v/>
      </c>
      <c r="N560" s="97">
        <f>H560/I560</f>
        <v/>
      </c>
    </row>
    <row r="561">
      <c r="A561" s="53" t="n">
        <v>20221231</v>
      </c>
      <c r="B561" s="94" t="inlineStr">
        <is>
          <t>34075-SG-INR-AFS-DEL-1296</t>
        </is>
      </c>
      <c r="C561" s="95" t="n">
        <v>34075</v>
      </c>
      <c r="D561" s="53" t="inlineStr">
        <is>
          <t>SG</t>
        </is>
      </c>
      <c r="E561" s="53" t="inlineStr">
        <is>
          <t>Y</t>
        </is>
      </c>
      <c r="F561" s="94" t="inlineStr">
        <is>
          <t>State Government Securities</t>
        </is>
      </c>
      <c r="G561" s="53" t="inlineStr">
        <is>
          <t>INR</t>
        </is>
      </c>
      <c r="H561" s="96" t="n">
        <v>86472.53999999999</v>
      </c>
      <c r="I561" s="96" t="n">
        <v>172543.7555580723</v>
      </c>
      <c r="J561" s="53" t="n">
        <v>20240331</v>
      </c>
      <c r="K561" s="53" t="inlineStr">
        <is>
          <t>AFS</t>
        </is>
      </c>
      <c r="L561" s="53" t="inlineStr">
        <is>
          <t>DEL</t>
        </is>
      </c>
      <c r="M561" s="96">
        <f>I561*VLOOKUP(G561,'Currency-RBI'!$A$2:$B$28,2,0)</f>
        <v/>
      </c>
      <c r="N561" s="97">
        <f>H561/I561</f>
        <v/>
      </c>
    </row>
    <row r="562">
      <c r="A562" s="53" t="n">
        <v>20221231</v>
      </c>
      <c r="B562" s="94" t="inlineStr">
        <is>
          <t>60596-CG-INR-HFT-DEL-1298</t>
        </is>
      </c>
      <c r="C562" s="95" t="n">
        <v>60596</v>
      </c>
      <c r="D562" s="53" t="inlineStr">
        <is>
          <t>CG</t>
        </is>
      </c>
      <c r="E562" s="53" t="inlineStr">
        <is>
          <t>N</t>
        </is>
      </c>
      <c r="F562" s="94" t="inlineStr">
        <is>
          <t>Central Government Securities</t>
        </is>
      </c>
      <c r="G562" s="53" t="inlineStr">
        <is>
          <t>INR</t>
        </is>
      </c>
      <c r="H562" s="96" t="n">
        <v>418694.76</v>
      </c>
      <c r="I562" s="96" t="n">
        <v>674255.3188944197</v>
      </c>
      <c r="J562" s="53" t="n">
        <v>20240331</v>
      </c>
      <c r="K562" s="53" t="inlineStr">
        <is>
          <t>HFT</t>
        </is>
      </c>
      <c r="L562" s="53" t="inlineStr">
        <is>
          <t>DEL</t>
        </is>
      </c>
      <c r="M562" s="96">
        <f>I562*VLOOKUP(G562,'Currency-RBI'!$A$2:$B$28,2,0)</f>
        <v/>
      </c>
      <c r="N562" s="97">
        <f>H562/I562</f>
        <v/>
      </c>
    </row>
    <row r="563">
      <c r="A563" s="53" t="n">
        <v>20221231</v>
      </c>
      <c r="B563" s="94" t="inlineStr">
        <is>
          <t>71977-OS-INR-HFT-MUM-1300</t>
        </is>
      </c>
      <c r="C563" s="95" t="n">
        <v>71977</v>
      </c>
      <c r="D563" s="53" t="inlineStr">
        <is>
          <t>OS</t>
        </is>
      </c>
      <c r="E563" s="53" t="inlineStr">
        <is>
          <t>N</t>
        </is>
      </c>
      <c r="F563" s="94" t="inlineStr">
        <is>
          <t>Other Approved Securities</t>
        </is>
      </c>
      <c r="G563" s="53" t="inlineStr">
        <is>
          <t>INR</t>
        </is>
      </c>
      <c r="H563" s="96" t="n">
        <v>244231.02</v>
      </c>
      <c r="I563" s="96" t="n">
        <v>261400.7782704978</v>
      </c>
      <c r="J563" s="53" t="n">
        <v>20240331</v>
      </c>
      <c r="K563" s="53" t="inlineStr">
        <is>
          <t>HFT</t>
        </is>
      </c>
      <c r="L563" s="53" t="inlineStr">
        <is>
          <t>MUM</t>
        </is>
      </c>
      <c r="M563" s="96">
        <f>I563*VLOOKUP(G563,'Currency-RBI'!$A$2:$B$28,2,0)</f>
        <v/>
      </c>
      <c r="N563" s="97">
        <f>H563/I563</f>
        <v/>
      </c>
    </row>
    <row r="564">
      <c r="A564" s="53" t="n">
        <v>20221231</v>
      </c>
      <c r="B564" s="94" t="inlineStr">
        <is>
          <t>71705-SG-INR-HFT-MUM-1301</t>
        </is>
      </c>
      <c r="C564" s="95" t="n">
        <v>71705</v>
      </c>
      <c r="D564" s="53" t="inlineStr">
        <is>
          <t>SG</t>
        </is>
      </c>
      <c r="E564" s="53" t="inlineStr">
        <is>
          <t>N</t>
        </is>
      </c>
      <c r="F564" s="94" t="inlineStr">
        <is>
          <t>State Government Securities</t>
        </is>
      </c>
      <c r="G564" s="53" t="inlineStr">
        <is>
          <t>INR</t>
        </is>
      </c>
      <c r="H564" s="96" t="n">
        <v>461334.06</v>
      </c>
      <c r="I564" s="96" t="n">
        <v>533261.2629130424</v>
      </c>
      <c r="J564" s="53" t="n">
        <v>20240331</v>
      </c>
      <c r="K564" s="53" t="inlineStr">
        <is>
          <t>HFT</t>
        </is>
      </c>
      <c r="L564" s="53" t="inlineStr">
        <is>
          <t>MUM</t>
        </is>
      </c>
      <c r="M564" s="96">
        <f>I564*VLOOKUP(G564,'Currency-RBI'!$A$2:$B$28,2,0)</f>
        <v/>
      </c>
      <c r="N564" s="97">
        <f>H564/I564</f>
        <v/>
      </c>
    </row>
    <row r="565">
      <c r="A565" s="53" t="n">
        <v>20221231</v>
      </c>
      <c r="B565" s="94" t="inlineStr">
        <is>
          <t>68488-TB-INR-AFS-MUM-1302</t>
        </is>
      </c>
      <c r="C565" s="95" t="n">
        <v>68488</v>
      </c>
      <c r="D565" s="53" t="inlineStr">
        <is>
          <t>TB</t>
        </is>
      </c>
      <c r="E565" s="53" t="inlineStr">
        <is>
          <t>N</t>
        </is>
      </c>
      <c r="F565" s="94" t="inlineStr">
        <is>
          <t>Treasury Bills</t>
        </is>
      </c>
      <c r="G565" s="53" t="inlineStr">
        <is>
          <t>INR</t>
        </is>
      </c>
      <c r="H565" s="96" t="n">
        <v>154638.99</v>
      </c>
      <c r="I565" s="96" t="n">
        <v>213014.171136658</v>
      </c>
      <c r="J565" s="53" t="n">
        <v>20240331</v>
      </c>
      <c r="K565" s="53" t="inlineStr">
        <is>
          <t>AFS</t>
        </is>
      </c>
      <c r="L565" s="53" t="inlineStr">
        <is>
          <t>MUM</t>
        </is>
      </c>
      <c r="M565" s="96">
        <f>I565*VLOOKUP(G565,'Currency-RBI'!$A$2:$B$28,2,0)</f>
        <v/>
      </c>
      <c r="N565" s="97">
        <f>H565/I565</f>
        <v/>
      </c>
    </row>
    <row r="566">
      <c r="A566" s="53" t="n">
        <v>20221231</v>
      </c>
      <c r="B566" s="94" t="inlineStr">
        <is>
          <t>10586-CG-INR-AFS-DEL-1303</t>
        </is>
      </c>
      <c r="C566" s="95" t="n">
        <v>10586</v>
      </c>
      <c r="D566" s="53" t="inlineStr">
        <is>
          <t>CG</t>
        </is>
      </c>
      <c r="E566" s="53" t="inlineStr">
        <is>
          <t>Y</t>
        </is>
      </c>
      <c r="F566" s="94" t="inlineStr">
        <is>
          <t>Central Government Securities</t>
        </is>
      </c>
      <c r="G566" s="53" t="inlineStr">
        <is>
          <t>INR</t>
        </is>
      </c>
      <c r="H566" s="96" t="n">
        <v>375258.51</v>
      </c>
      <c r="I566" s="96" t="n">
        <v>486388.3261687832</v>
      </c>
      <c r="J566" s="53" t="n">
        <v>20240331</v>
      </c>
      <c r="K566" s="53" t="inlineStr">
        <is>
          <t>AFS</t>
        </is>
      </c>
      <c r="L566" s="53" t="inlineStr">
        <is>
          <t>DEL</t>
        </is>
      </c>
      <c r="M566" s="96">
        <f>I566*VLOOKUP(G566,'Currency-RBI'!$A$2:$B$28,2,0)</f>
        <v/>
      </c>
      <c r="N566" s="97">
        <f>H566/I566</f>
        <v/>
      </c>
    </row>
    <row r="567">
      <c r="A567" s="53" t="n">
        <v>20221231</v>
      </c>
      <c r="B567" s="94" t="inlineStr">
        <is>
          <t>24658-SG-INR-AFS-DEL-1305</t>
        </is>
      </c>
      <c r="C567" s="95" t="n">
        <v>24658</v>
      </c>
      <c r="D567" s="53" t="inlineStr">
        <is>
          <t>SG</t>
        </is>
      </c>
      <c r="E567" s="53" t="inlineStr">
        <is>
          <t>Y</t>
        </is>
      </c>
      <c r="F567" s="94" t="inlineStr">
        <is>
          <t>State Government Securities</t>
        </is>
      </c>
      <c r="G567" s="53" t="inlineStr">
        <is>
          <t>INR</t>
        </is>
      </c>
      <c r="H567" s="96" t="n">
        <v>106203.24</v>
      </c>
      <c r="I567" s="96" t="n">
        <v>170365.4186933446</v>
      </c>
      <c r="J567" s="53" t="n">
        <v>20240331</v>
      </c>
      <c r="K567" s="53" t="inlineStr">
        <is>
          <t>AFS</t>
        </is>
      </c>
      <c r="L567" s="53" t="inlineStr">
        <is>
          <t>DEL</t>
        </is>
      </c>
      <c r="M567" s="96">
        <f>I567*VLOOKUP(G567,'Currency-RBI'!$A$2:$B$28,2,0)</f>
        <v/>
      </c>
      <c r="N567" s="97">
        <f>H567/I567</f>
        <v/>
      </c>
    </row>
    <row r="568">
      <c r="A568" s="53" t="n">
        <v>20221231</v>
      </c>
      <c r="B568" s="94" t="inlineStr">
        <is>
          <t>61775-TB-INR-HFT-DEL-1306</t>
        </is>
      </c>
      <c r="C568" s="95" t="n">
        <v>61775</v>
      </c>
      <c r="D568" s="53" t="inlineStr">
        <is>
          <t>TB</t>
        </is>
      </c>
      <c r="E568" s="53" t="inlineStr">
        <is>
          <t>N</t>
        </is>
      </c>
      <c r="F568" s="94" t="inlineStr">
        <is>
          <t>Treasury Bills</t>
        </is>
      </c>
      <c r="G568" s="53" t="inlineStr">
        <is>
          <t>INR</t>
        </is>
      </c>
      <c r="H568" s="96" t="n">
        <v>189192.96</v>
      </c>
      <c r="I568" s="96" t="n">
        <v>221979.3429738902</v>
      </c>
      <c r="J568" s="53" t="n">
        <v>20240331</v>
      </c>
      <c r="K568" s="53" t="inlineStr">
        <is>
          <t>HFT</t>
        </is>
      </c>
      <c r="L568" s="53" t="inlineStr">
        <is>
          <t>DEL</t>
        </is>
      </c>
      <c r="M568" s="96">
        <f>I568*VLOOKUP(G568,'Currency-RBI'!$A$2:$B$28,2,0)</f>
        <v/>
      </c>
      <c r="N568" s="97">
        <f>H568/I568</f>
        <v/>
      </c>
    </row>
    <row r="569">
      <c r="A569" s="53" t="n">
        <v>20221231</v>
      </c>
      <c r="B569" s="94" t="inlineStr">
        <is>
          <t>11153-OS-INR-AFS-MUM-1307</t>
        </is>
      </c>
      <c r="C569" s="95" t="n">
        <v>11153</v>
      </c>
      <c r="D569" s="53" t="inlineStr">
        <is>
          <t>OS</t>
        </is>
      </c>
      <c r="E569" s="53" t="inlineStr">
        <is>
          <t>N</t>
        </is>
      </c>
      <c r="F569" s="94" t="inlineStr">
        <is>
          <t>Other Approved Securities</t>
        </is>
      </c>
      <c r="G569" s="53" t="inlineStr">
        <is>
          <t>INR</t>
        </is>
      </c>
      <c r="H569" s="96" t="n">
        <v>369207.63</v>
      </c>
      <c r="I569" s="96" t="n">
        <v>427985.1041912516</v>
      </c>
      <c r="J569" s="53" t="n">
        <v>20240331</v>
      </c>
      <c r="K569" s="53" t="inlineStr">
        <is>
          <t>AFS</t>
        </is>
      </c>
      <c r="L569" s="53" t="inlineStr">
        <is>
          <t>MUM</t>
        </is>
      </c>
      <c r="M569" s="96">
        <f>I569*VLOOKUP(G569,'Currency-RBI'!$A$2:$B$28,2,0)</f>
        <v/>
      </c>
      <c r="N569" s="97">
        <f>H569/I569</f>
        <v/>
      </c>
    </row>
    <row r="570">
      <c r="A570" s="53" t="n">
        <v>20221231</v>
      </c>
      <c r="B570" s="94" t="inlineStr">
        <is>
          <t>11619-TB-INR-HFT-MUM-1310</t>
        </is>
      </c>
      <c r="C570" s="95" t="n">
        <v>11619</v>
      </c>
      <c r="D570" s="53" t="inlineStr">
        <is>
          <t>TB</t>
        </is>
      </c>
      <c r="E570" s="53" t="inlineStr">
        <is>
          <t>Y</t>
        </is>
      </c>
      <c r="F570" s="94" t="inlineStr">
        <is>
          <t>Treasury Bills</t>
        </is>
      </c>
      <c r="G570" s="53" t="inlineStr">
        <is>
          <t>INR</t>
        </is>
      </c>
      <c r="H570" s="96" t="n">
        <v>309641.31</v>
      </c>
      <c r="I570" s="96" t="n">
        <v>349209.4521000129</v>
      </c>
      <c r="J570" s="53" t="n">
        <v>20240331</v>
      </c>
      <c r="K570" s="53" t="inlineStr">
        <is>
          <t>HFT</t>
        </is>
      </c>
      <c r="L570" s="53" t="inlineStr">
        <is>
          <t>MUM</t>
        </is>
      </c>
      <c r="M570" s="96">
        <f>I570*VLOOKUP(G570,'Currency-RBI'!$A$2:$B$28,2,0)</f>
        <v/>
      </c>
      <c r="N570" s="97">
        <f>H570/I570</f>
        <v/>
      </c>
    </row>
    <row r="571">
      <c r="A571" s="53" t="n">
        <v>20221231</v>
      </c>
      <c r="B571" s="94" t="inlineStr">
        <is>
          <t>70656-CG-INR-HFT-DEL-1311</t>
        </is>
      </c>
      <c r="C571" s="95" t="n">
        <v>70656</v>
      </c>
      <c r="D571" s="53" t="inlineStr">
        <is>
          <t>CG</t>
        </is>
      </c>
      <c r="E571" s="53" t="inlineStr">
        <is>
          <t>Y</t>
        </is>
      </c>
      <c r="F571" s="94" t="inlineStr">
        <is>
          <t>Central Government Securities</t>
        </is>
      </c>
      <c r="G571" s="53" t="inlineStr">
        <is>
          <t>INR</t>
        </is>
      </c>
      <c r="H571" s="96" t="n">
        <v>382131.09</v>
      </c>
      <c r="I571" s="96" t="n">
        <v>653004.5832531471</v>
      </c>
      <c r="J571" s="53" t="n">
        <v>20240331</v>
      </c>
      <c r="K571" s="53" t="inlineStr">
        <is>
          <t>HFT</t>
        </is>
      </c>
      <c r="L571" s="53" t="inlineStr">
        <is>
          <t>DEL</t>
        </is>
      </c>
      <c r="M571" s="96">
        <f>I571*VLOOKUP(G571,'Currency-RBI'!$A$2:$B$28,2,0)</f>
        <v/>
      </c>
      <c r="N571" s="97">
        <f>H571/I571</f>
        <v/>
      </c>
    </row>
    <row r="572">
      <c r="A572" s="53" t="n">
        <v>20221231</v>
      </c>
      <c r="B572" s="94" t="inlineStr">
        <is>
          <t>39856-SG-INR-AFS-MUM-1316</t>
        </is>
      </c>
      <c r="C572" s="95" t="n">
        <v>39856</v>
      </c>
      <c r="D572" s="53" t="inlineStr">
        <is>
          <t>SG</t>
        </is>
      </c>
      <c r="E572" s="53" t="inlineStr">
        <is>
          <t>N</t>
        </is>
      </c>
      <c r="F572" s="94" t="inlineStr">
        <is>
          <t>State Government Securities</t>
        </is>
      </c>
      <c r="G572" s="53" t="inlineStr">
        <is>
          <t>INR</t>
        </is>
      </c>
      <c r="H572" s="96" t="n">
        <v>97578.36</v>
      </c>
      <c r="I572" s="96" t="n">
        <v>150152.1005731589</v>
      </c>
      <c r="J572" s="53" t="n">
        <v>20240331</v>
      </c>
      <c r="K572" s="53" t="inlineStr">
        <is>
          <t>AFS</t>
        </is>
      </c>
      <c r="L572" s="53" t="inlineStr">
        <is>
          <t>MUM</t>
        </is>
      </c>
      <c r="M572" s="96">
        <f>I572*VLOOKUP(G572,'Currency-RBI'!$A$2:$B$28,2,0)</f>
        <v/>
      </c>
      <c r="N572" s="97">
        <f>H572/I572</f>
        <v/>
      </c>
    </row>
    <row r="573">
      <c r="A573" s="53" t="n">
        <v>20221231</v>
      </c>
      <c r="B573" s="94" t="inlineStr">
        <is>
          <t>15917-TB-INR-HFT-MUM-1322</t>
        </is>
      </c>
      <c r="C573" s="95" t="n">
        <v>15917</v>
      </c>
      <c r="D573" s="53" t="inlineStr">
        <is>
          <t>TB</t>
        </is>
      </c>
      <c r="E573" s="53" t="inlineStr">
        <is>
          <t>N</t>
        </is>
      </c>
      <c r="F573" s="94" t="inlineStr">
        <is>
          <t>Treasury Bills</t>
        </is>
      </c>
      <c r="G573" s="53" t="inlineStr">
        <is>
          <t>INR</t>
        </is>
      </c>
      <c r="H573" s="96" t="n">
        <v>224260.74</v>
      </c>
      <c r="I573" s="96" t="n">
        <v>420510.1145671093</v>
      </c>
      <c r="J573" s="53" t="n">
        <v>20240331</v>
      </c>
      <c r="K573" s="53" t="inlineStr">
        <is>
          <t>HFT</t>
        </is>
      </c>
      <c r="L573" s="53" t="inlineStr">
        <is>
          <t>MUM</t>
        </is>
      </c>
      <c r="M573" s="96">
        <f>I573*VLOOKUP(G573,'Currency-RBI'!$A$2:$B$28,2,0)</f>
        <v/>
      </c>
      <c r="N573" s="97">
        <f>H573/I573</f>
        <v/>
      </c>
    </row>
    <row r="574">
      <c r="A574" s="53" t="n">
        <v>20221231</v>
      </c>
      <c r="B574" s="94" t="inlineStr">
        <is>
          <t>82044-OS-INR-AFS-MUM-1325</t>
        </is>
      </c>
      <c r="C574" s="95" t="n">
        <v>82044</v>
      </c>
      <c r="D574" s="53" t="inlineStr">
        <is>
          <t>OS</t>
        </is>
      </c>
      <c r="E574" s="53" t="inlineStr">
        <is>
          <t>Y</t>
        </is>
      </c>
      <c r="F574" s="94" t="inlineStr">
        <is>
          <t>Other Approved Securities</t>
        </is>
      </c>
      <c r="G574" s="53" t="inlineStr">
        <is>
          <t>INR</t>
        </is>
      </c>
      <c r="H574" s="96" t="n">
        <v>443466.54</v>
      </c>
      <c r="I574" s="96" t="n">
        <v>627204.0548572055</v>
      </c>
      <c r="J574" s="53" t="n">
        <v>20240331</v>
      </c>
      <c r="K574" s="53" t="inlineStr">
        <is>
          <t>AFS</t>
        </is>
      </c>
      <c r="L574" s="53" t="inlineStr">
        <is>
          <t>MUM</t>
        </is>
      </c>
      <c r="M574" s="96">
        <f>I574*VLOOKUP(G574,'Currency-RBI'!$A$2:$B$28,2,0)</f>
        <v/>
      </c>
      <c r="N574" s="97">
        <f>H574/I574</f>
        <v/>
      </c>
    </row>
    <row r="575">
      <c r="A575" s="53" t="n">
        <v>20221231</v>
      </c>
      <c r="B575" s="94" t="inlineStr">
        <is>
          <t>24233-SG-INR-AFS-MUM-1327</t>
        </is>
      </c>
      <c r="C575" s="95" t="n">
        <v>24233</v>
      </c>
      <c r="D575" s="53" t="inlineStr">
        <is>
          <t>SG</t>
        </is>
      </c>
      <c r="E575" s="53" t="inlineStr">
        <is>
          <t>Y</t>
        </is>
      </c>
      <c r="F575" s="94" t="inlineStr">
        <is>
          <t>State Government Securities</t>
        </is>
      </c>
      <c r="G575" s="53" t="inlineStr">
        <is>
          <t>INR</t>
        </is>
      </c>
      <c r="H575" s="96" t="n">
        <v>183817.26</v>
      </c>
      <c r="I575" s="96" t="n">
        <v>281003.3034294293</v>
      </c>
      <c r="J575" s="53" t="n">
        <v>20240331</v>
      </c>
      <c r="K575" s="53" t="inlineStr">
        <is>
          <t>AFS</t>
        </is>
      </c>
      <c r="L575" s="53" t="inlineStr">
        <is>
          <t>MUM</t>
        </is>
      </c>
      <c r="M575" s="96">
        <f>I575*VLOOKUP(G575,'Currency-RBI'!$A$2:$B$28,2,0)</f>
        <v/>
      </c>
      <c r="N575" s="97">
        <f>H575/I575</f>
        <v/>
      </c>
    </row>
    <row r="576">
      <c r="A576" s="53" t="n">
        <v>20221231</v>
      </c>
      <c r="B576" s="94" t="inlineStr">
        <is>
          <t>67165-CG-INR-HFT-DEL-1329</t>
        </is>
      </c>
      <c r="C576" s="95" t="n">
        <v>67165</v>
      </c>
      <c r="D576" s="53" t="inlineStr">
        <is>
          <t>CG</t>
        </is>
      </c>
      <c r="E576" s="53" t="inlineStr">
        <is>
          <t>N</t>
        </is>
      </c>
      <c r="F576" s="94" t="inlineStr">
        <is>
          <t>Central Government Securities</t>
        </is>
      </c>
      <c r="G576" s="53" t="inlineStr">
        <is>
          <t>INR</t>
        </is>
      </c>
      <c r="H576" s="96" t="n">
        <v>295280.37</v>
      </c>
      <c r="I576" s="96" t="n">
        <v>316668.4879027606</v>
      </c>
      <c r="J576" s="53" t="n">
        <v>20240331</v>
      </c>
      <c r="K576" s="53" t="inlineStr">
        <is>
          <t>HFT</t>
        </is>
      </c>
      <c r="L576" s="53" t="inlineStr">
        <is>
          <t>DEL</t>
        </is>
      </c>
      <c r="M576" s="96">
        <f>I576*VLOOKUP(G576,'Currency-RBI'!$A$2:$B$28,2,0)</f>
        <v/>
      </c>
      <c r="N576" s="97">
        <f>H576/I576</f>
        <v/>
      </c>
    </row>
    <row r="577">
      <c r="A577" s="53" t="n">
        <v>20221231</v>
      </c>
      <c r="B577" s="94" t="inlineStr">
        <is>
          <t>43695-SG-INR-HFT-MUM-1330</t>
        </is>
      </c>
      <c r="C577" s="95" t="n">
        <v>43695</v>
      </c>
      <c r="D577" s="53" t="inlineStr">
        <is>
          <t>SG</t>
        </is>
      </c>
      <c r="E577" s="53" t="inlineStr">
        <is>
          <t>Y</t>
        </is>
      </c>
      <c r="F577" s="94" t="inlineStr">
        <is>
          <t>State Government Securities</t>
        </is>
      </c>
      <c r="G577" s="53" t="inlineStr">
        <is>
          <t>INR</t>
        </is>
      </c>
      <c r="H577" s="96" t="n">
        <v>426008.88</v>
      </c>
      <c r="I577" s="96" t="n">
        <v>700323.5832461335</v>
      </c>
      <c r="J577" s="53" t="n">
        <v>20240331</v>
      </c>
      <c r="K577" s="53" t="inlineStr">
        <is>
          <t>HFT</t>
        </is>
      </c>
      <c r="L577" s="53" t="inlineStr">
        <is>
          <t>MUM</t>
        </is>
      </c>
      <c r="M577" s="96">
        <f>I577*VLOOKUP(G577,'Currency-RBI'!$A$2:$B$28,2,0)</f>
        <v/>
      </c>
      <c r="N577" s="97">
        <f>H577/I577</f>
        <v/>
      </c>
    </row>
    <row r="578">
      <c r="A578" s="53" t="n">
        <v>20221231</v>
      </c>
      <c r="B578" s="94" t="inlineStr">
        <is>
          <t>29698-OS-INR-AFS-MUM-1331</t>
        </is>
      </c>
      <c r="C578" s="95" t="n">
        <v>29698</v>
      </c>
      <c r="D578" s="53" t="inlineStr">
        <is>
          <t>OS</t>
        </is>
      </c>
      <c r="E578" s="53" t="inlineStr">
        <is>
          <t>Y</t>
        </is>
      </c>
      <c r="F578" s="94" t="inlineStr">
        <is>
          <t>Other Approved Securities</t>
        </is>
      </c>
      <c r="G578" s="53" t="inlineStr">
        <is>
          <t>INR</t>
        </is>
      </c>
      <c r="H578" s="96" t="n">
        <v>387396.9</v>
      </c>
      <c r="I578" s="96" t="n">
        <v>497625.2913340028</v>
      </c>
      <c r="J578" s="53" t="n">
        <v>20240331</v>
      </c>
      <c r="K578" s="53" t="inlineStr">
        <is>
          <t>AFS</t>
        </is>
      </c>
      <c r="L578" s="53" t="inlineStr">
        <is>
          <t>MUM</t>
        </is>
      </c>
      <c r="M578" s="96">
        <f>I578*VLOOKUP(G578,'Currency-RBI'!$A$2:$B$28,2,0)</f>
        <v/>
      </c>
      <c r="N578" s="97">
        <f>H578/I578</f>
        <v/>
      </c>
    </row>
    <row r="579">
      <c r="A579" s="53" t="n">
        <v>20221231</v>
      </c>
      <c r="B579" s="94" t="inlineStr">
        <is>
          <t>43722-TB-INR-HFT-MUM-1334</t>
        </is>
      </c>
      <c r="C579" s="95" t="n">
        <v>43722</v>
      </c>
      <c r="D579" s="53" t="inlineStr">
        <is>
          <t>TB</t>
        </is>
      </c>
      <c r="E579" s="53" t="inlineStr">
        <is>
          <t>Y</t>
        </is>
      </c>
      <c r="F579" s="94" t="inlineStr">
        <is>
          <t>Treasury Bills</t>
        </is>
      </c>
      <c r="G579" s="53" t="inlineStr">
        <is>
          <t>INR</t>
        </is>
      </c>
      <c r="H579" s="96" t="n">
        <v>194228.1</v>
      </c>
      <c r="I579" s="96" t="n">
        <v>203475.8966160356</v>
      </c>
      <c r="J579" s="53" t="n">
        <v>20240331</v>
      </c>
      <c r="K579" s="53" t="inlineStr">
        <is>
          <t>HFT</t>
        </is>
      </c>
      <c r="L579" s="53" t="inlineStr">
        <is>
          <t>MUM</t>
        </is>
      </c>
      <c r="M579" s="96">
        <f>I579*VLOOKUP(G579,'Currency-RBI'!$A$2:$B$28,2,0)</f>
        <v/>
      </c>
      <c r="N579" s="97">
        <f>H579/I579</f>
        <v/>
      </c>
    </row>
    <row r="580">
      <c r="A580" s="53" t="n">
        <v>20221231</v>
      </c>
      <c r="B580" s="94" t="inlineStr">
        <is>
          <t>43369-OS-INR-HFT-DEL-1336</t>
        </is>
      </c>
      <c r="C580" s="95" t="n">
        <v>43369</v>
      </c>
      <c r="D580" s="53" t="inlineStr">
        <is>
          <t>OS</t>
        </is>
      </c>
      <c r="E580" s="53" t="inlineStr">
        <is>
          <t>N</t>
        </is>
      </c>
      <c r="F580" s="94" t="inlineStr">
        <is>
          <t>Other Approved Securities</t>
        </is>
      </c>
      <c r="G580" s="53" t="inlineStr">
        <is>
          <t>INR</t>
        </is>
      </c>
      <c r="H580" s="96" t="n">
        <v>373241.88</v>
      </c>
      <c r="I580" s="96" t="n">
        <v>668365.1294180984</v>
      </c>
      <c r="J580" s="53" t="n">
        <v>20240331</v>
      </c>
      <c r="K580" s="53" t="inlineStr">
        <is>
          <t>HFT</t>
        </is>
      </c>
      <c r="L580" s="53" t="inlineStr">
        <is>
          <t>DEL</t>
        </is>
      </c>
      <c r="M580" s="96">
        <f>I580*VLOOKUP(G580,'Currency-RBI'!$A$2:$B$28,2,0)</f>
        <v/>
      </c>
      <c r="N580" s="97">
        <f>H580/I580</f>
        <v/>
      </c>
    </row>
    <row r="581">
      <c r="A581" s="53" t="n">
        <v>20221231</v>
      </c>
      <c r="B581" s="94" t="inlineStr">
        <is>
          <t>23809-TB-INR-AFS-MUM-1341</t>
        </is>
      </c>
      <c r="C581" s="95" t="n">
        <v>23809</v>
      </c>
      <c r="D581" s="53" t="inlineStr">
        <is>
          <t>TB</t>
        </is>
      </c>
      <c r="E581" s="53" t="inlineStr">
        <is>
          <t>N</t>
        </is>
      </c>
      <c r="F581" s="94" t="inlineStr">
        <is>
          <t>Treasury Bills</t>
        </is>
      </c>
      <c r="G581" s="53" t="inlineStr">
        <is>
          <t>INR</t>
        </is>
      </c>
      <c r="H581" s="96" t="n">
        <v>398730.42</v>
      </c>
      <c r="I581" s="96" t="n">
        <v>404746.3435433736</v>
      </c>
      <c r="J581" s="53" t="n">
        <v>20240331</v>
      </c>
      <c r="K581" s="53" t="inlineStr">
        <is>
          <t>AFS</t>
        </is>
      </c>
      <c r="L581" s="53" t="inlineStr">
        <is>
          <t>MUM</t>
        </is>
      </c>
      <c r="M581" s="96">
        <f>I581*VLOOKUP(G581,'Currency-RBI'!$A$2:$B$28,2,0)</f>
        <v/>
      </c>
      <c r="N581" s="97">
        <f>H581/I581</f>
        <v/>
      </c>
    </row>
    <row r="582">
      <c r="A582" s="53" t="n">
        <v>20221231</v>
      </c>
      <c r="B582" s="94" t="inlineStr">
        <is>
          <t>23716-SG-INR-HFT-MUM-1344</t>
        </is>
      </c>
      <c r="C582" s="95" t="n">
        <v>23716</v>
      </c>
      <c r="D582" s="53" t="inlineStr">
        <is>
          <t>SG</t>
        </is>
      </c>
      <c r="E582" s="53" t="inlineStr">
        <is>
          <t>N</t>
        </is>
      </c>
      <c r="F582" s="94" t="inlineStr">
        <is>
          <t>State Government Securities</t>
        </is>
      </c>
      <c r="G582" s="53" t="inlineStr">
        <is>
          <t>INR</t>
        </is>
      </c>
      <c r="H582" s="96" t="n">
        <v>454614.93</v>
      </c>
      <c r="I582" s="96" t="n">
        <v>623590.0843018033</v>
      </c>
      <c r="J582" s="53" t="n">
        <v>20240331</v>
      </c>
      <c r="K582" s="53" t="inlineStr">
        <is>
          <t>HFT</t>
        </is>
      </c>
      <c r="L582" s="53" t="inlineStr">
        <is>
          <t>MUM</t>
        </is>
      </c>
      <c r="M582" s="96">
        <f>I582*VLOOKUP(G582,'Currency-RBI'!$A$2:$B$28,2,0)</f>
        <v/>
      </c>
      <c r="N582" s="97">
        <f>H582/I582</f>
        <v/>
      </c>
    </row>
    <row r="583">
      <c r="A583" s="53" t="n">
        <v>20221231</v>
      </c>
      <c r="B583" s="94" t="inlineStr">
        <is>
          <t>22085-CG-INR-AFS-DEL-1345</t>
        </is>
      </c>
      <c r="C583" s="95" t="n">
        <v>22085</v>
      </c>
      <c r="D583" s="53" t="inlineStr">
        <is>
          <t>CG</t>
        </is>
      </c>
      <c r="E583" s="53" t="inlineStr">
        <is>
          <t>N</t>
        </is>
      </c>
      <c r="F583" s="94" t="inlineStr">
        <is>
          <t>Central Government Securities</t>
        </is>
      </c>
      <c r="G583" s="53" t="inlineStr">
        <is>
          <t>INR</t>
        </is>
      </c>
      <c r="H583" s="96" t="n">
        <v>446728.59</v>
      </c>
      <c r="I583" s="96" t="n">
        <v>639513.7187694303</v>
      </c>
      <c r="J583" s="53" t="n">
        <v>20240331</v>
      </c>
      <c r="K583" s="53" t="inlineStr">
        <is>
          <t>AFS</t>
        </is>
      </c>
      <c r="L583" s="53" t="inlineStr">
        <is>
          <t>DEL</t>
        </is>
      </c>
      <c r="M583" s="96">
        <f>I583*VLOOKUP(G583,'Currency-RBI'!$A$2:$B$28,2,0)</f>
        <v/>
      </c>
      <c r="N583" s="97">
        <f>H583/I583</f>
        <v/>
      </c>
    </row>
    <row r="584">
      <c r="A584" s="53" t="n">
        <v>20221231</v>
      </c>
      <c r="B584" s="94" t="inlineStr">
        <is>
          <t>62101-SG-INR-AFS-DEL-1347</t>
        </is>
      </c>
      <c r="C584" s="95" t="n">
        <v>62101</v>
      </c>
      <c r="D584" s="53" t="inlineStr">
        <is>
          <t>SG</t>
        </is>
      </c>
      <c r="E584" s="53" t="inlineStr">
        <is>
          <t>Y</t>
        </is>
      </c>
      <c r="F584" s="94" t="inlineStr">
        <is>
          <t>State Government Securities</t>
        </is>
      </c>
      <c r="G584" s="53" t="inlineStr">
        <is>
          <t>INR</t>
        </is>
      </c>
      <c r="H584" s="96" t="n">
        <v>383758.65</v>
      </c>
      <c r="I584" s="96" t="n">
        <v>408677.5800105169</v>
      </c>
      <c r="J584" s="53" t="n">
        <v>20240331</v>
      </c>
      <c r="K584" s="53" t="inlineStr">
        <is>
          <t>AFS</t>
        </is>
      </c>
      <c r="L584" s="53" t="inlineStr">
        <is>
          <t>DEL</t>
        </is>
      </c>
      <c r="M584" s="96">
        <f>I584*VLOOKUP(G584,'Currency-RBI'!$A$2:$B$28,2,0)</f>
        <v/>
      </c>
      <c r="N584" s="97">
        <f>H584/I584</f>
        <v/>
      </c>
    </row>
    <row r="585">
      <c r="A585" s="53" t="n">
        <v>20221231</v>
      </c>
      <c r="B585" s="94" t="inlineStr">
        <is>
          <t>68173-TB-INR-AFS-DEL-1348</t>
        </is>
      </c>
      <c r="C585" s="95" t="n">
        <v>68173</v>
      </c>
      <c r="D585" s="53" t="inlineStr">
        <is>
          <t>TB</t>
        </is>
      </c>
      <c r="E585" s="53" t="inlineStr">
        <is>
          <t>Y</t>
        </is>
      </c>
      <c r="F585" s="94" t="inlineStr">
        <is>
          <t>Treasury Bills</t>
        </is>
      </c>
      <c r="G585" s="53" t="inlineStr">
        <is>
          <t>INR</t>
        </is>
      </c>
      <c r="H585" s="96" t="n">
        <v>310305.6</v>
      </c>
      <c r="I585" s="96" t="n">
        <v>474117.374719736</v>
      </c>
      <c r="J585" s="53" t="n">
        <v>20240331</v>
      </c>
      <c r="K585" s="53" t="inlineStr">
        <is>
          <t>AFS</t>
        </is>
      </c>
      <c r="L585" s="53" t="inlineStr">
        <is>
          <t>DEL</t>
        </is>
      </c>
      <c r="M585" s="96">
        <f>I585*VLOOKUP(G585,'Currency-RBI'!$A$2:$B$28,2,0)</f>
        <v/>
      </c>
      <c r="N585" s="97">
        <f>H585/I585</f>
        <v/>
      </c>
    </row>
    <row r="586">
      <c r="A586" s="53" t="n">
        <v>20221231</v>
      </c>
      <c r="B586" s="94" t="inlineStr">
        <is>
          <t>64382-TB-INR-HFT-DEL-1349</t>
        </is>
      </c>
      <c r="C586" s="95" t="n">
        <v>64382</v>
      </c>
      <c r="D586" s="53" t="inlineStr">
        <is>
          <t>TB</t>
        </is>
      </c>
      <c r="E586" s="53" t="inlineStr">
        <is>
          <t>N</t>
        </is>
      </c>
      <c r="F586" s="94" t="inlineStr">
        <is>
          <t>Treasury Bills</t>
        </is>
      </c>
      <c r="G586" s="53" t="inlineStr">
        <is>
          <t>INR</t>
        </is>
      </c>
      <c r="H586" s="96" t="n">
        <v>336923.73</v>
      </c>
      <c r="I586" s="96" t="n">
        <v>566676.1209197934</v>
      </c>
      <c r="J586" s="53" t="n">
        <v>20240331</v>
      </c>
      <c r="K586" s="53" t="inlineStr">
        <is>
          <t>HFT</t>
        </is>
      </c>
      <c r="L586" s="53" t="inlineStr">
        <is>
          <t>DEL</t>
        </is>
      </c>
      <c r="M586" s="96">
        <f>I586*VLOOKUP(G586,'Currency-RBI'!$A$2:$B$28,2,0)</f>
        <v/>
      </c>
      <c r="N586" s="97">
        <f>H586/I586</f>
        <v/>
      </c>
    </row>
    <row r="587">
      <c r="A587" s="53" t="n">
        <v>20221231</v>
      </c>
      <c r="B587" s="94" t="inlineStr">
        <is>
          <t>21881-SG-INR-AFS-DEL-1352</t>
        </is>
      </c>
      <c r="C587" s="95" t="n">
        <v>21881</v>
      </c>
      <c r="D587" s="53" t="inlineStr">
        <is>
          <t>SG</t>
        </is>
      </c>
      <c r="E587" s="53" t="inlineStr">
        <is>
          <t>Y</t>
        </is>
      </c>
      <c r="F587" s="94" t="inlineStr">
        <is>
          <t>State Government Securities</t>
        </is>
      </c>
      <c r="G587" s="53" t="inlineStr">
        <is>
          <t>INR</t>
        </is>
      </c>
      <c r="H587" s="96" t="n">
        <v>125640.9</v>
      </c>
      <c r="I587" s="96" t="n">
        <v>214648.1134281431</v>
      </c>
      <c r="J587" s="53" t="n">
        <v>20240331</v>
      </c>
      <c r="K587" s="53" t="inlineStr">
        <is>
          <t>AFS</t>
        </is>
      </c>
      <c r="L587" s="53" t="inlineStr">
        <is>
          <t>DEL</t>
        </is>
      </c>
      <c r="M587" s="96">
        <f>I587*VLOOKUP(G587,'Currency-RBI'!$A$2:$B$28,2,0)</f>
        <v/>
      </c>
      <c r="N587" s="97">
        <f>H587/I587</f>
        <v/>
      </c>
    </row>
    <row r="588">
      <c r="A588" s="53" t="n">
        <v>20221231</v>
      </c>
      <c r="B588" s="94" t="inlineStr">
        <is>
          <t>53699-OS-INR-HFT-DEL-1354</t>
        </is>
      </c>
      <c r="C588" s="95" t="n">
        <v>53699</v>
      </c>
      <c r="D588" s="53" t="inlineStr">
        <is>
          <t>OS</t>
        </is>
      </c>
      <c r="E588" s="53" t="inlineStr">
        <is>
          <t>Y</t>
        </is>
      </c>
      <c r="F588" s="94" t="inlineStr">
        <is>
          <t>Other Approved Securities</t>
        </is>
      </c>
      <c r="G588" s="53" t="inlineStr">
        <is>
          <t>INR</t>
        </is>
      </c>
      <c r="H588" s="96" t="n">
        <v>429705.54</v>
      </c>
      <c r="I588" s="96" t="n">
        <v>766151.028871913</v>
      </c>
      <c r="J588" s="53" t="n">
        <v>20240331</v>
      </c>
      <c r="K588" s="53" t="inlineStr">
        <is>
          <t>HFT</t>
        </is>
      </c>
      <c r="L588" s="53" t="inlineStr">
        <is>
          <t>DEL</t>
        </is>
      </c>
      <c r="M588" s="96">
        <f>I588*VLOOKUP(G588,'Currency-RBI'!$A$2:$B$28,2,0)</f>
        <v/>
      </c>
      <c r="N588" s="97">
        <f>H588/I588</f>
        <v/>
      </c>
    </row>
    <row r="589">
      <c r="A589" s="53" t="n">
        <v>20221231</v>
      </c>
      <c r="B589" s="94" t="inlineStr">
        <is>
          <t>41985-OS-INR-HFT-DEL-1356</t>
        </is>
      </c>
      <c r="C589" s="95" t="n">
        <v>41985</v>
      </c>
      <c r="D589" s="53" t="inlineStr">
        <is>
          <t>OS</t>
        </is>
      </c>
      <c r="E589" s="53" t="inlineStr">
        <is>
          <t>N</t>
        </is>
      </c>
      <c r="F589" s="94" t="inlineStr">
        <is>
          <t>Other Approved Securities</t>
        </is>
      </c>
      <c r="G589" s="53" t="inlineStr">
        <is>
          <t>INR</t>
        </is>
      </c>
      <c r="H589" s="96" t="n">
        <v>493746.66</v>
      </c>
      <c r="I589" s="96" t="n">
        <v>556517.055462378</v>
      </c>
      <c r="J589" s="53" t="n">
        <v>20240331</v>
      </c>
      <c r="K589" s="53" t="inlineStr">
        <is>
          <t>HFT</t>
        </is>
      </c>
      <c r="L589" s="53" t="inlineStr">
        <is>
          <t>DEL</t>
        </is>
      </c>
      <c r="M589" s="96">
        <f>I589*VLOOKUP(G589,'Currency-RBI'!$A$2:$B$28,2,0)</f>
        <v/>
      </c>
      <c r="N589" s="97">
        <f>H589/I589</f>
        <v/>
      </c>
    </row>
    <row r="590">
      <c r="A590" s="53" t="n">
        <v>20221231</v>
      </c>
      <c r="B590" s="94" t="inlineStr">
        <is>
          <t>24738-SG-INR-HFT-MUM-1358</t>
        </is>
      </c>
      <c r="C590" s="95" t="n">
        <v>24738</v>
      </c>
      <c r="D590" s="53" t="inlineStr">
        <is>
          <t>SG</t>
        </is>
      </c>
      <c r="E590" s="53" t="inlineStr">
        <is>
          <t>N</t>
        </is>
      </c>
      <c r="F590" s="94" t="inlineStr">
        <is>
          <t>State Government Securities</t>
        </is>
      </c>
      <c r="G590" s="53" t="inlineStr">
        <is>
          <t>INR</t>
        </is>
      </c>
      <c r="H590" s="96" t="n">
        <v>465834.6</v>
      </c>
      <c r="I590" s="96" t="n">
        <v>638494.3501792442</v>
      </c>
      <c r="J590" s="53" t="n">
        <v>20240331</v>
      </c>
      <c r="K590" s="53" t="inlineStr">
        <is>
          <t>HFT</t>
        </is>
      </c>
      <c r="L590" s="53" t="inlineStr">
        <is>
          <t>MUM</t>
        </is>
      </c>
      <c r="M590" s="96">
        <f>I590*VLOOKUP(G590,'Currency-RBI'!$A$2:$B$28,2,0)</f>
        <v/>
      </c>
      <c r="N590" s="97">
        <f>H590/I590</f>
        <v/>
      </c>
    </row>
    <row r="591">
      <c r="A591" s="53" t="n">
        <v>20221231</v>
      </c>
      <c r="B591" s="94" t="inlineStr">
        <is>
          <t>83867-SG-INR-HFT-MUM-1359</t>
        </is>
      </c>
      <c r="C591" s="95" t="n">
        <v>83867</v>
      </c>
      <c r="D591" s="53" t="inlineStr">
        <is>
          <t>SG</t>
        </is>
      </c>
      <c r="E591" s="53" t="inlineStr">
        <is>
          <t>Y</t>
        </is>
      </c>
      <c r="F591" s="94" t="inlineStr">
        <is>
          <t>State Government Securities</t>
        </is>
      </c>
      <c r="G591" s="53" t="inlineStr">
        <is>
          <t>INR</t>
        </is>
      </c>
      <c r="H591" s="96" t="n">
        <v>202666.86</v>
      </c>
      <c r="I591" s="96" t="n">
        <v>228776.6963926176</v>
      </c>
      <c r="J591" s="53" t="n">
        <v>20240331</v>
      </c>
      <c r="K591" s="53" t="inlineStr">
        <is>
          <t>HFT</t>
        </is>
      </c>
      <c r="L591" s="53" t="inlineStr">
        <is>
          <t>MUM</t>
        </is>
      </c>
      <c r="M591" s="96">
        <f>I591*VLOOKUP(G591,'Currency-RBI'!$A$2:$B$28,2,0)</f>
        <v/>
      </c>
      <c r="N591" s="97">
        <f>H591/I591</f>
        <v/>
      </c>
    </row>
    <row r="592">
      <c r="A592" s="53" t="n">
        <v>20221231</v>
      </c>
      <c r="B592" s="94" t="inlineStr">
        <is>
          <t>81386-OS-INR-AFS-MUM-1360</t>
        </is>
      </c>
      <c r="C592" s="95" t="n">
        <v>81386</v>
      </c>
      <c r="D592" s="53" t="inlineStr">
        <is>
          <t>OS</t>
        </is>
      </c>
      <c r="E592" s="53" t="inlineStr">
        <is>
          <t>Y</t>
        </is>
      </c>
      <c r="F592" s="94" t="inlineStr">
        <is>
          <t>Other Approved Securities</t>
        </is>
      </c>
      <c r="G592" s="53" t="inlineStr">
        <is>
          <t>INR</t>
        </is>
      </c>
      <c r="H592" s="96" t="n">
        <v>173853.9</v>
      </c>
      <c r="I592" s="96" t="n">
        <v>304317.3166014483</v>
      </c>
      <c r="J592" s="53" t="n">
        <v>20240331</v>
      </c>
      <c r="K592" s="53" t="inlineStr">
        <is>
          <t>AFS</t>
        </is>
      </c>
      <c r="L592" s="53" t="inlineStr">
        <is>
          <t>MUM</t>
        </is>
      </c>
      <c r="M592" s="96">
        <f>I592*VLOOKUP(G592,'Currency-RBI'!$A$2:$B$28,2,0)</f>
        <v/>
      </c>
      <c r="N592" s="97">
        <f>H592/I592</f>
        <v/>
      </c>
    </row>
    <row r="593">
      <c r="A593" s="53" t="n">
        <v>20221231</v>
      </c>
      <c r="B593" s="94" t="inlineStr">
        <is>
          <t>38125-OS-INR-HFT-MUM-1364</t>
        </is>
      </c>
      <c r="C593" s="95" t="n">
        <v>38125</v>
      </c>
      <c r="D593" s="53" t="inlineStr">
        <is>
          <t>OS</t>
        </is>
      </c>
      <c r="E593" s="53" t="inlineStr">
        <is>
          <t>Y</t>
        </is>
      </c>
      <c r="F593" s="94" t="inlineStr">
        <is>
          <t>Other Approved Securities</t>
        </is>
      </c>
      <c r="G593" s="53" t="inlineStr">
        <is>
          <t>INR</t>
        </is>
      </c>
      <c r="H593" s="96" t="n">
        <v>205813.08</v>
      </c>
      <c r="I593" s="96" t="n">
        <v>332389.2838931578</v>
      </c>
      <c r="J593" s="53" t="n">
        <v>20240331</v>
      </c>
      <c r="K593" s="53" t="inlineStr">
        <is>
          <t>HFT</t>
        </is>
      </c>
      <c r="L593" s="53" t="inlineStr">
        <is>
          <t>MUM</t>
        </is>
      </c>
      <c r="M593" s="96">
        <f>I593*VLOOKUP(G593,'Currency-RBI'!$A$2:$B$28,2,0)</f>
        <v/>
      </c>
      <c r="N593" s="97">
        <f>H593/I593</f>
        <v/>
      </c>
    </row>
    <row r="594">
      <c r="A594" s="53" t="n">
        <v>20221231</v>
      </c>
      <c r="B594" s="94" t="inlineStr">
        <is>
          <t>78406-OS-INR-HFT-MUM-1366</t>
        </is>
      </c>
      <c r="C594" s="95" t="n">
        <v>78406</v>
      </c>
      <c r="D594" s="53" t="inlineStr">
        <is>
          <t>OS</t>
        </is>
      </c>
      <c r="E594" s="53" t="inlineStr">
        <is>
          <t>N</t>
        </is>
      </c>
      <c r="F594" s="94" t="inlineStr">
        <is>
          <t>Other Approved Securities</t>
        </is>
      </c>
      <c r="G594" s="53" t="inlineStr">
        <is>
          <t>INR</t>
        </is>
      </c>
      <c r="H594" s="96" t="n">
        <v>226292.22</v>
      </c>
      <c r="I594" s="96" t="n">
        <v>340765.0222211521</v>
      </c>
      <c r="J594" s="53" t="n">
        <v>20240331</v>
      </c>
      <c r="K594" s="53" t="inlineStr">
        <is>
          <t>HFT</t>
        </is>
      </c>
      <c r="L594" s="53" t="inlineStr">
        <is>
          <t>MUM</t>
        </is>
      </c>
      <c r="M594" s="96">
        <f>I594*VLOOKUP(G594,'Currency-RBI'!$A$2:$B$28,2,0)</f>
        <v/>
      </c>
      <c r="N594" s="97">
        <f>H594/I594</f>
        <v/>
      </c>
    </row>
    <row r="595">
      <c r="A595" s="53" t="n">
        <v>20221231</v>
      </c>
      <c r="B595" s="94" t="inlineStr">
        <is>
          <t>12394-CG-INR-AFS-DEL-1367</t>
        </is>
      </c>
      <c r="C595" s="95" t="n">
        <v>12394</v>
      </c>
      <c r="D595" s="53" t="inlineStr">
        <is>
          <t>CG</t>
        </is>
      </c>
      <c r="E595" s="53" t="inlineStr">
        <is>
          <t>Y</t>
        </is>
      </c>
      <c r="F595" s="94" t="inlineStr">
        <is>
          <t>Central Government Securities</t>
        </is>
      </c>
      <c r="G595" s="53" t="inlineStr">
        <is>
          <t>INR</t>
        </is>
      </c>
      <c r="H595" s="96" t="n">
        <v>257857.38</v>
      </c>
      <c r="I595" s="96" t="n">
        <v>288167.3491543214</v>
      </c>
      <c r="J595" s="53" t="n">
        <v>20240331</v>
      </c>
      <c r="K595" s="53" t="inlineStr">
        <is>
          <t>AFS</t>
        </is>
      </c>
      <c r="L595" s="53" t="inlineStr">
        <is>
          <t>DEL</t>
        </is>
      </c>
      <c r="M595" s="96">
        <f>I595*VLOOKUP(G595,'Currency-RBI'!$A$2:$B$28,2,0)</f>
        <v/>
      </c>
      <c r="N595" s="97">
        <f>H595/I595</f>
        <v/>
      </c>
    </row>
    <row r="596">
      <c r="A596" s="53" t="n">
        <v>20221231</v>
      </c>
      <c r="B596" s="94" t="inlineStr">
        <is>
          <t>34647-OS-INR-AFS-MUM-1368</t>
        </is>
      </c>
      <c r="C596" s="95" t="n">
        <v>34647</v>
      </c>
      <c r="D596" s="53" t="inlineStr">
        <is>
          <t>OS</t>
        </is>
      </c>
      <c r="E596" s="53" t="inlineStr">
        <is>
          <t>Y</t>
        </is>
      </c>
      <c r="F596" s="94" t="inlineStr">
        <is>
          <t>Other Approved Securities</t>
        </is>
      </c>
      <c r="G596" s="53" t="inlineStr">
        <is>
          <t>INR</t>
        </is>
      </c>
      <c r="H596" s="96" t="n">
        <v>81247.31999999999</v>
      </c>
      <c r="I596" s="96" t="n">
        <v>136527.7216578774</v>
      </c>
      <c r="J596" s="53" t="n">
        <v>20240331</v>
      </c>
      <c r="K596" s="53" t="inlineStr">
        <is>
          <t>AFS</t>
        </is>
      </c>
      <c r="L596" s="53" t="inlineStr">
        <is>
          <t>MUM</t>
        </is>
      </c>
      <c r="M596" s="96">
        <f>I596*VLOOKUP(G596,'Currency-RBI'!$A$2:$B$28,2,0)</f>
        <v/>
      </c>
      <c r="N596" s="97">
        <f>H596/I596</f>
        <v/>
      </c>
    </row>
    <row r="597">
      <c r="A597" s="53" t="n">
        <v>20221231</v>
      </c>
      <c r="B597" s="94" t="inlineStr">
        <is>
          <t>21836-TB-INR-AFS-MUM-1369</t>
        </is>
      </c>
      <c r="C597" s="95" t="n">
        <v>21836</v>
      </c>
      <c r="D597" s="53" t="inlineStr">
        <is>
          <t>TB</t>
        </is>
      </c>
      <c r="E597" s="53" t="inlineStr">
        <is>
          <t>N</t>
        </is>
      </c>
      <c r="F597" s="94" t="inlineStr">
        <is>
          <t>Treasury Bills</t>
        </is>
      </c>
      <c r="G597" s="53" t="inlineStr">
        <is>
          <t>INR</t>
        </is>
      </c>
      <c r="H597" s="96" t="n">
        <v>127707.03</v>
      </c>
      <c r="I597" s="96" t="n">
        <v>219831.9386191724</v>
      </c>
      <c r="J597" s="53" t="n">
        <v>20240331</v>
      </c>
      <c r="K597" s="53" t="inlineStr">
        <is>
          <t>AFS</t>
        </is>
      </c>
      <c r="L597" s="53" t="inlineStr">
        <is>
          <t>MUM</t>
        </is>
      </c>
      <c r="M597" s="96">
        <f>I597*VLOOKUP(G597,'Currency-RBI'!$A$2:$B$28,2,0)</f>
        <v/>
      </c>
      <c r="N597" s="97">
        <f>H597/I597</f>
        <v/>
      </c>
    </row>
    <row r="598">
      <c r="A598" s="53" t="n">
        <v>20221231</v>
      </c>
      <c r="B598" s="94" t="inlineStr">
        <is>
          <t>29099-OS-INR-HFT-MUM-1370</t>
        </is>
      </c>
      <c r="C598" s="95" t="n">
        <v>29099</v>
      </c>
      <c r="D598" s="53" t="inlineStr">
        <is>
          <t>OS</t>
        </is>
      </c>
      <c r="E598" s="53" t="inlineStr">
        <is>
          <t>N</t>
        </is>
      </c>
      <c r="F598" s="94" t="inlineStr">
        <is>
          <t>Other Approved Securities</t>
        </is>
      </c>
      <c r="G598" s="53" t="inlineStr">
        <is>
          <t>INR</t>
        </is>
      </c>
      <c r="H598" s="96" t="n">
        <v>400207.5</v>
      </c>
      <c r="I598" s="96" t="n">
        <v>758382.1525673834</v>
      </c>
      <c r="J598" s="53" t="n">
        <v>20240331</v>
      </c>
      <c r="K598" s="53" t="inlineStr">
        <is>
          <t>HFT</t>
        </is>
      </c>
      <c r="L598" s="53" t="inlineStr">
        <is>
          <t>MUM</t>
        </is>
      </c>
      <c r="M598" s="96">
        <f>I598*VLOOKUP(G598,'Currency-RBI'!$A$2:$B$28,2,0)</f>
        <v/>
      </c>
      <c r="N598" s="97">
        <f>H598/I598</f>
        <v/>
      </c>
    </row>
    <row r="599">
      <c r="A599" s="53" t="n">
        <v>20221231</v>
      </c>
      <c r="B599" s="94" t="inlineStr">
        <is>
          <t>15970-SG-INR-AFS-MUM-1371</t>
        </is>
      </c>
      <c r="C599" s="95" t="n">
        <v>15970</v>
      </c>
      <c r="D599" s="53" t="inlineStr">
        <is>
          <t>SG</t>
        </is>
      </c>
      <c r="E599" s="53" t="inlineStr">
        <is>
          <t>N</t>
        </is>
      </c>
      <c r="F599" s="94" t="inlineStr">
        <is>
          <t>State Government Securities</t>
        </is>
      </c>
      <c r="G599" s="53" t="inlineStr">
        <is>
          <t>INR</t>
        </is>
      </c>
      <c r="H599" s="96" t="n">
        <v>162073.89</v>
      </c>
      <c r="I599" s="96" t="n">
        <v>248808.7551151494</v>
      </c>
      <c r="J599" s="53" t="n">
        <v>20240331</v>
      </c>
      <c r="K599" s="53" t="inlineStr">
        <is>
          <t>AFS</t>
        </is>
      </c>
      <c r="L599" s="53" t="inlineStr">
        <is>
          <t>MUM</t>
        </is>
      </c>
      <c r="M599" s="96">
        <f>I599*VLOOKUP(G599,'Currency-RBI'!$A$2:$B$28,2,0)</f>
        <v/>
      </c>
      <c r="N599" s="97">
        <f>H599/I599</f>
        <v/>
      </c>
    </row>
    <row r="600">
      <c r="A600" s="53" t="n">
        <v>20221231</v>
      </c>
      <c r="B600" s="94" t="inlineStr">
        <is>
          <t>26269-CG-INR-AFS-MUM-1372</t>
        </is>
      </c>
      <c r="C600" s="95" t="n">
        <v>26269</v>
      </c>
      <c r="D600" s="53" t="inlineStr">
        <is>
          <t>CG</t>
        </is>
      </c>
      <c r="E600" s="53" t="inlineStr">
        <is>
          <t>Y</t>
        </is>
      </c>
      <c r="F600" s="94" t="inlineStr">
        <is>
          <t>Central Government Securities</t>
        </is>
      </c>
      <c r="G600" s="53" t="inlineStr">
        <is>
          <t>INR</t>
        </is>
      </c>
      <c r="H600" s="96" t="n">
        <v>256675.32</v>
      </c>
      <c r="I600" s="96" t="n">
        <v>433391.503407502</v>
      </c>
      <c r="J600" s="53" t="n">
        <v>20240331</v>
      </c>
      <c r="K600" s="53" t="inlineStr">
        <is>
          <t>AFS</t>
        </is>
      </c>
      <c r="L600" s="53" t="inlineStr">
        <is>
          <t>MUM</t>
        </is>
      </c>
      <c r="M600" s="96">
        <f>I600*VLOOKUP(G600,'Currency-RBI'!$A$2:$B$28,2,0)</f>
        <v/>
      </c>
      <c r="N600" s="97">
        <f>H600/I600</f>
        <v/>
      </c>
    </row>
    <row r="601">
      <c r="A601" s="53" t="n">
        <v>20221231</v>
      </c>
      <c r="B601" s="94" t="inlineStr">
        <is>
          <t>87524-CG-INR-AFS-DEL-1373</t>
        </is>
      </c>
      <c r="C601" s="95" t="n">
        <v>87524</v>
      </c>
      <c r="D601" s="53" t="inlineStr">
        <is>
          <t>CG</t>
        </is>
      </c>
      <c r="E601" s="53" t="inlineStr">
        <is>
          <t>N</t>
        </is>
      </c>
      <c r="F601" s="94" t="inlineStr">
        <is>
          <t>Central Government Securities</t>
        </is>
      </c>
      <c r="G601" s="53" t="inlineStr">
        <is>
          <t>INR</t>
        </is>
      </c>
      <c r="H601" s="96" t="n">
        <v>269490.87</v>
      </c>
      <c r="I601" s="96" t="n">
        <v>284536.1645785229</v>
      </c>
      <c r="J601" s="53" t="n">
        <v>20240331</v>
      </c>
      <c r="K601" s="53" t="inlineStr">
        <is>
          <t>AFS</t>
        </is>
      </c>
      <c r="L601" s="53" t="inlineStr">
        <is>
          <t>DEL</t>
        </is>
      </c>
      <c r="M601" s="96">
        <f>I601*VLOOKUP(G601,'Currency-RBI'!$A$2:$B$28,2,0)</f>
        <v/>
      </c>
      <c r="N601" s="97">
        <f>H601/I601</f>
        <v/>
      </c>
    </row>
    <row r="602">
      <c r="A602" s="53" t="n">
        <v>20221231</v>
      </c>
      <c r="B602" s="94" t="inlineStr">
        <is>
          <t>55239-SG-INR-HFT-DEL-1375</t>
        </is>
      </c>
      <c r="C602" s="95" t="n">
        <v>55239</v>
      </c>
      <c r="D602" s="53" t="inlineStr">
        <is>
          <t>SG</t>
        </is>
      </c>
      <c r="E602" s="53" t="inlineStr">
        <is>
          <t>N</t>
        </is>
      </c>
      <c r="F602" s="94" t="inlineStr">
        <is>
          <t>State Government Securities</t>
        </is>
      </c>
      <c r="G602" s="53" t="inlineStr">
        <is>
          <t>INR</t>
        </is>
      </c>
      <c r="H602" s="96" t="n">
        <v>113749.02</v>
      </c>
      <c r="I602" s="96" t="n">
        <v>180897.1530323997</v>
      </c>
      <c r="J602" s="53" t="n">
        <v>20240331</v>
      </c>
      <c r="K602" s="53" t="inlineStr">
        <is>
          <t>HFT</t>
        </is>
      </c>
      <c r="L602" s="53" t="inlineStr">
        <is>
          <t>DEL</t>
        </is>
      </c>
      <c r="M602" s="96">
        <f>I602*VLOOKUP(G602,'Currency-RBI'!$A$2:$B$28,2,0)</f>
        <v/>
      </c>
      <c r="N602" s="97">
        <f>H602/I602</f>
        <v/>
      </c>
    </row>
    <row r="603">
      <c r="A603" s="53" t="n">
        <v>20221231</v>
      </c>
      <c r="B603" s="94" t="inlineStr">
        <is>
          <t>63483-SG-INR-HFT-DEL-1376</t>
        </is>
      </c>
      <c r="C603" s="95" t="n">
        <v>63483</v>
      </c>
      <c r="D603" s="53" t="inlineStr">
        <is>
          <t>SG</t>
        </is>
      </c>
      <c r="E603" s="53" t="inlineStr">
        <is>
          <t>Y</t>
        </is>
      </c>
      <c r="F603" s="94" t="inlineStr">
        <is>
          <t>State Government Securities</t>
        </is>
      </c>
      <c r="G603" s="53" t="inlineStr">
        <is>
          <t>INR</t>
        </is>
      </c>
      <c r="H603" s="96" t="n">
        <v>360406.53</v>
      </c>
      <c r="I603" s="96" t="n">
        <v>551180.761931595</v>
      </c>
      <c r="J603" s="53" t="n">
        <v>20240331</v>
      </c>
      <c r="K603" s="53" t="inlineStr">
        <is>
          <t>HFT</t>
        </is>
      </c>
      <c r="L603" s="53" t="inlineStr">
        <is>
          <t>DEL</t>
        </is>
      </c>
      <c r="M603" s="96">
        <f>I603*VLOOKUP(G603,'Currency-RBI'!$A$2:$B$28,2,0)</f>
        <v/>
      </c>
      <c r="N603" s="97">
        <f>H603/I603</f>
        <v/>
      </c>
    </row>
    <row r="604">
      <c r="A604" s="53" t="n">
        <v>20221231</v>
      </c>
      <c r="B604" s="94" t="inlineStr">
        <is>
          <t>40782-TB-INR-HFT-MUM-1377</t>
        </is>
      </c>
      <c r="C604" s="95" t="n">
        <v>40782</v>
      </c>
      <c r="D604" s="53" t="inlineStr">
        <is>
          <t>TB</t>
        </is>
      </c>
      <c r="E604" s="53" t="inlineStr">
        <is>
          <t>N</t>
        </is>
      </c>
      <c r="F604" s="94" t="inlineStr">
        <is>
          <t>Treasury Bills</t>
        </is>
      </c>
      <c r="G604" s="53" t="inlineStr">
        <is>
          <t>INR</t>
        </is>
      </c>
      <c r="H604" s="96" t="n">
        <v>162952.02</v>
      </c>
      <c r="I604" s="96" t="n">
        <v>249078.2117318964</v>
      </c>
      <c r="J604" s="53" t="n">
        <v>20240331</v>
      </c>
      <c r="K604" s="53" t="inlineStr">
        <is>
          <t>HFT</t>
        </is>
      </c>
      <c r="L604" s="53" t="inlineStr">
        <is>
          <t>MUM</t>
        </is>
      </c>
      <c r="M604" s="96">
        <f>I604*VLOOKUP(G604,'Currency-RBI'!$A$2:$B$28,2,0)</f>
        <v/>
      </c>
      <c r="N604" s="97">
        <f>H604/I604</f>
        <v/>
      </c>
    </row>
    <row r="605">
      <c r="A605" s="53" t="n">
        <v>20221231</v>
      </c>
      <c r="B605" s="94" t="inlineStr">
        <is>
          <t>19040-TB-INR-AFS-MUM-1381</t>
        </is>
      </c>
      <c r="C605" s="95" t="n">
        <v>19040</v>
      </c>
      <c r="D605" s="53" t="inlineStr">
        <is>
          <t>TB</t>
        </is>
      </c>
      <c r="E605" s="53" t="inlineStr">
        <is>
          <t>N</t>
        </is>
      </c>
      <c r="F605" s="94" t="inlineStr">
        <is>
          <t>Treasury Bills</t>
        </is>
      </c>
      <c r="G605" s="53" t="inlineStr">
        <is>
          <t>INR</t>
        </is>
      </c>
      <c r="H605" s="96" t="n">
        <v>171509.58</v>
      </c>
      <c r="I605" s="96" t="n">
        <v>342245.9625234002</v>
      </c>
      <c r="J605" s="53" t="n">
        <v>20240331</v>
      </c>
      <c r="K605" s="53" t="inlineStr">
        <is>
          <t>AFS</t>
        </is>
      </c>
      <c r="L605" s="53" t="inlineStr">
        <is>
          <t>MUM</t>
        </is>
      </c>
      <c r="M605" s="96">
        <f>I605*VLOOKUP(G605,'Currency-RBI'!$A$2:$B$28,2,0)</f>
        <v/>
      </c>
      <c r="N605" s="97">
        <f>H605/I605</f>
        <v/>
      </c>
    </row>
    <row r="606">
      <c r="A606" s="53" t="n">
        <v>20221231</v>
      </c>
      <c r="B606" s="94" t="inlineStr">
        <is>
          <t>40638-CG-INR-HFT-DEL-1384</t>
        </is>
      </c>
      <c r="C606" s="95" t="n">
        <v>40638</v>
      </c>
      <c r="D606" s="53" t="inlineStr">
        <is>
          <t>CG</t>
        </is>
      </c>
      <c r="E606" s="53" t="inlineStr">
        <is>
          <t>N</t>
        </is>
      </c>
      <c r="F606" s="94" t="inlineStr">
        <is>
          <t>Central Government Securities</t>
        </is>
      </c>
      <c r="G606" s="53" t="inlineStr">
        <is>
          <t>INR</t>
        </is>
      </c>
      <c r="H606" s="96" t="n">
        <v>410181.75</v>
      </c>
      <c r="I606" s="96" t="n">
        <v>709655.5079959034</v>
      </c>
      <c r="J606" s="53" t="n">
        <v>20240331</v>
      </c>
      <c r="K606" s="53" t="inlineStr">
        <is>
          <t>HFT</t>
        </is>
      </c>
      <c r="L606" s="53" t="inlineStr">
        <is>
          <t>DEL</t>
        </is>
      </c>
      <c r="M606" s="96">
        <f>I606*VLOOKUP(G606,'Currency-RBI'!$A$2:$B$28,2,0)</f>
        <v/>
      </c>
      <c r="N606" s="97">
        <f>H606/I606</f>
        <v/>
      </c>
    </row>
    <row r="607">
      <c r="A607" s="53" t="n">
        <v>20221231</v>
      </c>
      <c r="B607" s="94" t="inlineStr">
        <is>
          <t>66440-CG-INR-AFS-MUM-1385</t>
        </is>
      </c>
      <c r="C607" s="95" t="n">
        <v>66440</v>
      </c>
      <c r="D607" s="53" t="inlineStr">
        <is>
          <t>CG</t>
        </is>
      </c>
      <c r="E607" s="53" t="inlineStr">
        <is>
          <t>Y</t>
        </is>
      </c>
      <c r="F607" s="94" t="inlineStr">
        <is>
          <t>Central Government Securities</t>
        </is>
      </c>
      <c r="G607" s="53" t="inlineStr">
        <is>
          <t>INR</t>
        </is>
      </c>
      <c r="H607" s="96" t="n">
        <v>137618.91</v>
      </c>
      <c r="I607" s="96" t="n">
        <v>155210.1688653649</v>
      </c>
      <c r="J607" s="53" t="n">
        <v>20240331</v>
      </c>
      <c r="K607" s="53" t="inlineStr">
        <is>
          <t>AFS</t>
        </is>
      </c>
      <c r="L607" s="53" t="inlineStr">
        <is>
          <t>MUM</t>
        </is>
      </c>
      <c r="M607" s="96">
        <f>I607*VLOOKUP(G607,'Currency-RBI'!$A$2:$B$28,2,0)</f>
        <v/>
      </c>
      <c r="N607" s="97">
        <f>H607/I607</f>
        <v/>
      </c>
    </row>
    <row r="608">
      <c r="A608" s="53" t="n">
        <v>20221231</v>
      </c>
      <c r="B608" s="94" t="inlineStr">
        <is>
          <t>12649-TB-INR-HFT-DEL-1387</t>
        </is>
      </c>
      <c r="C608" s="95" t="n">
        <v>12649</v>
      </c>
      <c r="D608" s="53" t="inlineStr">
        <is>
          <t>TB</t>
        </is>
      </c>
      <c r="E608" s="53" t="inlineStr">
        <is>
          <t>Y</t>
        </is>
      </c>
      <c r="F608" s="94" t="inlineStr">
        <is>
          <t>Treasury Bills</t>
        </is>
      </c>
      <c r="G608" s="53" t="inlineStr">
        <is>
          <t>INR</t>
        </is>
      </c>
      <c r="H608" s="96" t="n">
        <v>231646.14</v>
      </c>
      <c r="I608" s="96" t="n">
        <v>424644.352668559</v>
      </c>
      <c r="J608" s="53" t="n">
        <v>20240331</v>
      </c>
      <c r="K608" s="53" t="inlineStr">
        <is>
          <t>HFT</t>
        </is>
      </c>
      <c r="L608" s="53" t="inlineStr">
        <is>
          <t>DEL</t>
        </is>
      </c>
      <c r="M608" s="96">
        <f>I608*VLOOKUP(G608,'Currency-RBI'!$A$2:$B$28,2,0)</f>
        <v/>
      </c>
      <c r="N608" s="97">
        <f>H608/I608</f>
        <v/>
      </c>
    </row>
    <row r="609">
      <c r="A609" s="53" t="n">
        <v>20221231</v>
      </c>
      <c r="B609" s="94" t="inlineStr">
        <is>
          <t>57413-OS-INR-AFS-DEL-1391</t>
        </is>
      </c>
      <c r="C609" s="95" t="n">
        <v>57413</v>
      </c>
      <c r="D609" s="53" t="inlineStr">
        <is>
          <t>OS</t>
        </is>
      </c>
      <c r="E609" s="53" t="inlineStr">
        <is>
          <t>Y</t>
        </is>
      </c>
      <c r="F609" s="94" t="inlineStr">
        <is>
          <t>Other Approved Securities</t>
        </is>
      </c>
      <c r="G609" s="53" t="inlineStr">
        <is>
          <t>INR</t>
        </is>
      </c>
      <c r="H609" s="96" t="n">
        <v>153961.83</v>
      </c>
      <c r="I609" s="96" t="n">
        <v>214273.9217669783</v>
      </c>
      <c r="J609" s="53" t="n">
        <v>20240331</v>
      </c>
      <c r="K609" s="53" t="inlineStr">
        <is>
          <t>AFS</t>
        </is>
      </c>
      <c r="L609" s="53" t="inlineStr">
        <is>
          <t>DEL</t>
        </is>
      </c>
      <c r="M609" s="96">
        <f>I609*VLOOKUP(G609,'Currency-RBI'!$A$2:$B$28,2,0)</f>
        <v/>
      </c>
      <c r="N609" s="97">
        <f>H609/I609</f>
        <v/>
      </c>
    </row>
    <row r="610">
      <c r="A610" s="53" t="n">
        <v>20221231</v>
      </c>
      <c r="B610" s="94" t="inlineStr">
        <is>
          <t>76572-TB-INR-HFT-DEL-1393</t>
        </is>
      </c>
      <c r="C610" s="95" t="n">
        <v>76572</v>
      </c>
      <c r="D610" s="53" t="inlineStr">
        <is>
          <t>TB</t>
        </is>
      </c>
      <c r="E610" s="53" t="inlineStr">
        <is>
          <t>N</t>
        </is>
      </c>
      <c r="F610" s="94" t="inlineStr">
        <is>
          <t>Treasury Bills</t>
        </is>
      </c>
      <c r="G610" s="53" t="inlineStr">
        <is>
          <t>INR</t>
        </is>
      </c>
      <c r="H610" s="96" t="n">
        <v>381522.24</v>
      </c>
      <c r="I610" s="96" t="n">
        <v>390634.7402421903</v>
      </c>
      <c r="J610" s="53" t="n">
        <v>20240331</v>
      </c>
      <c r="K610" s="53" t="inlineStr">
        <is>
          <t>HFT</t>
        </is>
      </c>
      <c r="L610" s="53" t="inlineStr">
        <is>
          <t>DEL</t>
        </is>
      </c>
      <c r="M610" s="96">
        <f>I610*VLOOKUP(G610,'Currency-RBI'!$A$2:$B$28,2,0)</f>
        <v/>
      </c>
      <c r="N610" s="97">
        <f>H610/I610</f>
        <v/>
      </c>
    </row>
    <row r="611">
      <c r="A611" s="53" t="n">
        <v>20221231</v>
      </c>
      <c r="B611" s="94" t="inlineStr">
        <is>
          <t>42289-TB-INR-HFT-DEL-1403</t>
        </is>
      </c>
      <c r="C611" s="95" t="n">
        <v>42289</v>
      </c>
      <c r="D611" s="53" t="inlineStr">
        <is>
          <t>TB</t>
        </is>
      </c>
      <c r="E611" s="53" t="inlineStr">
        <is>
          <t>N</t>
        </is>
      </c>
      <c r="F611" s="94" t="inlineStr">
        <is>
          <t>Treasury Bills</t>
        </is>
      </c>
      <c r="G611" s="53" t="inlineStr">
        <is>
          <t>INR</t>
        </is>
      </c>
      <c r="H611" s="96" t="n">
        <v>410266.89</v>
      </c>
      <c r="I611" s="96" t="n">
        <v>499989.9236052763</v>
      </c>
      <c r="J611" s="53" t="n">
        <v>20240331</v>
      </c>
      <c r="K611" s="53" t="inlineStr">
        <is>
          <t>HFT</t>
        </is>
      </c>
      <c r="L611" s="53" t="inlineStr">
        <is>
          <t>DEL</t>
        </is>
      </c>
      <c r="M611" s="96">
        <f>I611*VLOOKUP(G611,'Currency-RBI'!$A$2:$B$28,2,0)</f>
        <v/>
      </c>
      <c r="N611" s="97">
        <f>H611/I611</f>
        <v/>
      </c>
    </row>
    <row r="612">
      <c r="A612" s="53" t="n">
        <v>20221231</v>
      </c>
      <c r="B612" s="94" t="inlineStr">
        <is>
          <t>29422-CG-INR-AFS-DEL-1406</t>
        </is>
      </c>
      <c r="C612" s="95" t="n">
        <v>29422</v>
      </c>
      <c r="D612" s="53" t="inlineStr">
        <is>
          <t>CG</t>
        </is>
      </c>
      <c r="E612" s="53" t="inlineStr">
        <is>
          <t>N</t>
        </is>
      </c>
      <c r="F612" s="94" t="inlineStr">
        <is>
          <t>Central Government Securities</t>
        </is>
      </c>
      <c r="G612" s="53" t="inlineStr">
        <is>
          <t>INR</t>
        </is>
      </c>
      <c r="H612" s="96" t="n">
        <v>400511.43</v>
      </c>
      <c r="I612" s="96" t="n">
        <v>673293.9870097103</v>
      </c>
      <c r="J612" s="53" t="n">
        <v>20240331</v>
      </c>
      <c r="K612" s="53" t="inlineStr">
        <is>
          <t>AFS</t>
        </is>
      </c>
      <c r="L612" s="53" t="inlineStr">
        <is>
          <t>DEL</t>
        </is>
      </c>
      <c r="M612" s="96">
        <f>I612*VLOOKUP(G612,'Currency-RBI'!$A$2:$B$28,2,0)</f>
        <v/>
      </c>
      <c r="N612" s="97">
        <f>H612/I612</f>
        <v/>
      </c>
    </row>
    <row r="613">
      <c r="A613" s="53" t="n">
        <v>20221231</v>
      </c>
      <c r="B613" s="94" t="inlineStr">
        <is>
          <t>27200-SG-INR-HFT-MUM-1407</t>
        </is>
      </c>
      <c r="C613" s="95" t="n">
        <v>27200</v>
      </c>
      <c r="D613" s="53" t="inlineStr">
        <is>
          <t>SG</t>
        </is>
      </c>
      <c r="E613" s="53" t="inlineStr">
        <is>
          <t>N</t>
        </is>
      </c>
      <c r="F613" s="94" t="inlineStr">
        <is>
          <t>State Government Securities</t>
        </is>
      </c>
      <c r="G613" s="53" t="inlineStr">
        <is>
          <t>INR</t>
        </is>
      </c>
      <c r="H613" s="96" t="n">
        <v>226700.1</v>
      </c>
      <c r="I613" s="96" t="n">
        <v>397865.0447604851</v>
      </c>
      <c r="J613" s="53" t="n">
        <v>20240331</v>
      </c>
      <c r="K613" s="53" t="inlineStr">
        <is>
          <t>HFT</t>
        </is>
      </c>
      <c r="L613" s="53" t="inlineStr">
        <is>
          <t>MUM</t>
        </is>
      </c>
      <c r="M613" s="96">
        <f>I613*VLOOKUP(G613,'Currency-RBI'!$A$2:$B$28,2,0)</f>
        <v/>
      </c>
      <c r="N613" s="97">
        <f>H613/I613</f>
        <v/>
      </c>
    </row>
    <row r="614">
      <c r="A614" s="53" t="n">
        <v>20221231</v>
      </c>
      <c r="B614" s="94" t="inlineStr">
        <is>
          <t>81565-SG-INR-AFS-DEL-1408</t>
        </is>
      </c>
      <c r="C614" s="95" t="n">
        <v>81565</v>
      </c>
      <c r="D614" s="53" t="inlineStr">
        <is>
          <t>SG</t>
        </is>
      </c>
      <c r="E614" s="53" t="inlineStr">
        <is>
          <t>Y</t>
        </is>
      </c>
      <c r="F614" s="94" t="inlineStr">
        <is>
          <t>State Government Securities</t>
        </is>
      </c>
      <c r="G614" s="53" t="inlineStr">
        <is>
          <t>INR</t>
        </is>
      </c>
      <c r="H614" s="96" t="n">
        <v>350737.2</v>
      </c>
      <c r="I614" s="96" t="n">
        <v>683218.2928655209</v>
      </c>
      <c r="J614" s="53" t="n">
        <v>20240331</v>
      </c>
      <c r="K614" s="53" t="inlineStr">
        <is>
          <t>AFS</t>
        </is>
      </c>
      <c r="L614" s="53" t="inlineStr">
        <is>
          <t>DEL</t>
        </is>
      </c>
      <c r="M614" s="96">
        <f>I614*VLOOKUP(G614,'Currency-RBI'!$A$2:$B$28,2,0)</f>
        <v/>
      </c>
      <c r="N614" s="97">
        <f>H614/I614</f>
        <v/>
      </c>
    </row>
    <row r="615">
      <c r="A615" s="53" t="n">
        <v>20221231</v>
      </c>
      <c r="B615" s="94" t="inlineStr">
        <is>
          <t>33244-TB-INR-HFT-MUM-1409</t>
        </is>
      </c>
      <c r="C615" s="95" t="n">
        <v>33244</v>
      </c>
      <c r="D615" s="53" t="inlineStr">
        <is>
          <t>TB</t>
        </is>
      </c>
      <c r="E615" s="53" t="inlineStr">
        <is>
          <t>Y</t>
        </is>
      </c>
      <c r="F615" s="94" t="inlineStr">
        <is>
          <t>Treasury Bills</t>
        </is>
      </c>
      <c r="G615" s="53" t="inlineStr">
        <is>
          <t>INR</t>
        </is>
      </c>
      <c r="H615" s="96" t="n">
        <v>287977.14</v>
      </c>
      <c r="I615" s="96" t="n">
        <v>353100.013062814</v>
      </c>
      <c r="J615" s="53" t="n">
        <v>20240331</v>
      </c>
      <c r="K615" s="53" t="inlineStr">
        <is>
          <t>HFT</t>
        </is>
      </c>
      <c r="L615" s="53" t="inlineStr">
        <is>
          <t>MUM</t>
        </is>
      </c>
      <c r="M615" s="96">
        <f>I615*VLOOKUP(G615,'Currency-RBI'!$A$2:$B$28,2,0)</f>
        <v/>
      </c>
      <c r="N615" s="97">
        <f>H615/I615</f>
        <v/>
      </c>
    </row>
    <row r="616">
      <c r="A616" s="53" t="n">
        <v>20221231</v>
      </c>
      <c r="B616" s="94" t="inlineStr">
        <is>
          <t>83471-SG-INR-HFT-DEL-1412</t>
        </is>
      </c>
      <c r="C616" s="95" t="n">
        <v>83471</v>
      </c>
      <c r="D616" s="53" t="inlineStr">
        <is>
          <t>SG</t>
        </is>
      </c>
      <c r="E616" s="53" t="inlineStr">
        <is>
          <t>N</t>
        </is>
      </c>
      <c r="F616" s="94" t="inlineStr">
        <is>
          <t>State Government Securities</t>
        </is>
      </c>
      <c r="G616" s="53" t="inlineStr">
        <is>
          <t>INR</t>
        </is>
      </c>
      <c r="H616" s="96" t="n">
        <v>121019.58</v>
      </c>
      <c r="I616" s="96" t="n">
        <v>170884.2936128999</v>
      </c>
      <c r="J616" s="53" t="n">
        <v>20240331</v>
      </c>
      <c r="K616" s="53" t="inlineStr">
        <is>
          <t>HFT</t>
        </is>
      </c>
      <c r="L616" s="53" t="inlineStr">
        <is>
          <t>DEL</t>
        </is>
      </c>
      <c r="M616" s="96">
        <f>I616*VLOOKUP(G616,'Currency-RBI'!$A$2:$B$28,2,0)</f>
        <v/>
      </c>
      <c r="N616" s="97">
        <f>H616/I616</f>
        <v/>
      </c>
    </row>
    <row r="617">
      <c r="A617" s="53" t="n">
        <v>20221231</v>
      </c>
      <c r="B617" s="94" t="inlineStr">
        <is>
          <t>25775-SG-INR-AFS-DEL-1414</t>
        </is>
      </c>
      <c r="C617" s="95" t="n">
        <v>25775</v>
      </c>
      <c r="D617" s="53" t="inlineStr">
        <is>
          <t>SG</t>
        </is>
      </c>
      <c r="E617" s="53" t="inlineStr">
        <is>
          <t>N</t>
        </is>
      </c>
      <c r="F617" s="94" t="inlineStr">
        <is>
          <t>State Government Securities</t>
        </is>
      </c>
      <c r="G617" s="53" t="inlineStr">
        <is>
          <t>INR</t>
        </is>
      </c>
      <c r="H617" s="96" t="n">
        <v>87737.75999999999</v>
      </c>
      <c r="I617" s="96" t="n">
        <v>164352.9528411488</v>
      </c>
      <c r="J617" s="53" t="n">
        <v>20240331</v>
      </c>
      <c r="K617" s="53" t="inlineStr">
        <is>
          <t>AFS</t>
        </is>
      </c>
      <c r="L617" s="53" t="inlineStr">
        <is>
          <t>DEL</t>
        </is>
      </c>
      <c r="M617" s="96">
        <f>I617*VLOOKUP(G617,'Currency-RBI'!$A$2:$B$28,2,0)</f>
        <v/>
      </c>
      <c r="N617" s="97">
        <f>H617/I617</f>
        <v/>
      </c>
    </row>
    <row r="618">
      <c r="A618" s="53" t="n">
        <v>20221231</v>
      </c>
      <c r="B618" s="94" t="inlineStr">
        <is>
          <t>87193-CG-INR-AFS-MUM-1416</t>
        </is>
      </c>
      <c r="C618" s="95" t="n">
        <v>87193</v>
      </c>
      <c r="D618" s="53" t="inlineStr">
        <is>
          <t>CG</t>
        </is>
      </c>
      <c r="E618" s="53" t="inlineStr">
        <is>
          <t>N</t>
        </is>
      </c>
      <c r="F618" s="94" t="inlineStr">
        <is>
          <t>Central Government Securities</t>
        </is>
      </c>
      <c r="G618" s="53" t="inlineStr">
        <is>
          <t>INR</t>
        </is>
      </c>
      <c r="H618" s="96" t="n">
        <v>307977.12</v>
      </c>
      <c r="I618" s="96" t="n">
        <v>544496.6034807269</v>
      </c>
      <c r="J618" s="53" t="n">
        <v>20240331</v>
      </c>
      <c r="K618" s="53" t="inlineStr">
        <is>
          <t>AFS</t>
        </is>
      </c>
      <c r="L618" s="53" t="inlineStr">
        <is>
          <t>MUM</t>
        </is>
      </c>
      <c r="M618" s="96">
        <f>I618*VLOOKUP(G618,'Currency-RBI'!$A$2:$B$28,2,0)</f>
        <v/>
      </c>
      <c r="N618" s="97">
        <f>H618/I618</f>
        <v/>
      </c>
    </row>
    <row r="619">
      <c r="A619" s="53" t="n">
        <v>20221231</v>
      </c>
      <c r="B619" s="94" t="inlineStr">
        <is>
          <t>37012-SG-INR-AFS-MUM-1417</t>
        </is>
      </c>
      <c r="C619" s="95" t="n">
        <v>37012</v>
      </c>
      <c r="D619" s="53" t="inlineStr">
        <is>
          <t>SG</t>
        </is>
      </c>
      <c r="E619" s="53" t="inlineStr">
        <is>
          <t>Y</t>
        </is>
      </c>
      <c r="F619" s="94" t="inlineStr">
        <is>
          <t>State Government Securities</t>
        </is>
      </c>
      <c r="G619" s="53" t="inlineStr">
        <is>
          <t>INR</t>
        </is>
      </c>
      <c r="H619" s="96" t="n">
        <v>346554.45</v>
      </c>
      <c r="I619" s="96" t="n">
        <v>463188.4082427713</v>
      </c>
      <c r="J619" s="53" t="n">
        <v>20240331</v>
      </c>
      <c r="K619" s="53" t="inlineStr">
        <is>
          <t>AFS</t>
        </is>
      </c>
      <c r="L619" s="53" t="inlineStr">
        <is>
          <t>MUM</t>
        </is>
      </c>
      <c r="M619" s="96">
        <f>I619*VLOOKUP(G619,'Currency-RBI'!$A$2:$B$28,2,0)</f>
        <v/>
      </c>
      <c r="N619" s="97">
        <f>H619/I619</f>
        <v/>
      </c>
    </row>
    <row r="620">
      <c r="A620" s="53" t="n">
        <v>20221231</v>
      </c>
      <c r="B620" s="94" t="inlineStr">
        <is>
          <t>75064-CG-INR-HFT-DEL-1418</t>
        </is>
      </c>
      <c r="C620" s="95" t="n">
        <v>75064</v>
      </c>
      <c r="D620" s="53" t="inlineStr">
        <is>
          <t>CG</t>
        </is>
      </c>
      <c r="E620" s="53" t="inlineStr">
        <is>
          <t>N</t>
        </is>
      </c>
      <c r="F620" s="94" t="inlineStr">
        <is>
          <t>Central Government Securities</t>
        </is>
      </c>
      <c r="G620" s="53" t="inlineStr">
        <is>
          <t>INR</t>
        </is>
      </c>
      <c r="H620" s="96" t="n">
        <v>462403.26</v>
      </c>
      <c r="I620" s="96" t="n">
        <v>797736.720369409</v>
      </c>
      <c r="J620" s="53" t="n">
        <v>20240331</v>
      </c>
      <c r="K620" s="53" t="inlineStr">
        <is>
          <t>HFT</t>
        </is>
      </c>
      <c r="L620" s="53" t="inlineStr">
        <is>
          <t>DEL</t>
        </is>
      </c>
      <c r="M620" s="96">
        <f>I620*VLOOKUP(G620,'Currency-RBI'!$A$2:$B$28,2,0)</f>
        <v/>
      </c>
      <c r="N620" s="97">
        <f>H620/I620</f>
        <v/>
      </c>
    </row>
    <row r="621">
      <c r="A621" s="53" t="n">
        <v>20221231</v>
      </c>
      <c r="B621" s="94" t="inlineStr">
        <is>
          <t>62851-CG-INR-HFT-MUM-1423</t>
        </is>
      </c>
      <c r="C621" s="95" t="n">
        <v>62851</v>
      </c>
      <c r="D621" s="53" t="inlineStr">
        <is>
          <t>CG</t>
        </is>
      </c>
      <c r="E621" s="53" t="inlineStr">
        <is>
          <t>N</t>
        </is>
      </c>
      <c r="F621" s="94" t="inlineStr">
        <is>
          <t>Central Government Securities</t>
        </is>
      </c>
      <c r="G621" s="53" t="inlineStr">
        <is>
          <t>INR</t>
        </is>
      </c>
      <c r="H621" s="96" t="n">
        <v>165340.89</v>
      </c>
      <c r="I621" s="96" t="n">
        <v>297738.9849457071</v>
      </c>
      <c r="J621" s="53" t="n">
        <v>20240331</v>
      </c>
      <c r="K621" s="53" t="inlineStr">
        <is>
          <t>HFT</t>
        </is>
      </c>
      <c r="L621" s="53" t="inlineStr">
        <is>
          <t>MUM</t>
        </is>
      </c>
      <c r="M621" s="96">
        <f>I621*VLOOKUP(G621,'Currency-RBI'!$A$2:$B$28,2,0)</f>
        <v/>
      </c>
      <c r="N621" s="97">
        <f>H621/I621</f>
        <v/>
      </c>
    </row>
    <row r="622">
      <c r="A622" s="53" t="n">
        <v>20221231</v>
      </c>
      <c r="B622" s="94" t="inlineStr">
        <is>
          <t>25905-OS-INR-AFS-DEL-1426</t>
        </is>
      </c>
      <c r="C622" s="95" t="n">
        <v>25905</v>
      </c>
      <c r="D622" s="53" t="inlineStr">
        <is>
          <t>OS</t>
        </is>
      </c>
      <c r="E622" s="53" t="inlineStr">
        <is>
          <t>N</t>
        </is>
      </c>
      <c r="F622" s="94" t="inlineStr">
        <is>
          <t>Other Approved Securities</t>
        </is>
      </c>
      <c r="G622" s="53" t="inlineStr">
        <is>
          <t>INR</t>
        </is>
      </c>
      <c r="H622" s="96" t="n">
        <v>95649.84</v>
      </c>
      <c r="I622" s="96" t="n">
        <v>114303.7814088724</v>
      </c>
      <c r="J622" s="53" t="n">
        <v>20240331</v>
      </c>
      <c r="K622" s="53" t="inlineStr">
        <is>
          <t>AFS</t>
        </is>
      </c>
      <c r="L622" s="53" t="inlineStr">
        <is>
          <t>DEL</t>
        </is>
      </c>
      <c r="M622" s="96">
        <f>I622*VLOOKUP(G622,'Currency-RBI'!$A$2:$B$28,2,0)</f>
        <v/>
      </c>
      <c r="N622" s="97">
        <f>H622/I622</f>
        <v/>
      </c>
    </row>
    <row r="623">
      <c r="A623" s="53" t="n">
        <v>20221231</v>
      </c>
      <c r="B623" s="94" t="inlineStr">
        <is>
          <t>62871-TB-INR-AFS-MUM-1427</t>
        </is>
      </c>
      <c r="C623" s="95" t="n">
        <v>62871</v>
      </c>
      <c r="D623" s="53" t="inlineStr">
        <is>
          <t>TB</t>
        </is>
      </c>
      <c r="E623" s="53" t="inlineStr">
        <is>
          <t>N</t>
        </is>
      </c>
      <c r="F623" s="94" t="inlineStr">
        <is>
          <t>Treasury Bills</t>
        </is>
      </c>
      <c r="G623" s="53" t="inlineStr">
        <is>
          <t>INR</t>
        </is>
      </c>
      <c r="H623" s="96" t="n">
        <v>204165.72</v>
      </c>
      <c r="I623" s="96" t="n">
        <v>291018.800822681</v>
      </c>
      <c r="J623" s="53" t="n">
        <v>20240331</v>
      </c>
      <c r="K623" s="53" t="inlineStr">
        <is>
          <t>AFS</t>
        </is>
      </c>
      <c r="L623" s="53" t="inlineStr">
        <is>
          <t>MUM</t>
        </is>
      </c>
      <c r="M623" s="96">
        <f>I623*VLOOKUP(G623,'Currency-RBI'!$A$2:$B$28,2,0)</f>
        <v/>
      </c>
      <c r="N623" s="97">
        <f>H623/I623</f>
        <v/>
      </c>
    </row>
    <row r="624">
      <c r="A624" s="53" t="n">
        <v>20221231</v>
      </c>
      <c r="B624" s="94" t="inlineStr">
        <is>
          <t>18137-OS-INR-AFS-MUM-1428</t>
        </is>
      </c>
      <c r="C624" s="95" t="n">
        <v>18137</v>
      </c>
      <c r="D624" s="53" t="inlineStr">
        <is>
          <t>OS</t>
        </is>
      </c>
      <c r="E624" s="53" t="inlineStr">
        <is>
          <t>Y</t>
        </is>
      </c>
      <c r="F624" s="94" t="inlineStr">
        <is>
          <t>Other Approved Securities</t>
        </is>
      </c>
      <c r="G624" s="53" t="inlineStr">
        <is>
          <t>INR</t>
        </is>
      </c>
      <c r="H624" s="96" t="n">
        <v>285128.91</v>
      </c>
      <c r="I624" s="96" t="n">
        <v>546657.5677558115</v>
      </c>
      <c r="J624" s="53" t="n">
        <v>20240331</v>
      </c>
      <c r="K624" s="53" t="inlineStr">
        <is>
          <t>AFS</t>
        </is>
      </c>
      <c r="L624" s="53" t="inlineStr">
        <is>
          <t>MUM</t>
        </is>
      </c>
      <c r="M624" s="96">
        <f>I624*VLOOKUP(G624,'Currency-RBI'!$A$2:$B$28,2,0)</f>
        <v/>
      </c>
      <c r="N624" s="97">
        <f>H624/I624</f>
        <v/>
      </c>
    </row>
    <row r="625">
      <c r="A625" s="53" t="n">
        <v>20221231</v>
      </c>
      <c r="B625" s="94" t="inlineStr">
        <is>
          <t>33738-CG-INR-AFS-MUM-1433</t>
        </is>
      </c>
      <c r="C625" s="95" t="n">
        <v>33738</v>
      </c>
      <c r="D625" s="53" t="inlineStr">
        <is>
          <t>CG</t>
        </is>
      </c>
      <c r="E625" s="53" t="inlineStr">
        <is>
          <t>N</t>
        </is>
      </c>
      <c r="F625" s="94" t="inlineStr">
        <is>
          <t>Central Government Securities</t>
        </is>
      </c>
      <c r="G625" s="53" t="inlineStr">
        <is>
          <t>INR</t>
        </is>
      </c>
      <c r="H625" s="96" t="n">
        <v>194982.48</v>
      </c>
      <c r="I625" s="96" t="n">
        <v>252939.785779705</v>
      </c>
      <c r="J625" s="53" t="n">
        <v>20240331</v>
      </c>
      <c r="K625" s="53" t="inlineStr">
        <is>
          <t>AFS</t>
        </is>
      </c>
      <c r="L625" s="53" t="inlineStr">
        <is>
          <t>MUM</t>
        </is>
      </c>
      <c r="M625" s="96">
        <f>I625*VLOOKUP(G625,'Currency-RBI'!$A$2:$B$28,2,0)</f>
        <v/>
      </c>
      <c r="N625" s="97">
        <f>H625/I625</f>
        <v/>
      </c>
    </row>
    <row r="626">
      <c r="A626" s="53" t="n">
        <v>20221231</v>
      </c>
      <c r="B626" s="94" t="inlineStr">
        <is>
          <t>81035-TB-INR-AFS-DEL-1437</t>
        </is>
      </c>
      <c r="C626" s="95" t="n">
        <v>81035</v>
      </c>
      <c r="D626" s="53" t="inlineStr">
        <is>
          <t>TB</t>
        </is>
      </c>
      <c r="E626" s="53" t="inlineStr">
        <is>
          <t>Y</t>
        </is>
      </c>
      <c r="F626" s="94" t="inlineStr">
        <is>
          <t>Treasury Bills</t>
        </is>
      </c>
      <c r="G626" s="53" t="inlineStr">
        <is>
          <t>INR</t>
        </is>
      </c>
      <c r="H626" s="96" t="n">
        <v>366287.13</v>
      </c>
      <c r="I626" s="96" t="n">
        <v>546631.1805071703</v>
      </c>
      <c r="J626" s="53" t="n">
        <v>20240331</v>
      </c>
      <c r="K626" s="53" t="inlineStr">
        <is>
          <t>AFS</t>
        </is>
      </c>
      <c r="L626" s="53" t="inlineStr">
        <is>
          <t>DEL</t>
        </is>
      </c>
      <c r="M626" s="96">
        <f>I626*VLOOKUP(G626,'Currency-RBI'!$A$2:$B$28,2,0)</f>
        <v/>
      </c>
      <c r="N626" s="97">
        <f>H626/I626</f>
        <v/>
      </c>
    </row>
    <row r="627">
      <c r="A627" s="53" t="n">
        <v>20221231</v>
      </c>
      <c r="B627" s="94" t="inlineStr">
        <is>
          <t>34106-CG-INR-HFT-MUM-1440</t>
        </is>
      </c>
      <c r="C627" s="95" t="n">
        <v>34106</v>
      </c>
      <c r="D627" s="53" t="inlineStr">
        <is>
          <t>CG</t>
        </is>
      </c>
      <c r="E627" s="53" t="inlineStr">
        <is>
          <t>N</t>
        </is>
      </c>
      <c r="F627" s="94" t="inlineStr">
        <is>
          <t>Central Government Securities</t>
        </is>
      </c>
      <c r="G627" s="53" t="inlineStr">
        <is>
          <t>INR</t>
        </is>
      </c>
      <c r="H627" s="96" t="n">
        <v>471138.03</v>
      </c>
      <c r="I627" s="96" t="n">
        <v>870182.5554762689</v>
      </c>
      <c r="J627" s="53" t="n">
        <v>20240331</v>
      </c>
      <c r="K627" s="53" t="inlineStr">
        <is>
          <t>HFT</t>
        </is>
      </c>
      <c r="L627" s="53" t="inlineStr">
        <is>
          <t>MUM</t>
        </is>
      </c>
      <c r="M627" s="96">
        <f>I627*VLOOKUP(G627,'Currency-RBI'!$A$2:$B$28,2,0)</f>
        <v/>
      </c>
      <c r="N627" s="97">
        <f>H627/I627</f>
        <v/>
      </c>
    </row>
    <row r="628">
      <c r="A628" s="53" t="n">
        <v>20221231</v>
      </c>
      <c r="B628" s="94" t="inlineStr">
        <is>
          <t>64873-CG-INR-AFS-MUM-1442</t>
        </is>
      </c>
      <c r="C628" s="95" t="n">
        <v>64873</v>
      </c>
      <c r="D628" s="53" t="inlineStr">
        <is>
          <t>CG</t>
        </is>
      </c>
      <c r="E628" s="53" t="inlineStr">
        <is>
          <t>N</t>
        </is>
      </c>
      <c r="F628" s="94" t="inlineStr">
        <is>
          <t>Central Government Securities</t>
        </is>
      </c>
      <c r="G628" s="53" t="inlineStr">
        <is>
          <t>INR</t>
        </is>
      </c>
      <c r="H628" s="96" t="n">
        <v>227859.39</v>
      </c>
      <c r="I628" s="96" t="n">
        <v>454405.3736954859</v>
      </c>
      <c r="J628" s="53" t="n">
        <v>20240331</v>
      </c>
      <c r="K628" s="53" t="inlineStr">
        <is>
          <t>AFS</t>
        </is>
      </c>
      <c r="L628" s="53" t="inlineStr">
        <is>
          <t>MUM</t>
        </is>
      </c>
      <c r="M628" s="96">
        <f>I628*VLOOKUP(G628,'Currency-RBI'!$A$2:$B$28,2,0)</f>
        <v/>
      </c>
      <c r="N628" s="97">
        <f>H628/I628</f>
        <v/>
      </c>
    </row>
    <row r="629">
      <c r="A629" s="53" t="n">
        <v>20221231</v>
      </c>
      <c r="B629" s="94" t="inlineStr">
        <is>
          <t>56665-SG-INR-AFS-DEL-1443</t>
        </is>
      </c>
      <c r="C629" s="95" t="n">
        <v>56665</v>
      </c>
      <c r="D629" s="53" t="inlineStr">
        <is>
          <t>SG</t>
        </is>
      </c>
      <c r="E629" s="53" t="inlineStr">
        <is>
          <t>Y</t>
        </is>
      </c>
      <c r="F629" s="94" t="inlineStr">
        <is>
          <t>State Government Securities</t>
        </is>
      </c>
      <c r="G629" s="53" t="inlineStr">
        <is>
          <t>INR</t>
        </is>
      </c>
      <c r="H629" s="96" t="n">
        <v>200310.66</v>
      </c>
      <c r="I629" s="96" t="n">
        <v>360652.5963162199</v>
      </c>
      <c r="J629" s="53" t="n">
        <v>20240331</v>
      </c>
      <c r="K629" s="53" t="inlineStr">
        <is>
          <t>AFS</t>
        </is>
      </c>
      <c r="L629" s="53" t="inlineStr">
        <is>
          <t>DEL</t>
        </is>
      </c>
      <c r="M629" s="96">
        <f>I629*VLOOKUP(G629,'Currency-RBI'!$A$2:$B$28,2,0)</f>
        <v/>
      </c>
      <c r="N629" s="97">
        <f>H629/I629</f>
        <v/>
      </c>
    </row>
    <row r="630">
      <c r="A630" s="53" t="n">
        <v>20221231</v>
      </c>
      <c r="B630" s="94" t="inlineStr">
        <is>
          <t>73446-CG-INR-HFT-MUM-1447</t>
        </is>
      </c>
      <c r="C630" s="95" t="n">
        <v>73446</v>
      </c>
      <c r="D630" s="53" t="inlineStr">
        <is>
          <t>CG</t>
        </is>
      </c>
      <c r="E630" s="53" t="inlineStr">
        <is>
          <t>N</t>
        </is>
      </c>
      <c r="F630" s="94" t="inlineStr">
        <is>
          <t>Central Government Securities</t>
        </is>
      </c>
      <c r="G630" s="53" t="inlineStr">
        <is>
          <t>INR</t>
        </is>
      </c>
      <c r="H630" s="96" t="n">
        <v>467752.23</v>
      </c>
      <c r="I630" s="96" t="n">
        <v>907896.8572091318</v>
      </c>
      <c r="J630" s="53" t="n">
        <v>20240331</v>
      </c>
      <c r="K630" s="53" t="inlineStr">
        <is>
          <t>HFT</t>
        </is>
      </c>
      <c r="L630" s="53" t="inlineStr">
        <is>
          <t>MUM</t>
        </is>
      </c>
      <c r="M630" s="96">
        <f>I630*VLOOKUP(G630,'Currency-RBI'!$A$2:$B$28,2,0)</f>
        <v/>
      </c>
      <c r="N630" s="97">
        <f>H630/I630</f>
        <v/>
      </c>
    </row>
    <row r="631">
      <c r="A631" s="53" t="n">
        <v>20221231</v>
      </c>
      <c r="B631" s="94" t="inlineStr">
        <is>
          <t>83423-SG-INR-HFT-MUM-1448</t>
        </is>
      </c>
      <c r="C631" s="95" t="n">
        <v>83423</v>
      </c>
      <c r="D631" s="53" t="inlineStr">
        <is>
          <t>SG</t>
        </is>
      </c>
      <c r="E631" s="53" t="inlineStr">
        <is>
          <t>N</t>
        </is>
      </c>
      <c r="F631" s="94" t="inlineStr">
        <is>
          <t>State Government Securities</t>
        </is>
      </c>
      <c r="G631" s="53" t="inlineStr">
        <is>
          <t>INR</t>
        </is>
      </c>
      <c r="H631" s="96" t="n">
        <v>158428.71</v>
      </c>
      <c r="I631" s="96" t="n">
        <v>175492.438386836</v>
      </c>
      <c r="J631" s="53" t="n">
        <v>20240331</v>
      </c>
      <c r="K631" s="53" t="inlineStr">
        <is>
          <t>HFT</t>
        </is>
      </c>
      <c r="L631" s="53" t="inlineStr">
        <is>
          <t>MUM</t>
        </is>
      </c>
      <c r="M631" s="96">
        <f>I631*VLOOKUP(G631,'Currency-RBI'!$A$2:$B$28,2,0)</f>
        <v/>
      </c>
      <c r="N631" s="97">
        <f>H631/I631</f>
        <v/>
      </c>
    </row>
    <row r="632">
      <c r="A632" s="53" t="n">
        <v>20221231</v>
      </c>
      <c r="B632" s="94" t="inlineStr">
        <is>
          <t>46309-OS-INR-AFS-DEL-1449</t>
        </is>
      </c>
      <c r="C632" s="95" t="n">
        <v>46309</v>
      </c>
      <c r="D632" s="53" t="inlineStr">
        <is>
          <t>OS</t>
        </is>
      </c>
      <c r="E632" s="53" t="inlineStr">
        <is>
          <t>Y</t>
        </is>
      </c>
      <c r="F632" s="94" t="inlineStr">
        <is>
          <t>Other Approved Securities</t>
        </is>
      </c>
      <c r="G632" s="53" t="inlineStr">
        <is>
          <t>INR</t>
        </is>
      </c>
      <c r="H632" s="96" t="n">
        <v>419527.35</v>
      </c>
      <c r="I632" s="96" t="n">
        <v>809336.6452222187</v>
      </c>
      <c r="J632" s="53" t="n">
        <v>20240331</v>
      </c>
      <c r="K632" s="53" t="inlineStr">
        <is>
          <t>AFS</t>
        </is>
      </c>
      <c r="L632" s="53" t="inlineStr">
        <is>
          <t>DEL</t>
        </is>
      </c>
      <c r="M632" s="96">
        <f>I632*VLOOKUP(G632,'Currency-RBI'!$A$2:$B$28,2,0)</f>
        <v/>
      </c>
      <c r="N632" s="97">
        <f>H632/I632</f>
        <v/>
      </c>
    </row>
    <row r="633">
      <c r="A633" s="53" t="n">
        <v>20221231</v>
      </c>
      <c r="B633" s="94" t="inlineStr">
        <is>
          <t>10766-SG-INR-AFS-MUM-1454</t>
        </is>
      </c>
      <c r="C633" s="95" t="n">
        <v>10766</v>
      </c>
      <c r="D633" s="53" t="inlineStr">
        <is>
          <t>SG</t>
        </is>
      </c>
      <c r="E633" s="53" t="inlineStr">
        <is>
          <t>Y</t>
        </is>
      </c>
      <c r="F633" s="94" t="inlineStr">
        <is>
          <t>State Government Securities</t>
        </is>
      </c>
      <c r="G633" s="53" t="inlineStr">
        <is>
          <t>INR</t>
        </is>
      </c>
      <c r="H633" s="96" t="n">
        <v>188935.56</v>
      </c>
      <c r="I633" s="96" t="n">
        <v>267764.9530154155</v>
      </c>
      <c r="J633" s="53" t="n">
        <v>20240331</v>
      </c>
      <c r="K633" s="53" t="inlineStr">
        <is>
          <t>AFS</t>
        </is>
      </c>
      <c r="L633" s="53" t="inlineStr">
        <is>
          <t>MUM</t>
        </is>
      </c>
      <c r="M633" s="96">
        <f>I633*VLOOKUP(G633,'Currency-RBI'!$A$2:$B$28,2,0)</f>
        <v/>
      </c>
      <c r="N633" s="97">
        <f>H633/I633</f>
        <v/>
      </c>
    </row>
    <row r="634">
      <c r="A634" s="53" t="n">
        <v>20221231</v>
      </c>
      <c r="B634" s="94" t="inlineStr">
        <is>
          <t>15187-OS-INR-AFS-MUM-1457</t>
        </is>
      </c>
      <c r="C634" s="95" t="n">
        <v>15187</v>
      </c>
      <c r="D634" s="53" t="inlineStr">
        <is>
          <t>OS</t>
        </is>
      </c>
      <c r="E634" s="53" t="inlineStr">
        <is>
          <t>Y</t>
        </is>
      </c>
      <c r="F634" s="94" t="inlineStr">
        <is>
          <t>Other Approved Securities</t>
        </is>
      </c>
      <c r="G634" s="53" t="inlineStr">
        <is>
          <t>INR</t>
        </is>
      </c>
      <c r="H634" s="96" t="n">
        <v>99189.09</v>
      </c>
      <c r="I634" s="96" t="n">
        <v>175958.1938424063</v>
      </c>
      <c r="J634" s="53" t="n">
        <v>20240331</v>
      </c>
      <c r="K634" s="53" t="inlineStr">
        <is>
          <t>AFS</t>
        </is>
      </c>
      <c r="L634" s="53" t="inlineStr">
        <is>
          <t>MUM</t>
        </is>
      </c>
      <c r="M634" s="96">
        <f>I634*VLOOKUP(G634,'Currency-RBI'!$A$2:$B$28,2,0)</f>
        <v/>
      </c>
      <c r="N634" s="97">
        <f>H634/I634</f>
        <v/>
      </c>
    </row>
    <row r="635">
      <c r="A635" s="53" t="n">
        <v>20221231</v>
      </c>
      <c r="B635" s="94" t="inlineStr">
        <is>
          <t>47008-CG-INR-AFS-MUM-1462</t>
        </is>
      </c>
      <c r="C635" s="95" t="n">
        <v>47008</v>
      </c>
      <c r="D635" s="53" t="inlineStr">
        <is>
          <t>CG</t>
        </is>
      </c>
      <c r="E635" s="53" t="inlineStr">
        <is>
          <t>Y</t>
        </is>
      </c>
      <c r="F635" s="94" t="inlineStr">
        <is>
          <t>Central Government Securities</t>
        </is>
      </c>
      <c r="G635" s="53" t="inlineStr">
        <is>
          <t>INR</t>
        </is>
      </c>
      <c r="H635" s="96" t="n">
        <v>97852.59</v>
      </c>
      <c r="I635" s="96" t="n">
        <v>176413.1458102028</v>
      </c>
      <c r="J635" s="53" t="n">
        <v>20240331</v>
      </c>
      <c r="K635" s="53" t="inlineStr">
        <is>
          <t>AFS</t>
        </is>
      </c>
      <c r="L635" s="53" t="inlineStr">
        <is>
          <t>MUM</t>
        </is>
      </c>
      <c r="M635" s="96">
        <f>I635*VLOOKUP(G635,'Currency-RBI'!$A$2:$B$28,2,0)</f>
        <v/>
      </c>
      <c r="N635" s="97">
        <f>H635/I635</f>
        <v/>
      </c>
    </row>
    <row r="636">
      <c r="A636" s="53" t="n">
        <v>20221231</v>
      </c>
      <c r="B636" s="94" t="inlineStr">
        <is>
          <t>74261-CG-INR-AFS-DEL-1463</t>
        </is>
      </c>
      <c r="C636" s="95" t="n">
        <v>74261</v>
      </c>
      <c r="D636" s="53" t="inlineStr">
        <is>
          <t>CG</t>
        </is>
      </c>
      <c r="E636" s="53" t="inlineStr">
        <is>
          <t>Y</t>
        </is>
      </c>
      <c r="F636" s="94" t="inlineStr">
        <is>
          <t>Central Government Securities</t>
        </is>
      </c>
      <c r="G636" s="53" t="inlineStr">
        <is>
          <t>INR</t>
        </is>
      </c>
      <c r="H636" s="96" t="n">
        <v>465574.23</v>
      </c>
      <c r="I636" s="96" t="n">
        <v>734635.1049220695</v>
      </c>
      <c r="J636" s="53" t="n">
        <v>20240331</v>
      </c>
      <c r="K636" s="53" t="inlineStr">
        <is>
          <t>AFS</t>
        </is>
      </c>
      <c r="L636" s="53" t="inlineStr">
        <is>
          <t>DEL</t>
        </is>
      </c>
      <c r="M636" s="96">
        <f>I636*VLOOKUP(G636,'Currency-RBI'!$A$2:$B$28,2,0)</f>
        <v/>
      </c>
      <c r="N636" s="97">
        <f>H636/I636</f>
        <v/>
      </c>
    </row>
    <row r="637">
      <c r="A637" s="53" t="n">
        <v>20221231</v>
      </c>
      <c r="B637" s="94" t="inlineStr">
        <is>
          <t>84600-CG-INR-HFT-MUM-1464</t>
        </is>
      </c>
      <c r="C637" s="95" t="n">
        <v>84600</v>
      </c>
      <c r="D637" s="53" t="inlineStr">
        <is>
          <t>CG</t>
        </is>
      </c>
      <c r="E637" s="53" t="inlineStr">
        <is>
          <t>Y</t>
        </is>
      </c>
      <c r="F637" s="94" t="inlineStr">
        <is>
          <t>Central Government Securities</t>
        </is>
      </c>
      <c r="G637" s="53" t="inlineStr">
        <is>
          <t>INR</t>
        </is>
      </c>
      <c r="H637" s="96" t="n">
        <v>345055.59</v>
      </c>
      <c r="I637" s="96" t="n">
        <v>676950.0047562903</v>
      </c>
      <c r="J637" s="53" t="n">
        <v>20240331</v>
      </c>
      <c r="K637" s="53" t="inlineStr">
        <is>
          <t>HFT</t>
        </is>
      </c>
      <c r="L637" s="53" t="inlineStr">
        <is>
          <t>MUM</t>
        </is>
      </c>
      <c r="M637" s="96">
        <f>I637*VLOOKUP(G637,'Currency-RBI'!$A$2:$B$28,2,0)</f>
        <v/>
      </c>
      <c r="N637" s="97">
        <f>H637/I637</f>
        <v/>
      </c>
    </row>
    <row r="638">
      <c r="A638" s="53" t="n">
        <v>20221231</v>
      </c>
      <c r="B638" s="94" t="inlineStr">
        <is>
          <t>34132-OS-INR-AFS-DEL-1466</t>
        </is>
      </c>
      <c r="C638" s="95" t="n">
        <v>34132</v>
      </c>
      <c r="D638" s="53" t="inlineStr">
        <is>
          <t>OS</t>
        </is>
      </c>
      <c r="E638" s="53" t="inlineStr">
        <is>
          <t>N</t>
        </is>
      </c>
      <c r="F638" s="94" t="inlineStr">
        <is>
          <t>Other Approved Securities</t>
        </is>
      </c>
      <c r="G638" s="53" t="inlineStr">
        <is>
          <t>INR</t>
        </is>
      </c>
      <c r="H638" s="96" t="n">
        <v>353663.64</v>
      </c>
      <c r="I638" s="96" t="n">
        <v>693280.987663604</v>
      </c>
      <c r="J638" s="53" t="n">
        <v>20240331</v>
      </c>
      <c r="K638" s="53" t="inlineStr">
        <is>
          <t>AFS</t>
        </is>
      </c>
      <c r="L638" s="53" t="inlineStr">
        <is>
          <t>DEL</t>
        </is>
      </c>
      <c r="M638" s="96">
        <f>I638*VLOOKUP(G638,'Currency-RBI'!$A$2:$B$28,2,0)</f>
        <v/>
      </c>
      <c r="N638" s="97">
        <f>H638/I638</f>
        <v/>
      </c>
    </row>
    <row r="639">
      <c r="A639" s="53" t="n">
        <v>20221231</v>
      </c>
      <c r="B639" s="94" t="inlineStr">
        <is>
          <t>56173-TB-INR-AFS-DEL-1467</t>
        </is>
      </c>
      <c r="C639" s="95" t="n">
        <v>56173</v>
      </c>
      <c r="D639" s="53" t="inlineStr">
        <is>
          <t>TB</t>
        </is>
      </c>
      <c r="E639" s="53" t="inlineStr">
        <is>
          <t>Y</t>
        </is>
      </c>
      <c r="F639" s="94" t="inlineStr">
        <is>
          <t>Treasury Bills</t>
        </is>
      </c>
      <c r="G639" s="53" t="inlineStr">
        <is>
          <t>INR</t>
        </is>
      </c>
      <c r="H639" s="96" t="n">
        <v>188488.08</v>
      </c>
      <c r="I639" s="96" t="n">
        <v>339390.6447470521</v>
      </c>
      <c r="J639" s="53" t="n">
        <v>20240331</v>
      </c>
      <c r="K639" s="53" t="inlineStr">
        <is>
          <t>AFS</t>
        </is>
      </c>
      <c r="L639" s="53" t="inlineStr">
        <is>
          <t>DEL</t>
        </is>
      </c>
      <c r="M639" s="96">
        <f>I639*VLOOKUP(G639,'Currency-RBI'!$A$2:$B$28,2,0)</f>
        <v/>
      </c>
      <c r="N639" s="97">
        <f>H639/I639</f>
        <v/>
      </c>
    </row>
    <row r="640">
      <c r="A640" s="53" t="n">
        <v>20221231</v>
      </c>
      <c r="B640" s="94" t="inlineStr">
        <is>
          <t>77941-CG-INR-AFS-DEL-1469</t>
        </is>
      </c>
      <c r="C640" s="95" t="n">
        <v>77941</v>
      </c>
      <c r="D640" s="53" t="inlineStr">
        <is>
          <t>CG</t>
        </is>
      </c>
      <c r="E640" s="53" t="inlineStr">
        <is>
          <t>Y</t>
        </is>
      </c>
      <c r="F640" s="94" t="inlineStr">
        <is>
          <t>Central Government Securities</t>
        </is>
      </c>
      <c r="G640" s="53" t="inlineStr">
        <is>
          <t>INR</t>
        </is>
      </c>
      <c r="H640" s="96" t="n">
        <v>188523.72</v>
      </c>
      <c r="I640" s="96" t="n">
        <v>357990.5005748767</v>
      </c>
      <c r="J640" s="53" t="n">
        <v>20240331</v>
      </c>
      <c r="K640" s="53" t="inlineStr">
        <is>
          <t>AFS</t>
        </is>
      </c>
      <c r="L640" s="53" t="inlineStr">
        <is>
          <t>DEL</t>
        </is>
      </c>
      <c r="M640" s="96">
        <f>I640*VLOOKUP(G640,'Currency-RBI'!$A$2:$B$28,2,0)</f>
        <v/>
      </c>
      <c r="N640" s="97">
        <f>H640/I640</f>
        <v/>
      </c>
    </row>
    <row r="641">
      <c r="A641" s="53" t="n">
        <v>20221231</v>
      </c>
      <c r="B641" s="94" t="inlineStr">
        <is>
          <t>29243-TB-INR-HFT-DEL-1470</t>
        </is>
      </c>
      <c r="C641" s="95" t="n">
        <v>29243</v>
      </c>
      <c r="D641" s="53" t="inlineStr">
        <is>
          <t>TB</t>
        </is>
      </c>
      <c r="E641" s="53" t="inlineStr">
        <is>
          <t>N</t>
        </is>
      </c>
      <c r="F641" s="94" t="inlineStr">
        <is>
          <t>Treasury Bills</t>
        </is>
      </c>
      <c r="G641" s="53" t="inlineStr">
        <is>
          <t>INR</t>
        </is>
      </c>
      <c r="H641" s="96" t="n">
        <v>192097.62</v>
      </c>
      <c r="I641" s="96" t="n">
        <v>231714.7066729707</v>
      </c>
      <c r="J641" s="53" t="n">
        <v>20240331</v>
      </c>
      <c r="K641" s="53" t="inlineStr">
        <is>
          <t>HFT</t>
        </is>
      </c>
      <c r="L641" s="53" t="inlineStr">
        <is>
          <t>DEL</t>
        </is>
      </c>
      <c r="M641" s="96">
        <f>I641*VLOOKUP(G641,'Currency-RBI'!$A$2:$B$28,2,0)</f>
        <v/>
      </c>
      <c r="N641" s="97">
        <f>H641/I641</f>
        <v/>
      </c>
    </row>
    <row r="642">
      <c r="A642" s="53" t="n">
        <v>20221231</v>
      </c>
      <c r="B642" s="94" t="inlineStr">
        <is>
          <t>22079-CG-INR-AFS-DEL-1471</t>
        </is>
      </c>
      <c r="C642" s="95" t="n">
        <v>22079</v>
      </c>
      <c r="D642" s="53" t="inlineStr">
        <is>
          <t>CG</t>
        </is>
      </c>
      <c r="E642" s="53" t="inlineStr">
        <is>
          <t>N</t>
        </is>
      </c>
      <c r="F642" s="94" t="inlineStr">
        <is>
          <t>Central Government Securities</t>
        </is>
      </c>
      <c r="G642" s="53" t="inlineStr">
        <is>
          <t>INR</t>
        </is>
      </c>
      <c r="H642" s="96" t="n">
        <v>103513.41</v>
      </c>
      <c r="I642" s="96" t="n">
        <v>113803.1082771669</v>
      </c>
      <c r="J642" s="53" t="n">
        <v>20240331</v>
      </c>
      <c r="K642" s="53" t="inlineStr">
        <is>
          <t>AFS</t>
        </is>
      </c>
      <c r="L642" s="53" t="inlineStr">
        <is>
          <t>DEL</t>
        </is>
      </c>
      <c r="M642" s="96">
        <f>I642*VLOOKUP(G642,'Currency-RBI'!$A$2:$B$28,2,0)</f>
        <v/>
      </c>
      <c r="N642" s="97">
        <f>H642/I642</f>
        <v/>
      </c>
    </row>
    <row r="643">
      <c r="A643" s="53" t="n">
        <v>20221231</v>
      </c>
      <c r="B643" s="94" t="inlineStr">
        <is>
          <t>43112-CG-INR-AFS-MUM-1476</t>
        </is>
      </c>
      <c r="C643" s="95" t="n">
        <v>43112</v>
      </c>
      <c r="D643" s="53" t="inlineStr">
        <is>
          <t>CG</t>
        </is>
      </c>
      <c r="E643" s="53" t="inlineStr">
        <is>
          <t>Y</t>
        </is>
      </c>
      <c r="F643" s="94" t="inlineStr">
        <is>
          <t>Central Government Securities</t>
        </is>
      </c>
      <c r="G643" s="53" t="inlineStr">
        <is>
          <t>INR</t>
        </is>
      </c>
      <c r="H643" s="96" t="n">
        <v>352789.47</v>
      </c>
      <c r="I643" s="96" t="n">
        <v>572896.0244754336</v>
      </c>
      <c r="J643" s="53" t="n">
        <v>20240331</v>
      </c>
      <c r="K643" s="53" t="inlineStr">
        <is>
          <t>AFS</t>
        </is>
      </c>
      <c r="L643" s="53" t="inlineStr">
        <is>
          <t>MUM</t>
        </is>
      </c>
      <c r="M643" s="96">
        <f>I643*VLOOKUP(G643,'Currency-RBI'!$A$2:$B$28,2,0)</f>
        <v/>
      </c>
      <c r="N643" s="97">
        <f>H643/I643</f>
        <v/>
      </c>
    </row>
    <row r="644">
      <c r="A644" s="53" t="n">
        <v>20221231</v>
      </c>
      <c r="B644" s="94" t="inlineStr">
        <is>
          <t>60039-OS-INR-HFT-DEL-1479</t>
        </is>
      </c>
      <c r="C644" s="95" t="n">
        <v>60039</v>
      </c>
      <c r="D644" s="53" t="inlineStr">
        <is>
          <t>OS</t>
        </is>
      </c>
      <c r="E644" s="53" t="inlineStr">
        <is>
          <t>Y</t>
        </is>
      </c>
      <c r="F644" s="94" t="inlineStr">
        <is>
          <t>Other Approved Securities</t>
        </is>
      </c>
      <c r="G644" s="53" t="inlineStr">
        <is>
          <t>INR</t>
        </is>
      </c>
      <c r="H644" s="96" t="n">
        <v>165787.38</v>
      </c>
      <c r="I644" s="96" t="n">
        <v>213055.6020241805</v>
      </c>
      <c r="J644" s="53" t="n">
        <v>20240331</v>
      </c>
      <c r="K644" s="53" t="inlineStr">
        <is>
          <t>HFT</t>
        </is>
      </c>
      <c r="L644" s="53" t="inlineStr">
        <is>
          <t>DEL</t>
        </is>
      </c>
      <c r="M644" s="96">
        <f>I644*VLOOKUP(G644,'Currency-RBI'!$A$2:$B$28,2,0)</f>
        <v/>
      </c>
      <c r="N644" s="97">
        <f>H644/I644</f>
        <v/>
      </c>
    </row>
    <row r="645">
      <c r="A645" s="53" t="n">
        <v>20221231</v>
      </c>
      <c r="B645" s="94" t="inlineStr">
        <is>
          <t>65956-SG-INR-AFS-MUM-1484</t>
        </is>
      </c>
      <c r="C645" s="95" t="n">
        <v>65956</v>
      </c>
      <c r="D645" s="53" t="inlineStr">
        <is>
          <t>SG</t>
        </is>
      </c>
      <c r="E645" s="53" t="inlineStr">
        <is>
          <t>Y</t>
        </is>
      </c>
      <c r="F645" s="94" t="inlineStr">
        <is>
          <t>State Government Securities</t>
        </is>
      </c>
      <c r="G645" s="53" t="inlineStr">
        <is>
          <t>INR</t>
        </is>
      </c>
      <c r="H645" s="96" t="n">
        <v>484130.79</v>
      </c>
      <c r="I645" s="96" t="n">
        <v>714456.0909929107</v>
      </c>
      <c r="J645" s="53" t="n">
        <v>20240331</v>
      </c>
      <c r="K645" s="53" t="inlineStr">
        <is>
          <t>AFS</t>
        </is>
      </c>
      <c r="L645" s="53" t="inlineStr">
        <is>
          <t>MUM</t>
        </is>
      </c>
      <c r="M645" s="96">
        <f>I645*VLOOKUP(G645,'Currency-RBI'!$A$2:$B$28,2,0)</f>
        <v/>
      </c>
      <c r="N645" s="97">
        <f>H645/I645</f>
        <v/>
      </c>
    </row>
    <row r="646">
      <c r="A646" s="53" t="n">
        <v>20221231</v>
      </c>
      <c r="B646" s="94" t="inlineStr">
        <is>
          <t>28127-CG-INR-AFS-DEL-1488</t>
        </is>
      </c>
      <c r="C646" s="95" t="n">
        <v>28127</v>
      </c>
      <c r="D646" s="53" t="inlineStr">
        <is>
          <t>CG</t>
        </is>
      </c>
      <c r="E646" s="53" t="inlineStr">
        <is>
          <t>N</t>
        </is>
      </c>
      <c r="F646" s="94" t="inlineStr">
        <is>
          <t>Central Government Securities</t>
        </is>
      </c>
      <c r="G646" s="53" t="inlineStr">
        <is>
          <t>INR</t>
        </is>
      </c>
      <c r="H646" s="96" t="n">
        <v>225320.04</v>
      </c>
      <c r="I646" s="96" t="n">
        <v>418028.8413268153</v>
      </c>
      <c r="J646" s="53" t="n">
        <v>20240331</v>
      </c>
      <c r="K646" s="53" t="inlineStr">
        <is>
          <t>AFS</t>
        </is>
      </c>
      <c r="L646" s="53" t="inlineStr">
        <is>
          <t>DEL</t>
        </is>
      </c>
      <c r="M646" s="96">
        <f>I646*VLOOKUP(G646,'Currency-RBI'!$A$2:$B$28,2,0)</f>
        <v/>
      </c>
      <c r="N646" s="97">
        <f>H646/I646</f>
        <v/>
      </c>
    </row>
    <row r="647">
      <c r="A647" s="53" t="n">
        <v>20221231</v>
      </c>
      <c r="B647" s="94" t="inlineStr">
        <is>
          <t>53072-OS-INR-AFS-MUM-1491</t>
        </is>
      </c>
      <c r="C647" s="95" t="n">
        <v>53072</v>
      </c>
      <c r="D647" s="53" t="inlineStr">
        <is>
          <t>OS</t>
        </is>
      </c>
      <c r="E647" s="53" t="inlineStr">
        <is>
          <t>Y</t>
        </is>
      </c>
      <c r="F647" s="94" t="inlineStr">
        <is>
          <t>Other Approved Securities</t>
        </is>
      </c>
      <c r="G647" s="53" t="inlineStr">
        <is>
          <t>INR</t>
        </is>
      </c>
      <c r="H647" s="96" t="n">
        <v>426007.89</v>
      </c>
      <c r="I647" s="96" t="n">
        <v>462128.0966516407</v>
      </c>
      <c r="J647" s="53" t="n">
        <v>20240331</v>
      </c>
      <c r="K647" s="53" t="inlineStr">
        <is>
          <t>AFS</t>
        </is>
      </c>
      <c r="L647" s="53" t="inlineStr">
        <is>
          <t>MUM</t>
        </is>
      </c>
      <c r="M647" s="96">
        <f>I647*VLOOKUP(G647,'Currency-RBI'!$A$2:$B$28,2,0)</f>
        <v/>
      </c>
      <c r="N647" s="97">
        <f>H647/I647</f>
        <v/>
      </c>
    </row>
    <row r="648">
      <c r="A648" s="53" t="n">
        <v>20221231</v>
      </c>
      <c r="B648" s="94" t="inlineStr">
        <is>
          <t>32720-OS-INR-AFS-DEL-1492</t>
        </is>
      </c>
      <c r="C648" s="95" t="n">
        <v>32720</v>
      </c>
      <c r="D648" s="53" t="inlineStr">
        <is>
          <t>OS</t>
        </is>
      </c>
      <c r="E648" s="53" t="inlineStr">
        <is>
          <t>N</t>
        </is>
      </c>
      <c r="F648" s="94" t="inlineStr">
        <is>
          <t>Other Approved Securities</t>
        </is>
      </c>
      <c r="G648" s="53" t="inlineStr">
        <is>
          <t>INR</t>
        </is>
      </c>
      <c r="H648" s="96" t="n">
        <v>470083.68</v>
      </c>
      <c r="I648" s="96" t="n">
        <v>914732.5160173585</v>
      </c>
      <c r="J648" s="53" t="n">
        <v>20240331</v>
      </c>
      <c r="K648" s="53" t="inlineStr">
        <is>
          <t>AFS</t>
        </is>
      </c>
      <c r="L648" s="53" t="inlineStr">
        <is>
          <t>DEL</t>
        </is>
      </c>
      <c r="M648" s="96">
        <f>I648*VLOOKUP(G648,'Currency-RBI'!$A$2:$B$28,2,0)</f>
        <v/>
      </c>
      <c r="N648" s="97">
        <f>H648/I648</f>
        <v/>
      </c>
    </row>
    <row r="649">
      <c r="A649" s="53" t="n">
        <v>20221231</v>
      </c>
      <c r="B649" s="94" t="inlineStr">
        <is>
          <t>13823-SG-INR-HFT-DEL-1493</t>
        </is>
      </c>
      <c r="C649" s="95" t="n">
        <v>13823</v>
      </c>
      <c r="D649" s="53" t="inlineStr">
        <is>
          <t>SG</t>
        </is>
      </c>
      <c r="E649" s="53" t="inlineStr">
        <is>
          <t>N</t>
        </is>
      </c>
      <c r="F649" s="94" t="inlineStr">
        <is>
          <t>State Government Securities</t>
        </is>
      </c>
      <c r="G649" s="53" t="inlineStr">
        <is>
          <t>INR</t>
        </is>
      </c>
      <c r="H649" s="96" t="n">
        <v>251695.62</v>
      </c>
      <c r="I649" s="96" t="n">
        <v>471021.1169964108</v>
      </c>
      <c r="J649" s="53" t="n">
        <v>20240331</v>
      </c>
      <c r="K649" s="53" t="inlineStr">
        <is>
          <t>HFT</t>
        </is>
      </c>
      <c r="L649" s="53" t="inlineStr">
        <is>
          <t>DEL</t>
        </is>
      </c>
      <c r="M649" s="96">
        <f>I649*VLOOKUP(G649,'Currency-RBI'!$A$2:$B$28,2,0)</f>
        <v/>
      </c>
      <c r="N649" s="97">
        <f>H649/I649</f>
        <v/>
      </c>
    </row>
    <row r="650">
      <c r="A650" s="53" t="n">
        <v>20221231</v>
      </c>
      <c r="B650" s="94" t="inlineStr">
        <is>
          <t>33864-TB-INR-HFT-DEL-1496</t>
        </is>
      </c>
      <c r="C650" s="95" t="n">
        <v>33864</v>
      </c>
      <c r="D650" s="53" t="inlineStr">
        <is>
          <t>TB</t>
        </is>
      </c>
      <c r="E650" s="53" t="inlineStr">
        <is>
          <t>N</t>
        </is>
      </c>
      <c r="F650" s="94" t="inlineStr">
        <is>
          <t>Treasury Bills</t>
        </is>
      </c>
      <c r="G650" s="53" t="inlineStr">
        <is>
          <t>INR</t>
        </is>
      </c>
      <c r="H650" s="96" t="n">
        <v>469609.47</v>
      </c>
      <c r="I650" s="96" t="n">
        <v>697889.2291512699</v>
      </c>
      <c r="J650" s="53" t="n">
        <v>20240331</v>
      </c>
      <c r="K650" s="53" t="inlineStr">
        <is>
          <t>HFT</t>
        </is>
      </c>
      <c r="L650" s="53" t="inlineStr">
        <is>
          <t>DEL</t>
        </is>
      </c>
      <c r="M650" s="96">
        <f>I650*VLOOKUP(G650,'Currency-RBI'!$A$2:$B$28,2,0)</f>
        <v/>
      </c>
      <c r="N650" s="97">
        <f>H650/I650</f>
        <v/>
      </c>
    </row>
    <row r="651">
      <c r="A651" s="53" t="n">
        <v>20221231</v>
      </c>
      <c r="B651" s="94" t="inlineStr">
        <is>
          <t>26782-SG-INR-AFS-DEL-1498</t>
        </is>
      </c>
      <c r="C651" s="95" t="n">
        <v>26782</v>
      </c>
      <c r="D651" s="53" t="inlineStr">
        <is>
          <t>SG</t>
        </is>
      </c>
      <c r="E651" s="53" t="inlineStr">
        <is>
          <t>N</t>
        </is>
      </c>
      <c r="F651" s="94" t="inlineStr">
        <is>
          <t>State Government Securities</t>
        </is>
      </c>
      <c r="G651" s="53" t="inlineStr">
        <is>
          <t>INR</t>
        </is>
      </c>
      <c r="H651" s="96" t="n">
        <v>376101.99</v>
      </c>
      <c r="I651" s="96" t="n">
        <v>561446.5186425665</v>
      </c>
      <c r="J651" s="53" t="n">
        <v>20240331</v>
      </c>
      <c r="K651" s="53" t="inlineStr">
        <is>
          <t>AFS</t>
        </is>
      </c>
      <c r="L651" s="53" t="inlineStr">
        <is>
          <t>DEL</t>
        </is>
      </c>
      <c r="M651" s="96">
        <f>I651*VLOOKUP(G651,'Currency-RBI'!$A$2:$B$28,2,0)</f>
        <v/>
      </c>
      <c r="N651" s="97">
        <f>H651/I651</f>
        <v/>
      </c>
    </row>
    <row r="652">
      <c r="A652" s="53" t="n">
        <v>20221231</v>
      </c>
      <c r="B652" s="94" t="inlineStr">
        <is>
          <t>69915-OS-INR-HFT-MUM-1499</t>
        </is>
      </c>
      <c r="C652" s="95" t="n">
        <v>69915</v>
      </c>
      <c r="D652" s="53" t="inlineStr">
        <is>
          <t>OS</t>
        </is>
      </c>
      <c r="E652" s="53" t="inlineStr">
        <is>
          <t>Y</t>
        </is>
      </c>
      <c r="F652" s="94" t="inlineStr">
        <is>
          <t>Other Approved Securities</t>
        </is>
      </c>
      <c r="G652" s="53" t="inlineStr">
        <is>
          <t>INR</t>
        </is>
      </c>
      <c r="H652" s="96" t="n">
        <v>57685.32</v>
      </c>
      <c r="I652" s="96" t="n">
        <v>95014.334635394</v>
      </c>
      <c r="J652" s="53" t="n">
        <v>20240331</v>
      </c>
      <c r="K652" s="53" t="inlineStr">
        <is>
          <t>HFT</t>
        </is>
      </c>
      <c r="L652" s="53" t="inlineStr">
        <is>
          <t>MUM</t>
        </is>
      </c>
      <c r="M652" s="96">
        <f>I652*VLOOKUP(G652,'Currency-RBI'!$A$2:$B$28,2,0)</f>
        <v/>
      </c>
      <c r="N652" s="97">
        <f>H652/I652</f>
        <v/>
      </c>
    </row>
    <row r="653">
      <c r="A653" s="53" t="n">
        <v>20221231</v>
      </c>
      <c r="B653" s="94" t="inlineStr">
        <is>
          <t>41744-CG-INR-AFS-DEL-1500</t>
        </is>
      </c>
      <c r="C653" s="95" t="n">
        <v>41744</v>
      </c>
      <c r="D653" s="53" t="inlineStr">
        <is>
          <t>CG</t>
        </is>
      </c>
      <c r="E653" s="53" t="inlineStr">
        <is>
          <t>N</t>
        </is>
      </c>
      <c r="F653" s="94" t="inlineStr">
        <is>
          <t>Central Government Securities</t>
        </is>
      </c>
      <c r="G653" s="53" t="inlineStr">
        <is>
          <t>INR</t>
        </is>
      </c>
      <c r="H653" s="96" t="n">
        <v>447943.32</v>
      </c>
      <c r="I653" s="96" t="n">
        <v>833976.493395515</v>
      </c>
      <c r="J653" s="53" t="n">
        <v>20240331</v>
      </c>
      <c r="K653" s="53" t="inlineStr">
        <is>
          <t>AFS</t>
        </is>
      </c>
      <c r="L653" s="53" t="inlineStr">
        <is>
          <t>DEL</t>
        </is>
      </c>
      <c r="M653" s="96">
        <f>I653*VLOOKUP(G653,'Currency-RBI'!$A$2:$B$28,2,0)</f>
        <v/>
      </c>
      <c r="N653" s="97">
        <f>H653/I653</f>
        <v/>
      </c>
    </row>
    <row r="654">
      <c r="A654" s="53" t="n">
        <v>20221231</v>
      </c>
      <c r="B654" s="94" t="inlineStr">
        <is>
          <t>14002-CG-INR-HFT-MUM-1501</t>
        </is>
      </c>
      <c r="C654" s="95" t="n">
        <v>14002</v>
      </c>
      <c r="D654" s="53" t="inlineStr">
        <is>
          <t>CG</t>
        </is>
      </c>
      <c r="E654" s="53" t="inlineStr">
        <is>
          <t>Y</t>
        </is>
      </c>
      <c r="F654" s="94" t="inlineStr">
        <is>
          <t>Central Government Securities</t>
        </is>
      </c>
      <c r="G654" s="53" t="inlineStr">
        <is>
          <t>INR</t>
        </is>
      </c>
      <c r="H654" s="96" t="n">
        <v>162388.71</v>
      </c>
      <c r="I654" s="96" t="n">
        <v>309280.5316046767</v>
      </c>
      <c r="J654" s="53" t="n">
        <v>20240331</v>
      </c>
      <c r="K654" s="53" t="inlineStr">
        <is>
          <t>HFT</t>
        </is>
      </c>
      <c r="L654" s="53" t="inlineStr">
        <is>
          <t>MUM</t>
        </is>
      </c>
      <c r="M654" s="96">
        <f>I654*VLOOKUP(G654,'Currency-RBI'!$A$2:$B$28,2,0)</f>
        <v/>
      </c>
      <c r="N654" s="97">
        <f>H654/I654</f>
        <v/>
      </c>
    </row>
    <row r="655">
      <c r="A655" s="53" t="n">
        <v>20221231</v>
      </c>
      <c r="B655" s="94" t="inlineStr">
        <is>
          <t>69289-CG-INR-HFT-DEL-1502</t>
        </is>
      </c>
      <c r="C655" s="95" t="n">
        <v>69289</v>
      </c>
      <c r="D655" s="53" t="inlineStr">
        <is>
          <t>CG</t>
        </is>
      </c>
      <c r="E655" s="53" t="inlineStr">
        <is>
          <t>N</t>
        </is>
      </c>
      <c r="F655" s="94" t="inlineStr">
        <is>
          <t>Central Government Securities</t>
        </is>
      </c>
      <c r="G655" s="53" t="inlineStr">
        <is>
          <t>INR</t>
        </is>
      </c>
      <c r="H655" s="96" t="n">
        <v>412763.67</v>
      </c>
      <c r="I655" s="96" t="n">
        <v>708761.7751006101</v>
      </c>
      <c r="J655" s="53" t="n">
        <v>20240331</v>
      </c>
      <c r="K655" s="53" t="inlineStr">
        <is>
          <t>HFT</t>
        </is>
      </c>
      <c r="L655" s="53" t="inlineStr">
        <is>
          <t>DEL</t>
        </is>
      </c>
      <c r="M655" s="96">
        <f>I655*VLOOKUP(G655,'Currency-RBI'!$A$2:$B$28,2,0)</f>
        <v/>
      </c>
      <c r="N655" s="97">
        <f>H655/I655</f>
        <v/>
      </c>
    </row>
    <row r="656">
      <c r="A656" s="53" t="n">
        <v>20221231</v>
      </c>
      <c r="B656" s="94" t="inlineStr">
        <is>
          <t>40368-OS-INR-AFS-MUM-1504</t>
        </is>
      </c>
      <c r="C656" s="95" t="n">
        <v>40368</v>
      </c>
      <c r="D656" s="53" t="inlineStr">
        <is>
          <t>OS</t>
        </is>
      </c>
      <c r="E656" s="53" t="inlineStr">
        <is>
          <t>Y</t>
        </is>
      </c>
      <c r="F656" s="94" t="inlineStr">
        <is>
          <t>Other Approved Securities</t>
        </is>
      </c>
      <c r="G656" s="53" t="inlineStr">
        <is>
          <t>INR</t>
        </is>
      </c>
      <c r="H656" s="96" t="n">
        <v>239970.06</v>
      </c>
      <c r="I656" s="96" t="n">
        <v>470170.0320805102</v>
      </c>
      <c r="J656" s="53" t="n">
        <v>20240331</v>
      </c>
      <c r="K656" s="53" t="inlineStr">
        <is>
          <t>AFS</t>
        </is>
      </c>
      <c r="L656" s="53" t="inlineStr">
        <is>
          <t>MUM</t>
        </is>
      </c>
      <c r="M656" s="96">
        <f>I656*VLOOKUP(G656,'Currency-RBI'!$A$2:$B$28,2,0)</f>
        <v/>
      </c>
      <c r="N656" s="97">
        <f>H656/I656</f>
        <v/>
      </c>
    </row>
    <row r="657">
      <c r="A657" s="53" t="n">
        <v>20221231</v>
      </c>
      <c r="B657" s="94" t="inlineStr">
        <is>
          <t>52856-CG-INR-HFT-MUM-1505</t>
        </is>
      </c>
      <c r="C657" s="95" t="n">
        <v>52856</v>
      </c>
      <c r="D657" s="53" t="inlineStr">
        <is>
          <t>CG</t>
        </is>
      </c>
      <c r="E657" s="53" t="inlineStr">
        <is>
          <t>N</t>
        </is>
      </c>
      <c r="F657" s="94" t="inlineStr">
        <is>
          <t>Central Government Securities</t>
        </is>
      </c>
      <c r="G657" s="53" t="inlineStr">
        <is>
          <t>INR</t>
        </is>
      </c>
      <c r="H657" s="96" t="n">
        <v>60976.08</v>
      </c>
      <c r="I657" s="96" t="n">
        <v>102568.1325557938</v>
      </c>
      <c r="J657" s="53" t="n">
        <v>20240331</v>
      </c>
      <c r="K657" s="53" t="inlineStr">
        <is>
          <t>HFT</t>
        </is>
      </c>
      <c r="L657" s="53" t="inlineStr">
        <is>
          <t>MUM</t>
        </is>
      </c>
      <c r="M657" s="96">
        <f>I657*VLOOKUP(G657,'Currency-RBI'!$A$2:$B$28,2,0)</f>
        <v/>
      </c>
      <c r="N657" s="97">
        <f>H657/I657</f>
        <v/>
      </c>
    </row>
    <row r="658">
      <c r="A658" s="53" t="n">
        <v>20221231</v>
      </c>
      <c r="B658" s="94" t="inlineStr">
        <is>
          <t>82922-TB-INR-AFS-MUM-1506</t>
        </is>
      </c>
      <c r="C658" s="95" t="n">
        <v>82922</v>
      </c>
      <c r="D658" s="53" t="inlineStr">
        <is>
          <t>TB</t>
        </is>
      </c>
      <c r="E658" s="53" t="inlineStr">
        <is>
          <t>Y</t>
        </is>
      </c>
      <c r="F658" s="94" t="inlineStr">
        <is>
          <t>Treasury Bills</t>
        </is>
      </c>
      <c r="G658" s="53" t="inlineStr">
        <is>
          <t>INR</t>
        </is>
      </c>
      <c r="H658" s="96" t="n">
        <v>439524.36</v>
      </c>
      <c r="I658" s="96" t="n">
        <v>858616.4056245217</v>
      </c>
      <c r="J658" s="53" t="n">
        <v>20240331</v>
      </c>
      <c r="K658" s="53" t="inlineStr">
        <is>
          <t>AFS</t>
        </is>
      </c>
      <c r="L658" s="53" t="inlineStr">
        <is>
          <t>MUM</t>
        </is>
      </c>
      <c r="M658" s="96">
        <f>I658*VLOOKUP(G658,'Currency-RBI'!$A$2:$B$28,2,0)</f>
        <v/>
      </c>
      <c r="N658" s="97">
        <f>H658/I658</f>
        <v/>
      </c>
    </row>
    <row r="659">
      <c r="A659" s="53" t="n">
        <v>20221231</v>
      </c>
      <c r="B659" s="94" t="inlineStr">
        <is>
          <t>43128-SG-INR-AFS-DEL-1510</t>
        </is>
      </c>
      <c r="C659" s="95" t="n">
        <v>43128</v>
      </c>
      <c r="D659" s="53" t="inlineStr">
        <is>
          <t>SG</t>
        </is>
      </c>
      <c r="E659" s="53" t="inlineStr">
        <is>
          <t>N</t>
        </is>
      </c>
      <c r="F659" s="94" t="inlineStr">
        <is>
          <t>State Government Securities</t>
        </is>
      </c>
      <c r="G659" s="53" t="inlineStr">
        <is>
          <t>INR</t>
        </is>
      </c>
      <c r="H659" s="96" t="n">
        <v>441756.81</v>
      </c>
      <c r="I659" s="96" t="n">
        <v>770432.8940599252</v>
      </c>
      <c r="J659" s="53" t="n">
        <v>20240331</v>
      </c>
      <c r="K659" s="53" t="inlineStr">
        <is>
          <t>AFS</t>
        </is>
      </c>
      <c r="L659" s="53" t="inlineStr">
        <is>
          <t>DEL</t>
        </is>
      </c>
      <c r="M659" s="96">
        <f>I659*VLOOKUP(G659,'Currency-RBI'!$A$2:$B$28,2,0)</f>
        <v/>
      </c>
      <c r="N659" s="97">
        <f>H659/I659</f>
        <v/>
      </c>
    </row>
    <row r="660">
      <c r="A660" s="53" t="n">
        <v>20221231</v>
      </c>
      <c r="B660" s="94" t="inlineStr">
        <is>
          <t>35676-SG-INR-AFS-MUM-1512</t>
        </is>
      </c>
      <c r="C660" s="95" t="n">
        <v>35676</v>
      </c>
      <c r="D660" s="53" t="inlineStr">
        <is>
          <t>SG</t>
        </is>
      </c>
      <c r="E660" s="53" t="inlineStr">
        <is>
          <t>N</t>
        </is>
      </c>
      <c r="F660" s="94" t="inlineStr">
        <is>
          <t>State Government Securities</t>
        </is>
      </c>
      <c r="G660" s="53" t="inlineStr">
        <is>
          <t>INR</t>
        </is>
      </c>
      <c r="H660" s="96" t="n">
        <v>479977.74</v>
      </c>
      <c r="I660" s="96" t="n">
        <v>567976.5650230466</v>
      </c>
      <c r="J660" s="53" t="n">
        <v>20240331</v>
      </c>
      <c r="K660" s="53" t="inlineStr">
        <is>
          <t>AFS</t>
        </is>
      </c>
      <c r="L660" s="53" t="inlineStr">
        <is>
          <t>MUM</t>
        </is>
      </c>
      <c r="M660" s="96">
        <f>I660*VLOOKUP(G660,'Currency-RBI'!$A$2:$B$28,2,0)</f>
        <v/>
      </c>
      <c r="N660" s="97">
        <f>H660/I660</f>
        <v/>
      </c>
    </row>
    <row r="661">
      <c r="A661" s="53" t="n">
        <v>20221231</v>
      </c>
      <c r="B661" s="94" t="inlineStr">
        <is>
          <t>62221-TB-INR-AFS-MUM-1515</t>
        </is>
      </c>
      <c r="C661" s="95" t="n">
        <v>62221</v>
      </c>
      <c r="D661" s="53" t="inlineStr">
        <is>
          <t>TB</t>
        </is>
      </c>
      <c r="E661" s="53" t="inlineStr">
        <is>
          <t>Y</t>
        </is>
      </c>
      <c r="F661" s="94" t="inlineStr">
        <is>
          <t>Treasury Bills</t>
        </is>
      </c>
      <c r="G661" s="53" t="inlineStr">
        <is>
          <t>INR</t>
        </is>
      </c>
      <c r="H661" s="96" t="n">
        <v>456473.16</v>
      </c>
      <c r="I661" s="96" t="n">
        <v>662356.2230484473</v>
      </c>
      <c r="J661" s="53" t="n">
        <v>20240331</v>
      </c>
      <c r="K661" s="53" t="inlineStr">
        <is>
          <t>AFS</t>
        </is>
      </c>
      <c r="L661" s="53" t="inlineStr">
        <is>
          <t>MUM</t>
        </is>
      </c>
      <c r="M661" s="96">
        <f>I661*VLOOKUP(G661,'Currency-RBI'!$A$2:$B$28,2,0)</f>
        <v/>
      </c>
      <c r="N661" s="97">
        <f>H661/I661</f>
        <v/>
      </c>
    </row>
    <row r="662">
      <c r="A662" s="53" t="n">
        <v>20221231</v>
      </c>
      <c r="B662" s="94" t="inlineStr">
        <is>
          <t>85323-TB-INR-HFT-MUM-1516</t>
        </is>
      </c>
      <c r="C662" s="95" t="n">
        <v>85323</v>
      </c>
      <c r="D662" s="53" t="inlineStr">
        <is>
          <t>TB</t>
        </is>
      </c>
      <c r="E662" s="53" t="inlineStr">
        <is>
          <t>Y</t>
        </is>
      </c>
      <c r="F662" s="94" t="inlineStr">
        <is>
          <t>Treasury Bills</t>
        </is>
      </c>
      <c r="G662" s="53" t="inlineStr">
        <is>
          <t>INR</t>
        </is>
      </c>
      <c r="H662" s="96" t="n">
        <v>166812.03</v>
      </c>
      <c r="I662" s="96" t="n">
        <v>232521.97387645</v>
      </c>
      <c r="J662" s="53" t="n">
        <v>20240331</v>
      </c>
      <c r="K662" s="53" t="inlineStr">
        <is>
          <t>HFT</t>
        </is>
      </c>
      <c r="L662" s="53" t="inlineStr">
        <is>
          <t>MUM</t>
        </is>
      </c>
      <c r="M662" s="96">
        <f>I662*VLOOKUP(G662,'Currency-RBI'!$A$2:$B$28,2,0)</f>
        <v/>
      </c>
      <c r="N662" s="97">
        <f>H662/I662</f>
        <v/>
      </c>
    </row>
    <row r="663">
      <c r="A663" s="53" t="n">
        <v>20221231</v>
      </c>
      <c r="B663" s="94" t="inlineStr">
        <is>
          <t>84622-OS-INR-HFT-DEL-1517</t>
        </is>
      </c>
      <c r="C663" s="95" t="n">
        <v>84622</v>
      </c>
      <c r="D663" s="53" t="inlineStr">
        <is>
          <t>OS</t>
        </is>
      </c>
      <c r="E663" s="53" t="inlineStr">
        <is>
          <t>N</t>
        </is>
      </c>
      <c r="F663" s="94" t="inlineStr">
        <is>
          <t>Other Approved Securities</t>
        </is>
      </c>
      <c r="G663" s="53" t="inlineStr">
        <is>
          <t>INR</t>
        </is>
      </c>
      <c r="H663" s="96" t="n">
        <v>244856.7</v>
      </c>
      <c r="I663" s="96" t="n">
        <v>254120.7161966966</v>
      </c>
      <c r="J663" s="53" t="n">
        <v>20240331</v>
      </c>
      <c r="K663" s="53" t="inlineStr">
        <is>
          <t>HFT</t>
        </is>
      </c>
      <c r="L663" s="53" t="inlineStr">
        <is>
          <t>DEL</t>
        </is>
      </c>
      <c r="M663" s="96">
        <f>I663*VLOOKUP(G663,'Currency-RBI'!$A$2:$B$28,2,0)</f>
        <v/>
      </c>
      <c r="N663" s="97">
        <f>H663/I663</f>
        <v/>
      </c>
    </row>
    <row r="664">
      <c r="A664" s="53" t="n">
        <v>20221231</v>
      </c>
      <c r="B664" s="94" t="inlineStr">
        <is>
          <t>85759-SG-INR-HFT-MUM-1518</t>
        </is>
      </c>
      <c r="C664" s="95" t="n">
        <v>85759</v>
      </c>
      <c r="D664" s="53" t="inlineStr">
        <is>
          <t>SG</t>
        </is>
      </c>
      <c r="E664" s="53" t="inlineStr">
        <is>
          <t>N</t>
        </is>
      </c>
      <c r="F664" s="94" t="inlineStr">
        <is>
          <t>State Government Securities</t>
        </is>
      </c>
      <c r="G664" s="53" t="inlineStr">
        <is>
          <t>INR</t>
        </is>
      </c>
      <c r="H664" s="96" t="n">
        <v>232948.98</v>
      </c>
      <c r="I664" s="96" t="n">
        <v>335461.7010159341</v>
      </c>
      <c r="J664" s="53" t="n">
        <v>20240331</v>
      </c>
      <c r="K664" s="53" t="inlineStr">
        <is>
          <t>HFT</t>
        </is>
      </c>
      <c r="L664" s="53" t="inlineStr">
        <is>
          <t>MUM</t>
        </is>
      </c>
      <c r="M664" s="96">
        <f>I664*VLOOKUP(G664,'Currency-RBI'!$A$2:$B$28,2,0)</f>
        <v/>
      </c>
      <c r="N664" s="97">
        <f>H664/I664</f>
        <v/>
      </c>
    </row>
    <row r="665">
      <c r="A665" s="53" t="n">
        <v>20221231</v>
      </c>
      <c r="B665" s="94" t="inlineStr">
        <is>
          <t>19532-OS-INR-AFS-DEL-1520</t>
        </is>
      </c>
      <c r="C665" s="95" t="n">
        <v>19532</v>
      </c>
      <c r="D665" s="53" t="inlineStr">
        <is>
          <t>OS</t>
        </is>
      </c>
      <c r="E665" s="53" t="inlineStr">
        <is>
          <t>Y</t>
        </is>
      </c>
      <c r="F665" s="94" t="inlineStr">
        <is>
          <t>Other Approved Securities</t>
        </is>
      </c>
      <c r="G665" s="53" t="inlineStr">
        <is>
          <t>INR</t>
        </is>
      </c>
      <c r="H665" s="96" t="n">
        <v>342449.91</v>
      </c>
      <c r="I665" s="96" t="n">
        <v>366254.6619675202</v>
      </c>
      <c r="J665" s="53" t="n">
        <v>20240331</v>
      </c>
      <c r="K665" s="53" t="inlineStr">
        <is>
          <t>AFS</t>
        </is>
      </c>
      <c r="L665" s="53" t="inlineStr">
        <is>
          <t>DEL</t>
        </is>
      </c>
      <c r="M665" s="96">
        <f>I665*VLOOKUP(G665,'Currency-RBI'!$A$2:$B$28,2,0)</f>
        <v/>
      </c>
      <c r="N665" s="97">
        <f>H665/I665</f>
        <v/>
      </c>
    </row>
    <row r="666">
      <c r="A666" s="53" t="n">
        <v>20221231</v>
      </c>
      <c r="B666" s="94" t="inlineStr">
        <is>
          <t>33937-SG-INR-HFT-MUM-1523</t>
        </is>
      </c>
      <c r="C666" s="95" t="n">
        <v>33937</v>
      </c>
      <c r="D666" s="53" t="inlineStr">
        <is>
          <t>SG</t>
        </is>
      </c>
      <c r="E666" s="53" t="inlineStr">
        <is>
          <t>N</t>
        </is>
      </c>
      <c r="F666" s="94" t="inlineStr">
        <is>
          <t>State Government Securities</t>
        </is>
      </c>
      <c r="G666" s="53" t="inlineStr">
        <is>
          <t>INR</t>
        </is>
      </c>
      <c r="H666" s="96" t="n">
        <v>447179.04</v>
      </c>
      <c r="I666" s="96" t="n">
        <v>766682.8918977588</v>
      </c>
      <c r="J666" s="53" t="n">
        <v>20240331</v>
      </c>
      <c r="K666" s="53" t="inlineStr">
        <is>
          <t>HFT</t>
        </is>
      </c>
      <c r="L666" s="53" t="inlineStr">
        <is>
          <t>MUM</t>
        </is>
      </c>
      <c r="M666" s="96">
        <f>I666*VLOOKUP(G666,'Currency-RBI'!$A$2:$B$28,2,0)</f>
        <v/>
      </c>
      <c r="N666" s="97">
        <f>H666/I666</f>
        <v/>
      </c>
    </row>
    <row r="667">
      <c r="A667" s="53" t="n">
        <v>20221231</v>
      </c>
      <c r="B667" s="94" t="inlineStr">
        <is>
          <t>47550-CG-INR-AFS-DEL-1525</t>
        </is>
      </c>
      <c r="C667" s="95" t="n">
        <v>47550</v>
      </c>
      <c r="D667" s="53" t="inlineStr">
        <is>
          <t>CG</t>
        </is>
      </c>
      <c r="E667" s="53" t="inlineStr">
        <is>
          <t>N</t>
        </is>
      </c>
      <c r="F667" s="94" t="inlineStr">
        <is>
          <t>Central Government Securities</t>
        </is>
      </c>
      <c r="G667" s="53" t="inlineStr">
        <is>
          <t>INR</t>
        </is>
      </c>
      <c r="H667" s="96" t="n">
        <v>417995.82</v>
      </c>
      <c r="I667" s="96" t="n">
        <v>552553.4594054867</v>
      </c>
      <c r="J667" s="53" t="n">
        <v>20240331</v>
      </c>
      <c r="K667" s="53" t="inlineStr">
        <is>
          <t>AFS</t>
        </is>
      </c>
      <c r="L667" s="53" t="inlineStr">
        <is>
          <t>DEL</t>
        </is>
      </c>
      <c r="M667" s="96">
        <f>I667*VLOOKUP(G667,'Currency-RBI'!$A$2:$B$28,2,0)</f>
        <v/>
      </c>
      <c r="N667" s="97">
        <f>H667/I667</f>
        <v/>
      </c>
    </row>
    <row r="668">
      <c r="A668" s="53" t="n">
        <v>20221231</v>
      </c>
      <c r="B668" s="94" t="inlineStr">
        <is>
          <t>86531-SG-INR-AFS-MUM-1526</t>
        </is>
      </c>
      <c r="C668" s="95" t="n">
        <v>86531</v>
      </c>
      <c r="D668" s="53" t="inlineStr">
        <is>
          <t>SG</t>
        </is>
      </c>
      <c r="E668" s="53" t="inlineStr">
        <is>
          <t>Y</t>
        </is>
      </c>
      <c r="F668" s="94" t="inlineStr">
        <is>
          <t>State Government Securities</t>
        </is>
      </c>
      <c r="G668" s="53" t="inlineStr">
        <is>
          <t>INR</t>
        </is>
      </c>
      <c r="H668" s="96" t="n">
        <v>228201.93</v>
      </c>
      <c r="I668" s="96" t="n">
        <v>438151.2241805524</v>
      </c>
      <c r="J668" s="53" t="n">
        <v>20240331</v>
      </c>
      <c r="K668" s="53" t="inlineStr">
        <is>
          <t>AFS</t>
        </is>
      </c>
      <c r="L668" s="53" t="inlineStr">
        <is>
          <t>MUM</t>
        </is>
      </c>
      <c r="M668" s="96">
        <f>I668*VLOOKUP(G668,'Currency-RBI'!$A$2:$B$28,2,0)</f>
        <v/>
      </c>
      <c r="N668" s="97">
        <f>H668/I668</f>
        <v/>
      </c>
    </row>
    <row r="669">
      <c r="A669" s="53" t="n">
        <v>20221231</v>
      </c>
      <c r="B669" s="94" t="inlineStr">
        <is>
          <t>54316-OS-INR-AFS-DEL-1527</t>
        </is>
      </c>
      <c r="C669" s="95" t="n">
        <v>54316</v>
      </c>
      <c r="D669" s="53" t="inlineStr">
        <is>
          <t>OS</t>
        </is>
      </c>
      <c r="E669" s="53" t="inlineStr">
        <is>
          <t>Y</t>
        </is>
      </c>
      <c r="F669" s="94" t="inlineStr">
        <is>
          <t>Other Approved Securities</t>
        </is>
      </c>
      <c r="G669" s="53" t="inlineStr">
        <is>
          <t>INR</t>
        </is>
      </c>
      <c r="H669" s="96" t="n">
        <v>221977.8</v>
      </c>
      <c r="I669" s="96" t="n">
        <v>304074.387861559</v>
      </c>
      <c r="J669" s="53" t="n">
        <v>20240331</v>
      </c>
      <c r="K669" s="53" t="inlineStr">
        <is>
          <t>AFS</t>
        </is>
      </c>
      <c r="L669" s="53" t="inlineStr">
        <is>
          <t>DEL</t>
        </is>
      </c>
      <c r="M669" s="96">
        <f>I669*VLOOKUP(G669,'Currency-RBI'!$A$2:$B$28,2,0)</f>
        <v/>
      </c>
      <c r="N669" s="97">
        <f>H669/I669</f>
        <v/>
      </c>
    </row>
    <row r="670">
      <c r="A670" s="53" t="n">
        <v>20221231</v>
      </c>
      <c r="B670" s="94" t="inlineStr">
        <is>
          <t>25071-SG-INR-AFS-MUM-1530</t>
        </is>
      </c>
      <c r="C670" s="95" t="n">
        <v>25071</v>
      </c>
      <c r="D670" s="53" t="inlineStr">
        <is>
          <t>SG</t>
        </is>
      </c>
      <c r="E670" s="53" t="inlineStr">
        <is>
          <t>Y</t>
        </is>
      </c>
      <c r="F670" s="94" t="inlineStr">
        <is>
          <t>State Government Securities</t>
        </is>
      </c>
      <c r="G670" s="53" t="inlineStr">
        <is>
          <t>INR</t>
        </is>
      </c>
      <c r="H670" s="96" t="n">
        <v>391900.41</v>
      </c>
      <c r="I670" s="96" t="n">
        <v>441216.1466336674</v>
      </c>
      <c r="J670" s="53" t="n">
        <v>20240331</v>
      </c>
      <c r="K670" s="53" t="inlineStr">
        <is>
          <t>AFS</t>
        </is>
      </c>
      <c r="L670" s="53" t="inlineStr">
        <is>
          <t>MUM</t>
        </is>
      </c>
      <c r="M670" s="96">
        <f>I670*VLOOKUP(G670,'Currency-RBI'!$A$2:$B$28,2,0)</f>
        <v/>
      </c>
      <c r="N670" s="97">
        <f>H670/I670</f>
        <v/>
      </c>
    </row>
    <row r="671">
      <c r="A671" s="53" t="n">
        <v>20221231</v>
      </c>
      <c r="B671" s="94" t="inlineStr">
        <is>
          <t>20355-SG-INR-HFT-MUM-1531</t>
        </is>
      </c>
      <c r="C671" s="95" t="n">
        <v>20355</v>
      </c>
      <c r="D671" s="53" t="inlineStr">
        <is>
          <t>SG</t>
        </is>
      </c>
      <c r="E671" s="53" t="inlineStr">
        <is>
          <t>Y</t>
        </is>
      </c>
      <c r="F671" s="94" t="inlineStr">
        <is>
          <t>State Government Securities</t>
        </is>
      </c>
      <c r="G671" s="53" t="inlineStr">
        <is>
          <t>INR</t>
        </is>
      </c>
      <c r="H671" s="96" t="n">
        <v>436855.32</v>
      </c>
      <c r="I671" s="96" t="n">
        <v>709776.675532034</v>
      </c>
      <c r="J671" s="53" t="n">
        <v>20240331</v>
      </c>
      <c r="K671" s="53" t="inlineStr">
        <is>
          <t>HFT</t>
        </is>
      </c>
      <c r="L671" s="53" t="inlineStr">
        <is>
          <t>MUM</t>
        </is>
      </c>
      <c r="M671" s="96">
        <f>I671*VLOOKUP(G671,'Currency-RBI'!$A$2:$B$28,2,0)</f>
        <v/>
      </c>
      <c r="N671" s="97">
        <f>H671/I671</f>
        <v/>
      </c>
    </row>
    <row r="672">
      <c r="A672" s="53" t="n">
        <v>20221231</v>
      </c>
      <c r="B672" s="94" t="inlineStr">
        <is>
          <t>13086-TB-INR-HFT-MUM-1533</t>
        </is>
      </c>
      <c r="C672" s="95" t="n">
        <v>13086</v>
      </c>
      <c r="D672" s="53" t="inlineStr">
        <is>
          <t>TB</t>
        </is>
      </c>
      <c r="E672" s="53" t="inlineStr">
        <is>
          <t>N</t>
        </is>
      </c>
      <c r="F672" s="94" t="inlineStr">
        <is>
          <t>Treasury Bills</t>
        </is>
      </c>
      <c r="G672" s="53" t="inlineStr">
        <is>
          <t>INR</t>
        </is>
      </c>
      <c r="H672" s="96" t="n">
        <v>201852.09</v>
      </c>
      <c r="I672" s="96" t="n">
        <v>250233.9496494644</v>
      </c>
      <c r="J672" s="53" t="n">
        <v>20240331</v>
      </c>
      <c r="K672" s="53" t="inlineStr">
        <is>
          <t>HFT</t>
        </is>
      </c>
      <c r="L672" s="53" t="inlineStr">
        <is>
          <t>MUM</t>
        </is>
      </c>
      <c r="M672" s="96">
        <f>I672*VLOOKUP(G672,'Currency-RBI'!$A$2:$B$28,2,0)</f>
        <v/>
      </c>
      <c r="N672" s="97">
        <f>H672/I672</f>
        <v/>
      </c>
    </row>
    <row r="673">
      <c r="A673" s="53" t="n">
        <v>20221231</v>
      </c>
      <c r="B673" s="94" t="inlineStr">
        <is>
          <t>40029-OS-INR-AFS-MUM-1534</t>
        </is>
      </c>
      <c r="C673" s="95" t="n">
        <v>40029</v>
      </c>
      <c r="D673" s="53" t="inlineStr">
        <is>
          <t>OS</t>
        </is>
      </c>
      <c r="E673" s="53" t="inlineStr">
        <is>
          <t>N</t>
        </is>
      </c>
      <c r="F673" s="94" t="inlineStr">
        <is>
          <t>Other Approved Securities</t>
        </is>
      </c>
      <c r="G673" s="53" t="inlineStr">
        <is>
          <t>INR</t>
        </is>
      </c>
      <c r="H673" s="96" t="n">
        <v>312611.31</v>
      </c>
      <c r="I673" s="96" t="n">
        <v>376429.7649306099</v>
      </c>
      <c r="J673" s="53" t="n">
        <v>20240331</v>
      </c>
      <c r="K673" s="53" t="inlineStr">
        <is>
          <t>AFS</t>
        </is>
      </c>
      <c r="L673" s="53" t="inlineStr">
        <is>
          <t>MUM</t>
        </is>
      </c>
      <c r="M673" s="96">
        <f>I673*VLOOKUP(G673,'Currency-RBI'!$A$2:$B$28,2,0)</f>
        <v/>
      </c>
      <c r="N673" s="97">
        <f>H673/I673</f>
        <v/>
      </c>
    </row>
    <row r="674">
      <c r="A674" s="53" t="n">
        <v>20221231</v>
      </c>
      <c r="B674" s="94" t="inlineStr">
        <is>
          <t>87428-CG-INR-HFT-MUM-1537</t>
        </is>
      </c>
      <c r="C674" s="95" t="n">
        <v>87428</v>
      </c>
      <c r="D674" s="53" t="inlineStr">
        <is>
          <t>CG</t>
        </is>
      </c>
      <c r="E674" s="53" t="inlineStr">
        <is>
          <t>N</t>
        </is>
      </c>
      <c r="F674" s="94" t="inlineStr">
        <is>
          <t>Central Government Securities</t>
        </is>
      </c>
      <c r="G674" s="53" t="inlineStr">
        <is>
          <t>INR</t>
        </is>
      </c>
      <c r="H674" s="96" t="n">
        <v>429098.67</v>
      </c>
      <c r="I674" s="96" t="n">
        <v>638423.4991772914</v>
      </c>
      <c r="J674" s="53" t="n">
        <v>20240331</v>
      </c>
      <c r="K674" s="53" t="inlineStr">
        <is>
          <t>HFT</t>
        </is>
      </c>
      <c r="L674" s="53" t="inlineStr">
        <is>
          <t>MUM</t>
        </is>
      </c>
      <c r="M674" s="96">
        <f>I674*VLOOKUP(G674,'Currency-RBI'!$A$2:$B$28,2,0)</f>
        <v/>
      </c>
      <c r="N674" s="97">
        <f>H674/I674</f>
        <v/>
      </c>
    </row>
    <row r="675">
      <c r="A675" s="53" t="n">
        <v>20221231</v>
      </c>
      <c r="B675" s="94" t="inlineStr">
        <is>
          <t>61049-CG-INR-AFS-DEL-1546</t>
        </is>
      </c>
      <c r="C675" s="95" t="n">
        <v>61049</v>
      </c>
      <c r="D675" s="53" t="inlineStr">
        <is>
          <t>CG</t>
        </is>
      </c>
      <c r="E675" s="53" t="inlineStr">
        <is>
          <t>Y</t>
        </is>
      </c>
      <c r="F675" s="94" t="inlineStr">
        <is>
          <t>Central Government Securities</t>
        </is>
      </c>
      <c r="G675" s="53" t="inlineStr">
        <is>
          <t>INR</t>
        </is>
      </c>
      <c r="H675" s="96" t="n">
        <v>69233.67</v>
      </c>
      <c r="I675" s="96" t="n">
        <v>86378.74899383585</v>
      </c>
      <c r="J675" s="53" t="n">
        <v>20240331</v>
      </c>
      <c r="K675" s="53" t="inlineStr">
        <is>
          <t>AFS</t>
        </is>
      </c>
      <c r="L675" s="53" t="inlineStr">
        <is>
          <t>DEL</t>
        </is>
      </c>
      <c r="M675" s="96">
        <f>I675*VLOOKUP(G675,'Currency-RBI'!$A$2:$B$28,2,0)</f>
        <v/>
      </c>
      <c r="N675" s="97">
        <f>H675/I675</f>
        <v/>
      </c>
    </row>
    <row r="676">
      <c r="A676" s="53" t="n">
        <v>20221231</v>
      </c>
      <c r="B676" s="94" t="inlineStr">
        <is>
          <t>41887-OS-INR-HFT-MUM-1547</t>
        </is>
      </c>
      <c r="C676" s="95" t="n">
        <v>41887</v>
      </c>
      <c r="D676" s="53" t="inlineStr">
        <is>
          <t>OS</t>
        </is>
      </c>
      <c r="E676" s="53" t="inlineStr">
        <is>
          <t>Y</t>
        </is>
      </c>
      <c r="F676" s="94" t="inlineStr">
        <is>
          <t>Other Approved Securities</t>
        </is>
      </c>
      <c r="G676" s="53" t="inlineStr">
        <is>
          <t>INR</t>
        </is>
      </c>
      <c r="H676" s="96" t="n">
        <v>69684.12</v>
      </c>
      <c r="I676" s="96" t="n">
        <v>102299.9919990532</v>
      </c>
      <c r="J676" s="53" t="n">
        <v>20240331</v>
      </c>
      <c r="K676" s="53" t="inlineStr">
        <is>
          <t>HFT</t>
        </is>
      </c>
      <c r="L676" s="53" t="inlineStr">
        <is>
          <t>MUM</t>
        </is>
      </c>
      <c r="M676" s="96">
        <f>I676*VLOOKUP(G676,'Currency-RBI'!$A$2:$B$28,2,0)</f>
        <v/>
      </c>
      <c r="N676" s="97">
        <f>H676/I676</f>
        <v/>
      </c>
    </row>
    <row r="677">
      <c r="A677" s="53" t="n">
        <v>20221231</v>
      </c>
      <c r="B677" s="94" t="inlineStr">
        <is>
          <t>36681-SG-INR-HFT-DEL-1548</t>
        </is>
      </c>
      <c r="C677" s="95" t="n">
        <v>36681</v>
      </c>
      <c r="D677" s="53" t="inlineStr">
        <is>
          <t>SG</t>
        </is>
      </c>
      <c r="E677" s="53" t="inlineStr">
        <is>
          <t>Y</t>
        </is>
      </c>
      <c r="F677" s="94" t="inlineStr">
        <is>
          <t>State Government Securities</t>
        </is>
      </c>
      <c r="G677" s="53" t="inlineStr">
        <is>
          <t>INR</t>
        </is>
      </c>
      <c r="H677" s="96" t="n">
        <v>64192.59</v>
      </c>
      <c r="I677" s="96" t="n">
        <v>117725.4857069807</v>
      </c>
      <c r="J677" s="53" t="n">
        <v>20240331</v>
      </c>
      <c r="K677" s="53" t="inlineStr">
        <is>
          <t>HFT</t>
        </is>
      </c>
      <c r="L677" s="53" t="inlineStr">
        <is>
          <t>DEL</t>
        </is>
      </c>
      <c r="M677" s="96">
        <f>I677*VLOOKUP(G677,'Currency-RBI'!$A$2:$B$28,2,0)</f>
        <v/>
      </c>
      <c r="N677" s="97">
        <f>H677/I677</f>
        <v/>
      </c>
    </row>
    <row r="678">
      <c r="A678" s="53" t="n">
        <v>20221231</v>
      </c>
      <c r="B678" s="94" t="inlineStr">
        <is>
          <t>78665-CG-INR-AFS-DEL-1549</t>
        </is>
      </c>
      <c r="C678" s="95" t="n">
        <v>78665</v>
      </c>
      <c r="D678" s="53" t="inlineStr">
        <is>
          <t>CG</t>
        </is>
      </c>
      <c r="E678" s="53" t="inlineStr">
        <is>
          <t>N</t>
        </is>
      </c>
      <c r="F678" s="94" t="inlineStr">
        <is>
          <t>Central Government Securities</t>
        </is>
      </c>
      <c r="G678" s="53" t="inlineStr">
        <is>
          <t>INR</t>
        </is>
      </c>
      <c r="H678" s="96" t="n">
        <v>333800.28</v>
      </c>
      <c r="I678" s="96" t="n">
        <v>479373.8276967284</v>
      </c>
      <c r="J678" s="53" t="n">
        <v>20240331</v>
      </c>
      <c r="K678" s="53" t="inlineStr">
        <is>
          <t>AFS</t>
        </is>
      </c>
      <c r="L678" s="53" t="inlineStr">
        <is>
          <t>DEL</t>
        </is>
      </c>
      <c r="M678" s="96">
        <f>I678*VLOOKUP(G678,'Currency-RBI'!$A$2:$B$28,2,0)</f>
        <v/>
      </c>
      <c r="N678" s="97">
        <f>H678/I678</f>
        <v/>
      </c>
    </row>
    <row r="679">
      <c r="A679" s="53" t="n">
        <v>20221231</v>
      </c>
      <c r="B679" s="94" t="inlineStr">
        <is>
          <t>17246-OS-INR-AFS-MUM-1550</t>
        </is>
      </c>
      <c r="C679" s="95" t="n">
        <v>17246</v>
      </c>
      <c r="D679" s="53" t="inlineStr">
        <is>
          <t>OS</t>
        </is>
      </c>
      <c r="E679" s="53" t="inlineStr">
        <is>
          <t>Y</t>
        </is>
      </c>
      <c r="F679" s="94" t="inlineStr">
        <is>
          <t>Other Approved Securities</t>
        </is>
      </c>
      <c r="G679" s="53" t="inlineStr">
        <is>
          <t>INR</t>
        </is>
      </c>
      <c r="H679" s="96" t="n">
        <v>162719.37</v>
      </c>
      <c r="I679" s="96" t="n">
        <v>271136.4289386454</v>
      </c>
      <c r="J679" s="53" t="n">
        <v>20240331</v>
      </c>
      <c r="K679" s="53" t="inlineStr">
        <is>
          <t>AFS</t>
        </is>
      </c>
      <c r="L679" s="53" t="inlineStr">
        <is>
          <t>MUM</t>
        </is>
      </c>
      <c r="M679" s="96">
        <f>I679*VLOOKUP(G679,'Currency-RBI'!$A$2:$B$28,2,0)</f>
        <v/>
      </c>
      <c r="N679" s="97">
        <f>H679/I679</f>
        <v/>
      </c>
    </row>
    <row r="680">
      <c r="A680" s="53" t="n">
        <v>20221231</v>
      </c>
      <c r="B680" s="94" t="inlineStr">
        <is>
          <t>71204-TB-INR-AFS-DEL-1553</t>
        </is>
      </c>
      <c r="C680" s="95" t="n">
        <v>71204</v>
      </c>
      <c r="D680" s="53" t="inlineStr">
        <is>
          <t>TB</t>
        </is>
      </c>
      <c r="E680" s="53" t="inlineStr">
        <is>
          <t>N</t>
        </is>
      </c>
      <c r="F680" s="94" t="inlineStr">
        <is>
          <t>Treasury Bills</t>
        </is>
      </c>
      <c r="G680" s="53" t="inlineStr">
        <is>
          <t>INR</t>
        </is>
      </c>
      <c r="H680" s="96" t="n">
        <v>330682.77</v>
      </c>
      <c r="I680" s="96" t="n">
        <v>661170.9038524261</v>
      </c>
      <c r="J680" s="53" t="n">
        <v>20240331</v>
      </c>
      <c r="K680" s="53" t="inlineStr">
        <is>
          <t>AFS</t>
        </is>
      </c>
      <c r="L680" s="53" t="inlineStr">
        <is>
          <t>DEL</t>
        </is>
      </c>
      <c r="M680" s="96">
        <f>I680*VLOOKUP(G680,'Currency-RBI'!$A$2:$B$28,2,0)</f>
        <v/>
      </c>
      <c r="N680" s="97">
        <f>H680/I680</f>
        <v/>
      </c>
    </row>
    <row r="681">
      <c r="A681" s="53" t="n">
        <v>20221231</v>
      </c>
      <c r="B681" s="94" t="inlineStr">
        <is>
          <t>53978-SG-INR-AFS-DEL-1555</t>
        </is>
      </c>
      <c r="C681" s="95" t="n">
        <v>53978</v>
      </c>
      <c r="D681" s="53" t="inlineStr">
        <is>
          <t>SG</t>
        </is>
      </c>
      <c r="E681" s="53" t="inlineStr">
        <is>
          <t>N</t>
        </is>
      </c>
      <c r="F681" s="94" t="inlineStr">
        <is>
          <t>State Government Securities</t>
        </is>
      </c>
      <c r="G681" s="53" t="inlineStr">
        <is>
          <t>INR</t>
        </is>
      </c>
      <c r="H681" s="96" t="n">
        <v>226288.26</v>
      </c>
      <c r="I681" s="96" t="n">
        <v>284041.6414315816</v>
      </c>
      <c r="J681" s="53" t="n">
        <v>20240331</v>
      </c>
      <c r="K681" s="53" t="inlineStr">
        <is>
          <t>AFS</t>
        </is>
      </c>
      <c r="L681" s="53" t="inlineStr">
        <is>
          <t>DEL</t>
        </is>
      </c>
      <c r="M681" s="96">
        <f>I681*VLOOKUP(G681,'Currency-RBI'!$A$2:$B$28,2,0)</f>
        <v/>
      </c>
      <c r="N681" s="97">
        <f>H681/I681</f>
        <v/>
      </c>
    </row>
    <row r="682">
      <c r="A682" s="53" t="n">
        <v>20221231</v>
      </c>
      <c r="B682" s="94" t="inlineStr">
        <is>
          <t>43554-OS-INR-HFT-DEL-1556</t>
        </is>
      </c>
      <c r="C682" s="95" t="n">
        <v>43554</v>
      </c>
      <c r="D682" s="53" t="inlineStr">
        <is>
          <t>OS</t>
        </is>
      </c>
      <c r="E682" s="53" t="inlineStr">
        <is>
          <t>N</t>
        </is>
      </c>
      <c r="F682" s="94" t="inlineStr">
        <is>
          <t>Other Approved Securities</t>
        </is>
      </c>
      <c r="G682" s="53" t="inlineStr">
        <is>
          <t>INR</t>
        </is>
      </c>
      <c r="H682" s="96" t="n">
        <v>438597.72</v>
      </c>
      <c r="I682" s="96" t="n">
        <v>810093.7035842737</v>
      </c>
      <c r="J682" s="53" t="n">
        <v>20240331</v>
      </c>
      <c r="K682" s="53" t="inlineStr">
        <is>
          <t>HFT</t>
        </is>
      </c>
      <c r="L682" s="53" t="inlineStr">
        <is>
          <t>DEL</t>
        </is>
      </c>
      <c r="M682" s="96">
        <f>I682*VLOOKUP(G682,'Currency-RBI'!$A$2:$B$28,2,0)</f>
        <v/>
      </c>
      <c r="N682" s="97">
        <f>H682/I682</f>
        <v/>
      </c>
    </row>
    <row r="683">
      <c r="A683" s="53" t="n">
        <v>20221231</v>
      </c>
      <c r="B683" s="94" t="inlineStr">
        <is>
          <t>23033-OS-INR-AFS-DEL-1557</t>
        </is>
      </c>
      <c r="C683" s="95" t="n">
        <v>23033</v>
      </c>
      <c r="D683" s="53" t="inlineStr">
        <is>
          <t>OS</t>
        </is>
      </c>
      <c r="E683" s="53" t="inlineStr">
        <is>
          <t>Y</t>
        </is>
      </c>
      <c r="F683" s="94" t="inlineStr">
        <is>
          <t>Other Approved Securities</t>
        </is>
      </c>
      <c r="G683" s="53" t="inlineStr">
        <is>
          <t>INR</t>
        </is>
      </c>
      <c r="H683" s="96" t="n">
        <v>413715.06</v>
      </c>
      <c r="I683" s="96" t="n">
        <v>682784.4228677116</v>
      </c>
      <c r="J683" s="53" t="n">
        <v>20240331</v>
      </c>
      <c r="K683" s="53" t="inlineStr">
        <is>
          <t>AFS</t>
        </is>
      </c>
      <c r="L683" s="53" t="inlineStr">
        <is>
          <t>DEL</t>
        </is>
      </c>
      <c r="M683" s="96">
        <f>I683*VLOOKUP(G683,'Currency-RBI'!$A$2:$B$28,2,0)</f>
        <v/>
      </c>
      <c r="N683" s="97">
        <f>H683/I683</f>
        <v/>
      </c>
    </row>
    <row r="684">
      <c r="A684" s="53" t="n">
        <v>20221231</v>
      </c>
      <c r="B684" s="94" t="inlineStr">
        <is>
          <t>53563-TB-INR-HFT-MUM-1562</t>
        </is>
      </c>
      <c r="C684" s="95" t="n">
        <v>53563</v>
      </c>
      <c r="D684" s="53" t="inlineStr">
        <is>
          <t>TB</t>
        </is>
      </c>
      <c r="E684" s="53" t="inlineStr">
        <is>
          <t>Y</t>
        </is>
      </c>
      <c r="F684" s="94" t="inlineStr">
        <is>
          <t>Treasury Bills</t>
        </is>
      </c>
      <c r="G684" s="53" t="inlineStr">
        <is>
          <t>INR</t>
        </is>
      </c>
      <c r="H684" s="96" t="n">
        <v>430133.22</v>
      </c>
      <c r="I684" s="96" t="n">
        <v>735077.4090970063</v>
      </c>
      <c r="J684" s="53" t="n">
        <v>20240331</v>
      </c>
      <c r="K684" s="53" t="inlineStr">
        <is>
          <t>HFT</t>
        </is>
      </c>
      <c r="L684" s="53" t="inlineStr">
        <is>
          <t>MUM</t>
        </is>
      </c>
      <c r="M684" s="96">
        <f>I684*VLOOKUP(G684,'Currency-RBI'!$A$2:$B$28,2,0)</f>
        <v/>
      </c>
      <c r="N684" s="97">
        <f>H684/I684</f>
        <v/>
      </c>
    </row>
    <row r="685">
      <c r="A685" s="53" t="n">
        <v>20221231</v>
      </c>
      <c r="B685" s="94" t="inlineStr">
        <is>
          <t>18667-TB-INR-AFS-DEL-1565</t>
        </is>
      </c>
      <c r="C685" s="95" t="n">
        <v>18667</v>
      </c>
      <c r="D685" s="53" t="inlineStr">
        <is>
          <t>TB</t>
        </is>
      </c>
      <c r="E685" s="53" t="inlineStr">
        <is>
          <t>N</t>
        </is>
      </c>
      <c r="F685" s="94" t="inlineStr">
        <is>
          <t>Treasury Bills</t>
        </is>
      </c>
      <c r="G685" s="53" t="inlineStr">
        <is>
          <t>INR</t>
        </is>
      </c>
      <c r="H685" s="96" t="n">
        <v>260923.41</v>
      </c>
      <c r="I685" s="96" t="n">
        <v>368662.0998805277</v>
      </c>
      <c r="J685" s="53" t="n">
        <v>20240331</v>
      </c>
      <c r="K685" s="53" t="inlineStr">
        <is>
          <t>AFS</t>
        </is>
      </c>
      <c r="L685" s="53" t="inlineStr">
        <is>
          <t>DEL</t>
        </is>
      </c>
      <c r="M685" s="96">
        <f>I685*VLOOKUP(G685,'Currency-RBI'!$A$2:$B$28,2,0)</f>
        <v/>
      </c>
      <c r="N685" s="97">
        <f>H685/I685</f>
        <v/>
      </c>
    </row>
    <row r="686">
      <c r="A686" s="53" t="n">
        <v>20221231</v>
      </c>
      <c r="B686" s="94" t="inlineStr">
        <is>
          <t>38453-SG-INR-HFT-MUM-1568</t>
        </is>
      </c>
      <c r="C686" s="95" t="n">
        <v>38453</v>
      </c>
      <c r="D686" s="53" t="inlineStr">
        <is>
          <t>SG</t>
        </is>
      </c>
      <c r="E686" s="53" t="inlineStr">
        <is>
          <t>Y</t>
        </is>
      </c>
      <c r="F686" s="94" t="inlineStr">
        <is>
          <t>State Government Securities</t>
        </is>
      </c>
      <c r="G686" s="53" t="inlineStr">
        <is>
          <t>INR</t>
        </is>
      </c>
      <c r="H686" s="96" t="n">
        <v>163711.35</v>
      </c>
      <c r="I686" s="96" t="n">
        <v>280206.1752474521</v>
      </c>
      <c r="J686" s="53" t="n">
        <v>20240331</v>
      </c>
      <c r="K686" s="53" t="inlineStr">
        <is>
          <t>HFT</t>
        </is>
      </c>
      <c r="L686" s="53" t="inlineStr">
        <is>
          <t>MUM</t>
        </is>
      </c>
      <c r="M686" s="96">
        <f>I686*VLOOKUP(G686,'Currency-RBI'!$A$2:$B$28,2,0)</f>
        <v/>
      </c>
      <c r="N686" s="97">
        <f>H686/I686</f>
        <v/>
      </c>
    </row>
    <row r="687">
      <c r="A687" s="53" t="n">
        <v>20221231</v>
      </c>
      <c r="B687" s="94" t="inlineStr">
        <is>
          <t>80338-CG-INR-HFT-DEL-1570</t>
        </is>
      </c>
      <c r="C687" s="95" t="n">
        <v>80338</v>
      </c>
      <c r="D687" s="53" t="inlineStr">
        <is>
          <t>CG</t>
        </is>
      </c>
      <c r="E687" s="53" t="inlineStr">
        <is>
          <t>N</t>
        </is>
      </c>
      <c r="F687" s="94" t="inlineStr">
        <is>
          <t>Central Government Securities</t>
        </is>
      </c>
      <c r="G687" s="53" t="inlineStr">
        <is>
          <t>INR</t>
        </is>
      </c>
      <c r="H687" s="96" t="n">
        <v>441817.2</v>
      </c>
      <c r="I687" s="96" t="n">
        <v>854355.3306694046</v>
      </c>
      <c r="J687" s="53" t="n">
        <v>20240331</v>
      </c>
      <c r="K687" s="53" t="inlineStr">
        <is>
          <t>HFT</t>
        </is>
      </c>
      <c r="L687" s="53" t="inlineStr">
        <is>
          <t>DEL</t>
        </is>
      </c>
      <c r="M687" s="96">
        <f>I687*VLOOKUP(G687,'Currency-RBI'!$A$2:$B$28,2,0)</f>
        <v/>
      </c>
      <c r="N687" s="97">
        <f>H687/I687</f>
        <v/>
      </c>
    </row>
    <row r="688">
      <c r="A688" s="53" t="n">
        <v>20221231</v>
      </c>
      <c r="B688" s="94" t="inlineStr">
        <is>
          <t>88418-OS-INR-AFS-DEL-1571</t>
        </is>
      </c>
      <c r="C688" s="95" t="n">
        <v>88418</v>
      </c>
      <c r="D688" s="53" t="inlineStr">
        <is>
          <t>OS</t>
        </is>
      </c>
      <c r="E688" s="53" t="inlineStr">
        <is>
          <t>N</t>
        </is>
      </c>
      <c r="F688" s="94" t="inlineStr">
        <is>
          <t>Other Approved Securities</t>
        </is>
      </c>
      <c r="G688" s="53" t="inlineStr">
        <is>
          <t>INR</t>
        </is>
      </c>
      <c r="H688" s="96" t="n">
        <v>312203.43</v>
      </c>
      <c r="I688" s="96" t="n">
        <v>426237.1148248927</v>
      </c>
      <c r="J688" s="53" t="n">
        <v>20240331</v>
      </c>
      <c r="K688" s="53" t="inlineStr">
        <is>
          <t>AFS</t>
        </is>
      </c>
      <c r="L688" s="53" t="inlineStr">
        <is>
          <t>DEL</t>
        </is>
      </c>
      <c r="M688" s="96">
        <f>I688*VLOOKUP(G688,'Currency-RBI'!$A$2:$B$28,2,0)</f>
        <v/>
      </c>
      <c r="N688" s="97">
        <f>H688/I688</f>
        <v/>
      </c>
    </row>
    <row r="689">
      <c r="A689" s="53" t="n">
        <v>20221231</v>
      </c>
      <c r="B689" s="94" t="inlineStr">
        <is>
          <t>88529-CG-INR-AFS-DEL-1576</t>
        </is>
      </c>
      <c r="C689" s="95" t="n">
        <v>88529</v>
      </c>
      <c r="D689" s="53" t="inlineStr">
        <is>
          <t>CG</t>
        </is>
      </c>
      <c r="E689" s="53" t="inlineStr">
        <is>
          <t>Y</t>
        </is>
      </c>
      <c r="F689" s="94" t="inlineStr">
        <is>
          <t>Central Government Securities</t>
        </is>
      </c>
      <c r="G689" s="53" t="inlineStr">
        <is>
          <t>INR</t>
        </is>
      </c>
      <c r="H689" s="96" t="n">
        <v>418770.99</v>
      </c>
      <c r="I689" s="96" t="n">
        <v>584248.6988086953</v>
      </c>
      <c r="J689" s="53" t="n">
        <v>20240331</v>
      </c>
      <c r="K689" s="53" t="inlineStr">
        <is>
          <t>AFS</t>
        </is>
      </c>
      <c r="L689" s="53" t="inlineStr">
        <is>
          <t>DEL</t>
        </is>
      </c>
      <c r="M689" s="96">
        <f>I689*VLOOKUP(G689,'Currency-RBI'!$A$2:$B$28,2,0)</f>
        <v/>
      </c>
      <c r="N689" s="97">
        <f>H689/I689</f>
        <v/>
      </c>
    </row>
    <row r="690">
      <c r="A690" s="53" t="n">
        <v>20221231</v>
      </c>
      <c r="B690" s="94" t="inlineStr">
        <is>
          <t>23993-SG-INR-HFT-MUM-1579</t>
        </is>
      </c>
      <c r="C690" s="95" t="n">
        <v>23993</v>
      </c>
      <c r="D690" s="53" t="inlineStr">
        <is>
          <t>SG</t>
        </is>
      </c>
      <c r="E690" s="53" t="inlineStr">
        <is>
          <t>N</t>
        </is>
      </c>
      <c r="F690" s="94" t="inlineStr">
        <is>
          <t>State Government Securities</t>
        </is>
      </c>
      <c r="G690" s="53" t="inlineStr">
        <is>
          <t>INR</t>
        </is>
      </c>
      <c r="H690" s="96" t="n">
        <v>343789.38</v>
      </c>
      <c r="I690" s="96" t="n">
        <v>615524.4619585037</v>
      </c>
      <c r="J690" s="53" t="n">
        <v>20240331</v>
      </c>
      <c r="K690" s="53" t="inlineStr">
        <is>
          <t>HFT</t>
        </is>
      </c>
      <c r="L690" s="53" t="inlineStr">
        <is>
          <t>MUM</t>
        </is>
      </c>
      <c r="M690" s="96">
        <f>I690*VLOOKUP(G690,'Currency-RBI'!$A$2:$B$28,2,0)</f>
        <v/>
      </c>
      <c r="N690" s="97">
        <f>H690/I690</f>
        <v/>
      </c>
    </row>
    <row r="691">
      <c r="A691" s="53" t="n">
        <v>20221231</v>
      </c>
      <c r="B691" s="94" t="inlineStr">
        <is>
          <t>56359-OS-INR-AFS-DEL-1580</t>
        </is>
      </c>
      <c r="C691" s="95" t="n">
        <v>56359</v>
      </c>
      <c r="D691" s="53" t="inlineStr">
        <is>
          <t>OS</t>
        </is>
      </c>
      <c r="E691" s="53" t="inlineStr">
        <is>
          <t>Y</t>
        </is>
      </c>
      <c r="F691" s="94" t="inlineStr">
        <is>
          <t>Other Approved Securities</t>
        </is>
      </c>
      <c r="G691" s="53" t="inlineStr">
        <is>
          <t>INR</t>
        </is>
      </c>
      <c r="H691" s="96" t="n">
        <v>110242.44</v>
      </c>
      <c r="I691" s="96" t="n">
        <v>190612.3839996439</v>
      </c>
      <c r="J691" s="53" t="n">
        <v>20240331</v>
      </c>
      <c r="K691" s="53" t="inlineStr">
        <is>
          <t>AFS</t>
        </is>
      </c>
      <c r="L691" s="53" t="inlineStr">
        <is>
          <t>DEL</t>
        </is>
      </c>
      <c r="M691" s="96">
        <f>I691*VLOOKUP(G691,'Currency-RBI'!$A$2:$B$28,2,0)</f>
        <v/>
      </c>
      <c r="N691" s="97">
        <f>H691/I691</f>
        <v/>
      </c>
    </row>
    <row r="692">
      <c r="A692" s="53" t="n">
        <v>20221231</v>
      </c>
      <c r="B692" s="94" t="inlineStr">
        <is>
          <t>24890-OS-INR-AFS-DEL-1581</t>
        </is>
      </c>
      <c r="C692" s="95" t="n">
        <v>24890</v>
      </c>
      <c r="D692" s="53" t="inlineStr">
        <is>
          <t>OS</t>
        </is>
      </c>
      <c r="E692" s="53" t="inlineStr">
        <is>
          <t>N</t>
        </is>
      </c>
      <c r="F692" s="94" t="inlineStr">
        <is>
          <t>Other Approved Securities</t>
        </is>
      </c>
      <c r="G692" s="53" t="inlineStr">
        <is>
          <t>INR</t>
        </is>
      </c>
      <c r="H692" s="96" t="n">
        <v>83091.69</v>
      </c>
      <c r="I692" s="96" t="n">
        <v>95685.75417219748</v>
      </c>
      <c r="J692" s="53" t="n">
        <v>20240331</v>
      </c>
      <c r="K692" s="53" t="inlineStr">
        <is>
          <t>AFS</t>
        </is>
      </c>
      <c r="L692" s="53" t="inlineStr">
        <is>
          <t>DEL</t>
        </is>
      </c>
      <c r="M692" s="96">
        <f>I692*VLOOKUP(G692,'Currency-RBI'!$A$2:$B$28,2,0)</f>
        <v/>
      </c>
      <c r="N692" s="97">
        <f>H692/I692</f>
        <v/>
      </c>
    </row>
    <row r="693">
      <c r="A693" s="53" t="n">
        <v>20221231</v>
      </c>
      <c r="B693" s="94" t="inlineStr">
        <is>
          <t>55387-SG-INR-AFS-DEL-1582</t>
        </is>
      </c>
      <c r="C693" s="95" t="n">
        <v>55387</v>
      </c>
      <c r="D693" s="53" t="inlineStr">
        <is>
          <t>SG</t>
        </is>
      </c>
      <c r="E693" s="53" t="inlineStr">
        <is>
          <t>Y</t>
        </is>
      </c>
      <c r="F693" s="94" t="inlineStr">
        <is>
          <t>State Government Securities</t>
        </is>
      </c>
      <c r="G693" s="53" t="inlineStr">
        <is>
          <t>INR</t>
        </is>
      </c>
      <c r="H693" s="96" t="n">
        <v>56331</v>
      </c>
      <c r="I693" s="96" t="n">
        <v>110677.5427030488</v>
      </c>
      <c r="J693" s="53" t="n">
        <v>20240331</v>
      </c>
      <c r="K693" s="53" t="inlineStr">
        <is>
          <t>AFS</t>
        </is>
      </c>
      <c r="L693" s="53" t="inlineStr">
        <is>
          <t>DEL</t>
        </is>
      </c>
      <c r="M693" s="96">
        <f>I693*VLOOKUP(G693,'Currency-RBI'!$A$2:$B$28,2,0)</f>
        <v/>
      </c>
      <c r="N693" s="97">
        <f>H693/I693</f>
        <v/>
      </c>
    </row>
    <row r="694">
      <c r="A694" s="53" t="n">
        <v>20221231</v>
      </c>
      <c r="B694" s="94" t="inlineStr">
        <is>
          <t>89231-OS-INR-HFT-DEL-1587</t>
        </is>
      </c>
      <c r="C694" s="95" t="n">
        <v>89231</v>
      </c>
      <c r="D694" s="53" t="inlineStr">
        <is>
          <t>OS</t>
        </is>
      </c>
      <c r="E694" s="53" t="inlineStr">
        <is>
          <t>N</t>
        </is>
      </c>
      <c r="F694" s="94" t="inlineStr">
        <is>
          <t>Other Approved Securities</t>
        </is>
      </c>
      <c r="G694" s="53" t="inlineStr">
        <is>
          <t>INR</t>
        </is>
      </c>
      <c r="H694" s="96" t="n">
        <v>139782.06</v>
      </c>
      <c r="I694" s="96" t="n">
        <v>267896.5706998744</v>
      </c>
      <c r="J694" s="53" t="n">
        <v>20240331</v>
      </c>
      <c r="K694" s="53" t="inlineStr">
        <is>
          <t>HFT</t>
        </is>
      </c>
      <c r="L694" s="53" t="inlineStr">
        <is>
          <t>DEL</t>
        </is>
      </c>
      <c r="M694" s="96">
        <f>I694*VLOOKUP(G694,'Currency-RBI'!$A$2:$B$28,2,0)</f>
        <v/>
      </c>
      <c r="N694" s="97">
        <f>H694/I694</f>
        <v/>
      </c>
    </row>
    <row r="695">
      <c r="A695" s="53" t="n">
        <v>20221231</v>
      </c>
      <c r="B695" s="94" t="inlineStr">
        <is>
          <t>26608-CG-INR-HFT-DEL-1588</t>
        </is>
      </c>
      <c r="C695" s="95" t="n">
        <v>26608</v>
      </c>
      <c r="D695" s="53" t="inlineStr">
        <is>
          <t>CG</t>
        </is>
      </c>
      <c r="E695" s="53" t="inlineStr">
        <is>
          <t>Y</t>
        </is>
      </c>
      <c r="F695" s="94" t="inlineStr">
        <is>
          <t>Central Government Securities</t>
        </is>
      </c>
      <c r="G695" s="53" t="inlineStr">
        <is>
          <t>INR</t>
        </is>
      </c>
      <c r="H695" s="96" t="n">
        <v>176487.3</v>
      </c>
      <c r="I695" s="96" t="n">
        <v>260778.7499953342</v>
      </c>
      <c r="J695" s="53" t="n">
        <v>20240331</v>
      </c>
      <c r="K695" s="53" t="inlineStr">
        <is>
          <t>HFT</t>
        </is>
      </c>
      <c r="L695" s="53" t="inlineStr">
        <is>
          <t>DEL</t>
        </is>
      </c>
      <c r="M695" s="96">
        <f>I695*VLOOKUP(G695,'Currency-RBI'!$A$2:$B$28,2,0)</f>
        <v/>
      </c>
      <c r="N695" s="97">
        <f>H695/I695</f>
        <v/>
      </c>
    </row>
    <row r="696">
      <c r="A696" s="53" t="n">
        <v>20221231</v>
      </c>
      <c r="B696" s="94" t="inlineStr">
        <is>
          <t>87839-SG-INR-HFT-MUM-1590</t>
        </is>
      </c>
      <c r="C696" s="95" t="n">
        <v>87839</v>
      </c>
      <c r="D696" s="53" t="inlineStr">
        <is>
          <t>SG</t>
        </is>
      </c>
      <c r="E696" s="53" t="inlineStr">
        <is>
          <t>N</t>
        </is>
      </c>
      <c r="F696" s="94" t="inlineStr">
        <is>
          <t>State Government Securities</t>
        </is>
      </c>
      <c r="G696" s="53" t="inlineStr">
        <is>
          <t>INR</t>
        </is>
      </c>
      <c r="H696" s="96" t="n">
        <v>467752.23</v>
      </c>
      <c r="I696" s="96" t="n">
        <v>540618.384829907</v>
      </c>
      <c r="J696" s="53" t="n">
        <v>20240331</v>
      </c>
      <c r="K696" s="53" t="inlineStr">
        <is>
          <t>HFT</t>
        </is>
      </c>
      <c r="L696" s="53" t="inlineStr">
        <is>
          <t>MUM</t>
        </is>
      </c>
      <c r="M696" s="96">
        <f>I696*VLOOKUP(G696,'Currency-RBI'!$A$2:$B$28,2,0)</f>
        <v/>
      </c>
      <c r="N696" s="97">
        <f>H696/I696</f>
        <v/>
      </c>
    </row>
    <row r="697">
      <c r="A697" s="53" t="n">
        <v>20221231</v>
      </c>
      <c r="B697" s="94" t="inlineStr">
        <is>
          <t>60684-OS-INR-AFS-MUM-1592</t>
        </is>
      </c>
      <c r="C697" s="95" t="n">
        <v>60684</v>
      </c>
      <c r="D697" s="53" t="inlineStr">
        <is>
          <t>OS</t>
        </is>
      </c>
      <c r="E697" s="53" t="inlineStr">
        <is>
          <t>Y</t>
        </is>
      </c>
      <c r="F697" s="94" t="inlineStr">
        <is>
          <t>Other Approved Securities</t>
        </is>
      </c>
      <c r="G697" s="53" t="inlineStr">
        <is>
          <t>INR</t>
        </is>
      </c>
      <c r="H697" s="96" t="n">
        <v>78273.36</v>
      </c>
      <c r="I697" s="96" t="n">
        <v>116713.1301336293</v>
      </c>
      <c r="J697" s="53" t="n">
        <v>20240331</v>
      </c>
      <c r="K697" s="53" t="inlineStr">
        <is>
          <t>AFS</t>
        </is>
      </c>
      <c r="L697" s="53" t="inlineStr">
        <is>
          <t>MUM</t>
        </is>
      </c>
      <c r="M697" s="96">
        <f>I697*VLOOKUP(G697,'Currency-RBI'!$A$2:$B$28,2,0)</f>
        <v/>
      </c>
      <c r="N697" s="97">
        <f>H697/I697</f>
        <v/>
      </c>
    </row>
    <row r="698">
      <c r="A698" s="53" t="n">
        <v>20221231</v>
      </c>
      <c r="B698" s="94" t="inlineStr">
        <is>
          <t>51112-TB-INR-HFT-DEL-1593</t>
        </is>
      </c>
      <c r="C698" s="95" t="n">
        <v>51112</v>
      </c>
      <c r="D698" s="53" t="inlineStr">
        <is>
          <t>TB</t>
        </is>
      </c>
      <c r="E698" s="53" t="inlineStr">
        <is>
          <t>N</t>
        </is>
      </c>
      <c r="F698" s="94" t="inlineStr">
        <is>
          <t>Treasury Bills</t>
        </is>
      </c>
      <c r="G698" s="53" t="inlineStr">
        <is>
          <t>INR</t>
        </is>
      </c>
      <c r="H698" s="96" t="n">
        <v>446109.84</v>
      </c>
      <c r="I698" s="96" t="n">
        <v>537035.5448516664</v>
      </c>
      <c r="J698" s="53" t="n">
        <v>20240331</v>
      </c>
      <c r="K698" s="53" t="inlineStr">
        <is>
          <t>HFT</t>
        </is>
      </c>
      <c r="L698" s="53" t="inlineStr">
        <is>
          <t>DEL</t>
        </is>
      </c>
      <c r="M698" s="96">
        <f>I698*VLOOKUP(G698,'Currency-RBI'!$A$2:$B$28,2,0)</f>
        <v/>
      </c>
      <c r="N698" s="97">
        <f>H698/I698</f>
        <v/>
      </c>
    </row>
    <row r="699">
      <c r="A699" s="53" t="n">
        <v>20221231</v>
      </c>
      <c r="B699" s="94" t="inlineStr">
        <is>
          <t>43003-TB-INR-AFS-DEL-1597</t>
        </is>
      </c>
      <c r="C699" s="95" t="n">
        <v>43003</v>
      </c>
      <c r="D699" s="53" t="inlineStr">
        <is>
          <t>TB</t>
        </is>
      </c>
      <c r="E699" s="53" t="inlineStr">
        <is>
          <t>N</t>
        </is>
      </c>
      <c r="F699" s="94" t="inlineStr">
        <is>
          <t>Treasury Bills</t>
        </is>
      </c>
      <c r="G699" s="53" t="inlineStr">
        <is>
          <t>INR</t>
        </is>
      </c>
      <c r="H699" s="96" t="n">
        <v>377620.65</v>
      </c>
      <c r="I699" s="96" t="n">
        <v>463546.308916008</v>
      </c>
      <c r="J699" s="53" t="n">
        <v>20240331</v>
      </c>
      <c r="K699" s="53" t="inlineStr">
        <is>
          <t>AFS</t>
        </is>
      </c>
      <c r="L699" s="53" t="inlineStr">
        <is>
          <t>DEL</t>
        </is>
      </c>
      <c r="M699" s="96">
        <f>I699*VLOOKUP(G699,'Currency-RBI'!$A$2:$B$28,2,0)</f>
        <v/>
      </c>
      <c r="N699" s="97">
        <f>H699/I699</f>
        <v/>
      </c>
    </row>
    <row r="700">
      <c r="A700" s="53" t="n">
        <v>20221231</v>
      </c>
      <c r="B700" s="94" t="inlineStr">
        <is>
          <t>23643-OS-INR-AFS-MUM-1598</t>
        </is>
      </c>
      <c r="C700" s="95" t="n">
        <v>23643</v>
      </c>
      <c r="D700" s="53" t="inlineStr">
        <is>
          <t>OS</t>
        </is>
      </c>
      <c r="E700" s="53" t="inlineStr">
        <is>
          <t>N</t>
        </is>
      </c>
      <c r="F700" s="94" t="inlineStr">
        <is>
          <t>Other Approved Securities</t>
        </is>
      </c>
      <c r="G700" s="53" t="inlineStr">
        <is>
          <t>INR</t>
        </is>
      </c>
      <c r="H700" s="96" t="n">
        <v>412761.69</v>
      </c>
      <c r="I700" s="96" t="n">
        <v>614063.4261107633</v>
      </c>
      <c r="J700" s="53" t="n">
        <v>20240331</v>
      </c>
      <c r="K700" s="53" t="inlineStr">
        <is>
          <t>AFS</t>
        </is>
      </c>
      <c r="L700" s="53" t="inlineStr">
        <is>
          <t>MUM</t>
        </is>
      </c>
      <c r="M700" s="96">
        <f>I700*VLOOKUP(G700,'Currency-RBI'!$A$2:$B$28,2,0)</f>
        <v/>
      </c>
      <c r="N700" s="97">
        <f>H700/I700</f>
        <v/>
      </c>
    </row>
    <row r="701">
      <c r="A701" s="53" t="n">
        <v>20221231</v>
      </c>
      <c r="B701" s="94" t="inlineStr">
        <is>
          <t>82842-TB-INR-HFT-DEL-1599</t>
        </is>
      </c>
      <c r="C701" s="95" t="n">
        <v>82842</v>
      </c>
      <c r="D701" s="53" t="inlineStr">
        <is>
          <t>TB</t>
        </is>
      </c>
      <c r="E701" s="53" t="inlineStr">
        <is>
          <t>Y</t>
        </is>
      </c>
      <c r="F701" s="94" t="inlineStr">
        <is>
          <t>Treasury Bills</t>
        </is>
      </c>
      <c r="G701" s="53" t="inlineStr">
        <is>
          <t>INR</t>
        </is>
      </c>
      <c r="H701" s="96" t="n">
        <v>426861.27</v>
      </c>
      <c r="I701" s="96" t="n">
        <v>634410.7549085781</v>
      </c>
      <c r="J701" s="53" t="n">
        <v>20240331</v>
      </c>
      <c r="K701" s="53" t="inlineStr">
        <is>
          <t>HFT</t>
        </is>
      </c>
      <c r="L701" s="53" t="inlineStr">
        <is>
          <t>DEL</t>
        </is>
      </c>
      <c r="M701" s="96">
        <f>I701*VLOOKUP(G701,'Currency-RBI'!$A$2:$B$28,2,0)</f>
        <v/>
      </c>
      <c r="N701" s="97">
        <f>H701/I701</f>
        <v/>
      </c>
    </row>
    <row r="702">
      <c r="A702" s="53" t="n">
        <v>20221231</v>
      </c>
      <c r="B702" s="94" t="inlineStr">
        <is>
          <t>32758-TB-INR-HFT-MUM-1605</t>
        </is>
      </c>
      <c r="C702" s="95" t="n">
        <v>32758</v>
      </c>
      <c r="D702" s="53" t="inlineStr">
        <is>
          <t>TB</t>
        </is>
      </c>
      <c r="E702" s="53" t="inlineStr">
        <is>
          <t>Y</t>
        </is>
      </c>
      <c r="F702" s="94" t="inlineStr">
        <is>
          <t>Treasury Bills</t>
        </is>
      </c>
      <c r="G702" s="53" t="inlineStr">
        <is>
          <t>INR</t>
        </is>
      </c>
      <c r="H702" s="96" t="n">
        <v>290201.67</v>
      </c>
      <c r="I702" s="96" t="n">
        <v>405341.9251892624</v>
      </c>
      <c r="J702" s="53" t="n">
        <v>20240331</v>
      </c>
      <c r="K702" s="53" t="inlineStr">
        <is>
          <t>HFT</t>
        </is>
      </c>
      <c r="L702" s="53" t="inlineStr">
        <is>
          <t>MUM</t>
        </is>
      </c>
      <c r="M702" s="96">
        <f>I702*VLOOKUP(G702,'Currency-RBI'!$A$2:$B$28,2,0)</f>
        <v/>
      </c>
      <c r="N702" s="97">
        <f>H702/I702</f>
        <v/>
      </c>
    </row>
    <row r="703">
      <c r="A703" s="53" t="n">
        <v>20221231</v>
      </c>
      <c r="B703" s="94" t="inlineStr">
        <is>
          <t>28388-OS-INR-HFT-DEL-1606</t>
        </is>
      </c>
      <c r="C703" s="95" t="n">
        <v>28388</v>
      </c>
      <c r="D703" s="53" t="inlineStr">
        <is>
          <t>OS</t>
        </is>
      </c>
      <c r="E703" s="53" t="inlineStr">
        <is>
          <t>Y</t>
        </is>
      </c>
      <c r="F703" s="94" t="inlineStr">
        <is>
          <t>Other Approved Securities</t>
        </is>
      </c>
      <c r="G703" s="53" t="inlineStr">
        <is>
          <t>INR</t>
        </is>
      </c>
      <c r="H703" s="96" t="n">
        <v>324114.12</v>
      </c>
      <c r="I703" s="96" t="n">
        <v>620849.9488509364</v>
      </c>
      <c r="J703" s="53" t="n">
        <v>20240331</v>
      </c>
      <c r="K703" s="53" t="inlineStr">
        <is>
          <t>HFT</t>
        </is>
      </c>
      <c r="L703" s="53" t="inlineStr">
        <is>
          <t>DEL</t>
        </is>
      </c>
      <c r="M703" s="96">
        <f>I703*VLOOKUP(G703,'Currency-RBI'!$A$2:$B$28,2,0)</f>
        <v/>
      </c>
      <c r="N703" s="97">
        <f>H703/I703</f>
        <v/>
      </c>
    </row>
    <row r="704">
      <c r="A704" s="53" t="n">
        <v>20221231</v>
      </c>
      <c r="B704" s="94" t="inlineStr">
        <is>
          <t>20215-TB-INR-HFT-MUM-1608</t>
        </is>
      </c>
      <c r="C704" s="95" t="n">
        <v>20215</v>
      </c>
      <c r="D704" s="53" t="inlineStr">
        <is>
          <t>TB</t>
        </is>
      </c>
      <c r="E704" s="53" t="inlineStr">
        <is>
          <t>N</t>
        </is>
      </c>
      <c r="F704" s="94" t="inlineStr">
        <is>
          <t>Treasury Bills</t>
        </is>
      </c>
      <c r="G704" s="53" t="inlineStr">
        <is>
          <t>INR</t>
        </is>
      </c>
      <c r="H704" s="96" t="n">
        <v>395871.3</v>
      </c>
      <c r="I704" s="96" t="n">
        <v>524325.2800800595</v>
      </c>
      <c r="J704" s="53" t="n">
        <v>20240331</v>
      </c>
      <c r="K704" s="53" t="inlineStr">
        <is>
          <t>HFT</t>
        </is>
      </c>
      <c r="L704" s="53" t="inlineStr">
        <is>
          <t>MUM</t>
        </is>
      </c>
      <c r="M704" s="96">
        <f>I704*VLOOKUP(G704,'Currency-RBI'!$A$2:$B$28,2,0)</f>
        <v/>
      </c>
      <c r="N704" s="97">
        <f>H704/I704</f>
        <v/>
      </c>
    </row>
    <row r="705">
      <c r="A705" s="53" t="n">
        <v>20221231</v>
      </c>
      <c r="B705" s="94" t="inlineStr">
        <is>
          <t>28980-SG-INR-HFT-MUM-1612</t>
        </is>
      </c>
      <c r="C705" s="95" t="n">
        <v>28980</v>
      </c>
      <c r="D705" s="53" t="inlineStr">
        <is>
          <t>SG</t>
        </is>
      </c>
      <c r="E705" s="53" t="inlineStr">
        <is>
          <t>N</t>
        </is>
      </c>
      <c r="F705" s="94" t="inlineStr">
        <is>
          <t>State Government Securities</t>
        </is>
      </c>
      <c r="G705" s="53" t="inlineStr">
        <is>
          <t>INR</t>
        </is>
      </c>
      <c r="H705" s="96" t="n">
        <v>397772.1</v>
      </c>
      <c r="I705" s="96" t="n">
        <v>531774.3980972733</v>
      </c>
      <c r="J705" s="53" t="n">
        <v>20240331</v>
      </c>
      <c r="K705" s="53" t="inlineStr">
        <is>
          <t>HFT</t>
        </is>
      </c>
      <c r="L705" s="53" t="inlineStr">
        <is>
          <t>MUM</t>
        </is>
      </c>
      <c r="M705" s="96">
        <f>I705*VLOOKUP(G705,'Currency-RBI'!$A$2:$B$28,2,0)</f>
        <v/>
      </c>
      <c r="N705" s="97">
        <f>H705/I705</f>
        <v/>
      </c>
    </row>
    <row r="706">
      <c r="A706" s="53" t="n">
        <v>20221231</v>
      </c>
      <c r="B706" s="94" t="inlineStr">
        <is>
          <t>60313-TB-INR-HFT-DEL-1615</t>
        </is>
      </c>
      <c r="C706" s="95" t="n">
        <v>60313</v>
      </c>
      <c r="D706" s="53" t="inlineStr">
        <is>
          <t>TB</t>
        </is>
      </c>
      <c r="E706" s="53" t="inlineStr">
        <is>
          <t>Y</t>
        </is>
      </c>
      <c r="F706" s="94" t="inlineStr">
        <is>
          <t>Treasury Bills</t>
        </is>
      </c>
      <c r="G706" s="53" t="inlineStr">
        <is>
          <t>INR</t>
        </is>
      </c>
      <c r="H706" s="96" t="n">
        <v>423826.92</v>
      </c>
      <c r="I706" s="96" t="n">
        <v>706181.6360899657</v>
      </c>
      <c r="J706" s="53" t="n">
        <v>20240331</v>
      </c>
      <c r="K706" s="53" t="inlineStr">
        <is>
          <t>HFT</t>
        </is>
      </c>
      <c r="L706" s="53" t="inlineStr">
        <is>
          <t>DEL</t>
        </is>
      </c>
      <c r="M706" s="96">
        <f>I706*VLOOKUP(G706,'Currency-RBI'!$A$2:$B$28,2,0)</f>
        <v/>
      </c>
      <c r="N706" s="97">
        <f>H706/I706</f>
        <v/>
      </c>
    </row>
    <row r="707">
      <c r="A707" s="53" t="n">
        <v>20221231</v>
      </c>
      <c r="B707" s="94" t="inlineStr">
        <is>
          <t>78070-SG-INR-AFS-DEL-1616</t>
        </is>
      </c>
      <c r="C707" s="95" t="n">
        <v>78070</v>
      </c>
      <c r="D707" s="53" t="inlineStr">
        <is>
          <t>SG</t>
        </is>
      </c>
      <c r="E707" s="53" t="inlineStr">
        <is>
          <t>N</t>
        </is>
      </c>
      <c r="F707" s="94" t="inlineStr">
        <is>
          <t>State Government Securities</t>
        </is>
      </c>
      <c r="G707" s="53" t="inlineStr">
        <is>
          <t>INR</t>
        </is>
      </c>
      <c r="H707" s="96" t="n">
        <v>156347.73</v>
      </c>
      <c r="I707" s="96" t="n">
        <v>304728.7933123244</v>
      </c>
      <c r="J707" s="53" t="n">
        <v>20240331</v>
      </c>
      <c r="K707" s="53" t="inlineStr">
        <is>
          <t>AFS</t>
        </is>
      </c>
      <c r="L707" s="53" t="inlineStr">
        <is>
          <t>DEL</t>
        </is>
      </c>
      <c r="M707" s="96">
        <f>I707*VLOOKUP(G707,'Currency-RBI'!$A$2:$B$28,2,0)</f>
        <v/>
      </c>
      <c r="N707" s="97">
        <f>H707/I707</f>
        <v/>
      </c>
    </row>
    <row r="708">
      <c r="A708" s="53" t="n">
        <v>20221231</v>
      </c>
      <c r="B708" s="94" t="inlineStr">
        <is>
          <t>54899-SG-INR-HFT-DEL-1618</t>
        </is>
      </c>
      <c r="C708" s="95" t="n">
        <v>54899</v>
      </c>
      <c r="D708" s="53" t="inlineStr">
        <is>
          <t>SG</t>
        </is>
      </c>
      <c r="E708" s="53" t="inlineStr">
        <is>
          <t>Y</t>
        </is>
      </c>
      <c r="F708" s="94" t="inlineStr">
        <is>
          <t>State Government Securities</t>
        </is>
      </c>
      <c r="G708" s="53" t="inlineStr">
        <is>
          <t>INR</t>
        </is>
      </c>
      <c r="H708" s="96" t="n">
        <v>99534.60000000001</v>
      </c>
      <c r="I708" s="96" t="n">
        <v>173615.1845854406</v>
      </c>
      <c r="J708" s="53" t="n">
        <v>20240331</v>
      </c>
      <c r="K708" s="53" t="inlineStr">
        <is>
          <t>HFT</t>
        </is>
      </c>
      <c r="L708" s="53" t="inlineStr">
        <is>
          <t>DEL</t>
        </is>
      </c>
      <c r="M708" s="96">
        <f>I708*VLOOKUP(G708,'Currency-RBI'!$A$2:$B$28,2,0)</f>
        <v/>
      </c>
      <c r="N708" s="97">
        <f>H708/I708</f>
        <v/>
      </c>
    </row>
    <row r="709">
      <c r="A709" s="53" t="n">
        <v>20221231</v>
      </c>
      <c r="B709" s="94" t="inlineStr">
        <is>
          <t>79283-CG-INR-HFT-MUM-1620</t>
        </is>
      </c>
      <c r="C709" s="95" t="n">
        <v>79283</v>
      </c>
      <c r="D709" s="53" t="inlineStr">
        <is>
          <t>CG</t>
        </is>
      </c>
      <c r="E709" s="53" t="inlineStr">
        <is>
          <t>Y</t>
        </is>
      </c>
      <c r="F709" s="94" t="inlineStr">
        <is>
          <t>Central Government Securities</t>
        </is>
      </c>
      <c r="G709" s="53" t="inlineStr">
        <is>
          <t>INR</t>
        </is>
      </c>
      <c r="H709" s="96" t="n">
        <v>159767.19</v>
      </c>
      <c r="I709" s="96" t="n">
        <v>203712.4357807061</v>
      </c>
      <c r="J709" s="53" t="n">
        <v>20240331</v>
      </c>
      <c r="K709" s="53" t="inlineStr">
        <is>
          <t>HFT</t>
        </is>
      </c>
      <c r="L709" s="53" t="inlineStr">
        <is>
          <t>MUM</t>
        </is>
      </c>
      <c r="M709" s="96">
        <f>I709*VLOOKUP(G709,'Currency-RBI'!$A$2:$B$28,2,0)</f>
        <v/>
      </c>
      <c r="N709" s="97">
        <f>H709/I709</f>
        <v/>
      </c>
    </row>
    <row r="710">
      <c r="A710" s="53" t="n">
        <v>20221231</v>
      </c>
      <c r="B710" s="94" t="inlineStr">
        <is>
          <t>16867-TB-INR-AFS-DEL-1621</t>
        </is>
      </c>
      <c r="C710" s="95" t="n">
        <v>16867</v>
      </c>
      <c r="D710" s="53" t="inlineStr">
        <is>
          <t>TB</t>
        </is>
      </c>
      <c r="E710" s="53" t="inlineStr">
        <is>
          <t>Y</t>
        </is>
      </c>
      <c r="F710" s="94" t="inlineStr">
        <is>
          <t>Treasury Bills</t>
        </is>
      </c>
      <c r="G710" s="53" t="inlineStr">
        <is>
          <t>INR</t>
        </is>
      </c>
      <c r="H710" s="96" t="n">
        <v>189826.56</v>
      </c>
      <c r="I710" s="96" t="n">
        <v>350654.1199485378</v>
      </c>
      <c r="J710" s="53" t="n">
        <v>20240331</v>
      </c>
      <c r="K710" s="53" t="inlineStr">
        <is>
          <t>AFS</t>
        </is>
      </c>
      <c r="L710" s="53" t="inlineStr">
        <is>
          <t>DEL</t>
        </is>
      </c>
      <c r="M710" s="96">
        <f>I710*VLOOKUP(G710,'Currency-RBI'!$A$2:$B$28,2,0)</f>
        <v/>
      </c>
      <c r="N710" s="97">
        <f>H710/I710</f>
        <v/>
      </c>
    </row>
    <row r="711">
      <c r="A711" s="53" t="n">
        <v>20221231</v>
      </c>
      <c r="B711" s="94" t="inlineStr">
        <is>
          <t>20039-SG-INR-AFS-DEL-1622</t>
        </is>
      </c>
      <c r="C711" s="95" t="n">
        <v>20039</v>
      </c>
      <c r="D711" s="53" t="inlineStr">
        <is>
          <t>SG</t>
        </is>
      </c>
      <c r="E711" s="53" t="inlineStr">
        <is>
          <t>Y</t>
        </is>
      </c>
      <c r="F711" s="94" t="inlineStr">
        <is>
          <t>State Government Securities</t>
        </is>
      </c>
      <c r="G711" s="53" t="inlineStr">
        <is>
          <t>INR</t>
        </is>
      </c>
      <c r="H711" s="96" t="n">
        <v>303035.04</v>
      </c>
      <c r="I711" s="96" t="n">
        <v>435742.8734126746</v>
      </c>
      <c r="J711" s="53" t="n">
        <v>20240331</v>
      </c>
      <c r="K711" s="53" t="inlineStr">
        <is>
          <t>AFS</t>
        </is>
      </c>
      <c r="L711" s="53" t="inlineStr">
        <is>
          <t>DEL</t>
        </is>
      </c>
      <c r="M711" s="96">
        <f>I711*VLOOKUP(G711,'Currency-RBI'!$A$2:$B$28,2,0)</f>
        <v/>
      </c>
      <c r="N711" s="97">
        <f>H711/I711</f>
        <v/>
      </c>
    </row>
    <row r="712">
      <c r="A712" s="53" t="n">
        <v>20221231</v>
      </c>
      <c r="B712" s="94" t="inlineStr">
        <is>
          <t>51025-CG-INR-AFS-MUM-1624</t>
        </is>
      </c>
      <c r="C712" s="95" t="n">
        <v>51025</v>
      </c>
      <c r="D712" s="53" t="inlineStr">
        <is>
          <t>CG</t>
        </is>
      </c>
      <c r="E712" s="53" t="inlineStr">
        <is>
          <t>Y</t>
        </is>
      </c>
      <c r="F712" s="94" t="inlineStr">
        <is>
          <t>Central Government Securities</t>
        </is>
      </c>
      <c r="G712" s="53" t="inlineStr">
        <is>
          <t>INR</t>
        </is>
      </c>
      <c r="H712" s="96" t="n">
        <v>380523.33</v>
      </c>
      <c r="I712" s="96" t="n">
        <v>718128.3822430124</v>
      </c>
      <c r="J712" s="53" t="n">
        <v>20240331</v>
      </c>
      <c r="K712" s="53" t="inlineStr">
        <is>
          <t>AFS</t>
        </is>
      </c>
      <c r="L712" s="53" t="inlineStr">
        <is>
          <t>MUM</t>
        </is>
      </c>
      <c r="M712" s="96">
        <f>I712*VLOOKUP(G712,'Currency-RBI'!$A$2:$B$28,2,0)</f>
        <v/>
      </c>
      <c r="N712" s="97">
        <f>H712/I712</f>
        <v/>
      </c>
    </row>
    <row r="713">
      <c r="A713" s="53" t="n">
        <v>20221231</v>
      </c>
      <c r="B713" s="94" t="inlineStr">
        <is>
          <t>54969-TB-INR-AFS-DEL-1626</t>
        </is>
      </c>
      <c r="C713" s="95" t="n">
        <v>54969</v>
      </c>
      <c r="D713" s="53" t="inlineStr">
        <is>
          <t>TB</t>
        </is>
      </c>
      <c r="E713" s="53" t="inlineStr">
        <is>
          <t>Y</t>
        </is>
      </c>
      <c r="F713" s="94" t="inlineStr">
        <is>
          <t>Treasury Bills</t>
        </is>
      </c>
      <c r="G713" s="53" t="inlineStr">
        <is>
          <t>INR</t>
        </is>
      </c>
      <c r="H713" s="96" t="n">
        <v>283830.03</v>
      </c>
      <c r="I713" s="96" t="n">
        <v>424911.8533000643</v>
      </c>
      <c r="J713" s="53" t="n">
        <v>20240331</v>
      </c>
      <c r="K713" s="53" t="inlineStr">
        <is>
          <t>AFS</t>
        </is>
      </c>
      <c r="L713" s="53" t="inlineStr">
        <is>
          <t>DEL</t>
        </is>
      </c>
      <c r="M713" s="96">
        <f>I713*VLOOKUP(G713,'Currency-RBI'!$A$2:$B$28,2,0)</f>
        <v/>
      </c>
      <c r="N713" s="97">
        <f>H713/I713</f>
        <v/>
      </c>
    </row>
    <row r="714">
      <c r="A714" s="53" t="n">
        <v>20221231</v>
      </c>
      <c r="B714" s="94" t="inlineStr">
        <is>
          <t>68587-SG-INR-AFS-MUM-1628</t>
        </is>
      </c>
      <c r="C714" s="95" t="n">
        <v>68587</v>
      </c>
      <c r="D714" s="53" t="inlineStr">
        <is>
          <t>SG</t>
        </is>
      </c>
      <c r="E714" s="53" t="inlineStr">
        <is>
          <t>Y</t>
        </is>
      </c>
      <c r="F714" s="94" t="inlineStr">
        <is>
          <t>State Government Securities</t>
        </is>
      </c>
      <c r="G714" s="53" t="inlineStr">
        <is>
          <t>INR</t>
        </is>
      </c>
      <c r="H714" s="96" t="n">
        <v>435379.23</v>
      </c>
      <c r="I714" s="96" t="n">
        <v>482850.1279472321</v>
      </c>
      <c r="J714" s="53" t="n">
        <v>20240331</v>
      </c>
      <c r="K714" s="53" t="inlineStr">
        <is>
          <t>AFS</t>
        </is>
      </c>
      <c r="L714" s="53" t="inlineStr">
        <is>
          <t>MUM</t>
        </is>
      </c>
      <c r="M714" s="96">
        <f>I714*VLOOKUP(G714,'Currency-RBI'!$A$2:$B$28,2,0)</f>
        <v/>
      </c>
      <c r="N714" s="97">
        <f>H714/I714</f>
        <v/>
      </c>
    </row>
    <row r="715">
      <c r="A715" s="53" t="n">
        <v>20221231</v>
      </c>
      <c r="B715" s="94" t="inlineStr">
        <is>
          <t>55936-SG-INR-HFT-MUM-1629</t>
        </is>
      </c>
      <c r="C715" s="95" t="n">
        <v>55936</v>
      </c>
      <c r="D715" s="53" t="inlineStr">
        <is>
          <t>SG</t>
        </is>
      </c>
      <c r="E715" s="53" t="inlineStr">
        <is>
          <t>N</t>
        </is>
      </c>
      <c r="F715" s="94" t="inlineStr">
        <is>
          <t>State Government Securities</t>
        </is>
      </c>
      <c r="G715" s="53" t="inlineStr">
        <is>
          <t>INR</t>
        </is>
      </c>
      <c r="H715" s="96" t="n">
        <v>142886.7</v>
      </c>
      <c r="I715" s="96" t="n">
        <v>228894.7249888145</v>
      </c>
      <c r="J715" s="53" t="n">
        <v>20240331</v>
      </c>
      <c r="K715" s="53" t="inlineStr">
        <is>
          <t>HFT</t>
        </is>
      </c>
      <c r="L715" s="53" t="inlineStr">
        <is>
          <t>MUM</t>
        </is>
      </c>
      <c r="M715" s="96">
        <f>I715*VLOOKUP(G715,'Currency-RBI'!$A$2:$B$28,2,0)</f>
        <v/>
      </c>
      <c r="N715" s="97">
        <f>H715/I715</f>
        <v/>
      </c>
    </row>
    <row r="716">
      <c r="A716" s="53" t="n">
        <v>20221231</v>
      </c>
      <c r="B716" s="94" t="inlineStr">
        <is>
          <t>55442-SG-INR-HFT-DEL-1631</t>
        </is>
      </c>
      <c r="C716" s="95" t="n">
        <v>55442</v>
      </c>
      <c r="D716" s="53" t="inlineStr">
        <is>
          <t>SG</t>
        </is>
      </c>
      <c r="E716" s="53" t="inlineStr">
        <is>
          <t>N</t>
        </is>
      </c>
      <c r="F716" s="94" t="inlineStr">
        <is>
          <t>State Government Securities</t>
        </is>
      </c>
      <c r="G716" s="53" t="inlineStr">
        <is>
          <t>INR</t>
        </is>
      </c>
      <c r="H716" s="96" t="n">
        <v>155219.13</v>
      </c>
      <c r="I716" s="96" t="n">
        <v>205648.0229737535</v>
      </c>
      <c r="J716" s="53" t="n">
        <v>20240331</v>
      </c>
      <c r="K716" s="53" t="inlineStr">
        <is>
          <t>HFT</t>
        </is>
      </c>
      <c r="L716" s="53" t="inlineStr">
        <is>
          <t>DEL</t>
        </is>
      </c>
      <c r="M716" s="96">
        <f>I716*VLOOKUP(G716,'Currency-RBI'!$A$2:$B$28,2,0)</f>
        <v/>
      </c>
      <c r="N716" s="97">
        <f>H716/I716</f>
        <v/>
      </c>
    </row>
    <row r="717">
      <c r="A717" s="53" t="n">
        <v>20221231</v>
      </c>
      <c r="B717" s="94" t="inlineStr">
        <is>
          <t>36420-SG-INR-HFT-DEL-1633</t>
        </is>
      </c>
      <c r="C717" s="95" t="n">
        <v>36420</v>
      </c>
      <c r="D717" s="53" t="inlineStr">
        <is>
          <t>SG</t>
        </is>
      </c>
      <c r="E717" s="53" t="inlineStr">
        <is>
          <t>N</t>
        </is>
      </c>
      <c r="F717" s="94" t="inlineStr">
        <is>
          <t>State Government Securities</t>
        </is>
      </c>
      <c r="G717" s="53" t="inlineStr">
        <is>
          <t>INR</t>
        </is>
      </c>
      <c r="H717" s="96" t="n">
        <v>487210.68</v>
      </c>
      <c r="I717" s="96" t="n">
        <v>511024.2442964699</v>
      </c>
      <c r="J717" s="53" t="n">
        <v>20240331</v>
      </c>
      <c r="K717" s="53" t="inlineStr">
        <is>
          <t>HFT</t>
        </is>
      </c>
      <c r="L717" s="53" t="inlineStr">
        <is>
          <t>DEL</t>
        </is>
      </c>
      <c r="M717" s="96">
        <f>I717*VLOOKUP(G717,'Currency-RBI'!$A$2:$B$28,2,0)</f>
        <v/>
      </c>
      <c r="N717" s="97">
        <f>H717/I717</f>
        <v/>
      </c>
    </row>
    <row r="718">
      <c r="A718" s="53" t="n">
        <v>20221231</v>
      </c>
      <c r="B718" s="94" t="inlineStr">
        <is>
          <t>20903-OS-INR-HFT-MUM-1636</t>
        </is>
      </c>
      <c r="C718" s="95" t="n">
        <v>20903</v>
      </c>
      <c r="D718" s="53" t="inlineStr">
        <is>
          <t>OS</t>
        </is>
      </c>
      <c r="E718" s="53" t="inlineStr">
        <is>
          <t>N</t>
        </is>
      </c>
      <c r="F718" s="94" t="inlineStr">
        <is>
          <t>Other Approved Securities</t>
        </is>
      </c>
      <c r="G718" s="53" t="inlineStr">
        <is>
          <t>INR</t>
        </is>
      </c>
      <c r="H718" s="96" t="n">
        <v>164912.22</v>
      </c>
      <c r="I718" s="96" t="n">
        <v>241517.2946890797</v>
      </c>
      <c r="J718" s="53" t="n">
        <v>20240331</v>
      </c>
      <c r="K718" s="53" t="inlineStr">
        <is>
          <t>HFT</t>
        </is>
      </c>
      <c r="L718" s="53" t="inlineStr">
        <is>
          <t>MUM</t>
        </is>
      </c>
      <c r="M718" s="96">
        <f>I718*VLOOKUP(G718,'Currency-RBI'!$A$2:$B$28,2,0)</f>
        <v/>
      </c>
      <c r="N718" s="97">
        <f>H718/I718</f>
        <v/>
      </c>
    </row>
    <row r="719">
      <c r="A719" s="53" t="n">
        <v>20221231</v>
      </c>
      <c r="B719" s="94" t="inlineStr">
        <is>
          <t>35038-CG-INR-AFS-DEL-1642</t>
        </is>
      </c>
      <c r="C719" s="95" t="n">
        <v>35038</v>
      </c>
      <c r="D719" s="53" t="inlineStr">
        <is>
          <t>CG</t>
        </is>
      </c>
      <c r="E719" s="53" t="inlineStr">
        <is>
          <t>Y</t>
        </is>
      </c>
      <c r="F719" s="94" t="inlineStr">
        <is>
          <t>Central Government Securities</t>
        </is>
      </c>
      <c r="G719" s="53" t="inlineStr">
        <is>
          <t>INR</t>
        </is>
      </c>
      <c r="H719" s="96" t="n">
        <v>341364.87</v>
      </c>
      <c r="I719" s="96" t="n">
        <v>353350.5429151208</v>
      </c>
      <c r="J719" s="53" t="n">
        <v>20240331</v>
      </c>
      <c r="K719" s="53" t="inlineStr">
        <is>
          <t>AFS</t>
        </is>
      </c>
      <c r="L719" s="53" t="inlineStr">
        <is>
          <t>DEL</t>
        </is>
      </c>
      <c r="M719" s="96">
        <f>I719*VLOOKUP(G719,'Currency-RBI'!$A$2:$B$28,2,0)</f>
        <v/>
      </c>
      <c r="N719" s="97">
        <f>H719/I719</f>
        <v/>
      </c>
    </row>
    <row r="720">
      <c r="A720" s="53" t="n">
        <v>20221231</v>
      </c>
      <c r="B720" s="94" t="inlineStr">
        <is>
          <t>27590-OS-INR-HFT-MUM-1650</t>
        </is>
      </c>
      <c r="C720" s="95" t="n">
        <v>27590</v>
      </c>
      <c r="D720" s="53" t="inlineStr">
        <is>
          <t>OS</t>
        </is>
      </c>
      <c r="E720" s="53" t="inlineStr">
        <is>
          <t>Y</t>
        </is>
      </c>
      <c r="F720" s="94" t="inlineStr">
        <is>
          <t>Other Approved Securities</t>
        </is>
      </c>
      <c r="G720" s="53" t="inlineStr">
        <is>
          <t>INR</t>
        </is>
      </c>
      <c r="H720" s="96" t="n">
        <v>371627.19</v>
      </c>
      <c r="I720" s="96" t="n">
        <v>577810.2223975724</v>
      </c>
      <c r="J720" s="53" t="n">
        <v>20240331</v>
      </c>
      <c r="K720" s="53" t="inlineStr">
        <is>
          <t>HFT</t>
        </is>
      </c>
      <c r="L720" s="53" t="inlineStr">
        <is>
          <t>MUM</t>
        </is>
      </c>
      <c r="M720" s="96">
        <f>I720*VLOOKUP(G720,'Currency-RBI'!$A$2:$B$28,2,0)</f>
        <v/>
      </c>
      <c r="N720" s="97">
        <f>H720/I720</f>
        <v/>
      </c>
    </row>
    <row r="721">
      <c r="A721" s="53" t="n">
        <v>20221231</v>
      </c>
      <c r="B721" s="94" t="inlineStr">
        <is>
          <t>14231-CG-INR-HFT-DEL-1651</t>
        </is>
      </c>
      <c r="C721" s="95" t="n">
        <v>14231</v>
      </c>
      <c r="D721" s="53" t="inlineStr">
        <is>
          <t>CG</t>
        </is>
      </c>
      <c r="E721" s="53" t="inlineStr">
        <is>
          <t>Y</t>
        </is>
      </c>
      <c r="F721" s="94" t="inlineStr">
        <is>
          <t>Central Government Securities</t>
        </is>
      </c>
      <c r="G721" s="53" t="inlineStr">
        <is>
          <t>INR</t>
        </is>
      </c>
      <c r="H721" s="96" t="n">
        <v>289399.77</v>
      </c>
      <c r="I721" s="96" t="n">
        <v>525733.3254358771</v>
      </c>
      <c r="J721" s="53" t="n">
        <v>20240331</v>
      </c>
      <c r="K721" s="53" t="inlineStr">
        <is>
          <t>HFT</t>
        </is>
      </c>
      <c r="L721" s="53" t="inlineStr">
        <is>
          <t>DEL</t>
        </is>
      </c>
      <c r="M721" s="96">
        <f>I721*VLOOKUP(G721,'Currency-RBI'!$A$2:$B$28,2,0)</f>
        <v/>
      </c>
      <c r="N721" s="97">
        <f>H721/I721</f>
        <v/>
      </c>
    </row>
    <row r="722">
      <c r="A722" s="53" t="n">
        <v>20221231</v>
      </c>
      <c r="B722" s="94" t="inlineStr">
        <is>
          <t>64511-TB-INR-HFT-MUM-1656</t>
        </is>
      </c>
      <c r="C722" s="95" t="n">
        <v>64511</v>
      </c>
      <c r="D722" s="53" t="inlineStr">
        <is>
          <t>TB</t>
        </is>
      </c>
      <c r="E722" s="53" t="inlineStr">
        <is>
          <t>N</t>
        </is>
      </c>
      <c r="F722" s="94" t="inlineStr">
        <is>
          <t>Treasury Bills</t>
        </is>
      </c>
      <c r="G722" s="53" t="inlineStr">
        <is>
          <t>INR</t>
        </is>
      </c>
      <c r="H722" s="96" t="n">
        <v>160912.62</v>
      </c>
      <c r="I722" s="96" t="n">
        <v>319104.189269374</v>
      </c>
      <c r="J722" s="53" t="n">
        <v>20240331</v>
      </c>
      <c r="K722" s="53" t="inlineStr">
        <is>
          <t>HFT</t>
        </is>
      </c>
      <c r="L722" s="53" t="inlineStr">
        <is>
          <t>MUM</t>
        </is>
      </c>
      <c r="M722" s="96">
        <f>I722*VLOOKUP(G722,'Currency-RBI'!$A$2:$B$28,2,0)</f>
        <v/>
      </c>
      <c r="N722" s="97">
        <f>H722/I722</f>
        <v/>
      </c>
    </row>
    <row r="723">
      <c r="A723" s="53" t="n">
        <v>20221231</v>
      </c>
      <c r="B723" s="94" t="inlineStr">
        <is>
          <t>15778-SG-INR-HFT-MUM-1657</t>
        </is>
      </c>
      <c r="C723" s="95" t="n">
        <v>15778</v>
      </c>
      <c r="D723" s="53" t="inlineStr">
        <is>
          <t>SG</t>
        </is>
      </c>
      <c r="E723" s="53" t="inlineStr">
        <is>
          <t>N</t>
        </is>
      </c>
      <c r="F723" s="94" t="inlineStr">
        <is>
          <t>State Government Securities</t>
        </is>
      </c>
      <c r="G723" s="53" t="inlineStr">
        <is>
          <t>INR</t>
        </is>
      </c>
      <c r="H723" s="96" t="n">
        <v>459032.31</v>
      </c>
      <c r="I723" s="96" t="n">
        <v>834534.3977710853</v>
      </c>
      <c r="J723" s="53" t="n">
        <v>20240331</v>
      </c>
      <c r="K723" s="53" t="inlineStr">
        <is>
          <t>HFT</t>
        </is>
      </c>
      <c r="L723" s="53" t="inlineStr">
        <is>
          <t>MUM</t>
        </is>
      </c>
      <c r="M723" s="96">
        <f>I723*VLOOKUP(G723,'Currency-RBI'!$A$2:$B$28,2,0)</f>
        <v/>
      </c>
      <c r="N723" s="97">
        <f>H723/I723</f>
        <v/>
      </c>
    </row>
    <row r="724">
      <c r="A724" s="53" t="n">
        <v>20221231</v>
      </c>
      <c r="B724" s="94" t="inlineStr">
        <is>
          <t>81529-TB-INR-AFS-MUM-1658</t>
        </is>
      </c>
      <c r="C724" s="95" t="n">
        <v>81529</v>
      </c>
      <c r="D724" s="53" t="inlineStr">
        <is>
          <t>TB</t>
        </is>
      </c>
      <c r="E724" s="53" t="inlineStr">
        <is>
          <t>Y</t>
        </is>
      </c>
      <c r="F724" s="94" t="inlineStr">
        <is>
          <t>Treasury Bills</t>
        </is>
      </c>
      <c r="G724" s="53" t="inlineStr">
        <is>
          <t>INR</t>
        </is>
      </c>
      <c r="H724" s="96" t="n">
        <v>128792.07</v>
      </c>
      <c r="I724" s="96" t="n">
        <v>225540.6844456931</v>
      </c>
      <c r="J724" s="53" t="n">
        <v>20240331</v>
      </c>
      <c r="K724" s="53" t="inlineStr">
        <is>
          <t>AFS</t>
        </is>
      </c>
      <c r="L724" s="53" t="inlineStr">
        <is>
          <t>MUM</t>
        </is>
      </c>
      <c r="M724" s="96">
        <f>I724*VLOOKUP(G724,'Currency-RBI'!$A$2:$B$28,2,0)</f>
        <v/>
      </c>
      <c r="N724" s="97">
        <f>H724/I724</f>
        <v/>
      </c>
    </row>
    <row r="725">
      <c r="A725" s="53" t="n">
        <v>20221231</v>
      </c>
      <c r="B725" s="94" t="inlineStr">
        <is>
          <t>89911-SG-INR-HFT-MUM-1660</t>
        </is>
      </c>
      <c r="C725" s="95" t="n">
        <v>89911</v>
      </c>
      <c r="D725" s="53" t="inlineStr">
        <is>
          <t>SG</t>
        </is>
      </c>
      <c r="E725" s="53" t="inlineStr">
        <is>
          <t>Y</t>
        </is>
      </c>
      <c r="F725" s="94" t="inlineStr">
        <is>
          <t>State Government Securities</t>
        </is>
      </c>
      <c r="G725" s="53" t="inlineStr">
        <is>
          <t>INR</t>
        </is>
      </c>
      <c r="H725" s="96" t="n">
        <v>204448.86</v>
      </c>
      <c r="I725" s="96" t="n">
        <v>255707.1375574457</v>
      </c>
      <c r="J725" s="53" t="n">
        <v>20240331</v>
      </c>
      <c r="K725" s="53" t="inlineStr">
        <is>
          <t>HFT</t>
        </is>
      </c>
      <c r="L725" s="53" t="inlineStr">
        <is>
          <t>MUM</t>
        </is>
      </c>
      <c r="M725" s="96">
        <f>I725*VLOOKUP(G725,'Currency-RBI'!$A$2:$B$28,2,0)</f>
        <v/>
      </c>
      <c r="N725" s="97">
        <f>H725/I725</f>
        <v/>
      </c>
    </row>
    <row r="726">
      <c r="A726" s="53" t="n">
        <v>20221231</v>
      </c>
      <c r="B726" s="94" t="inlineStr">
        <is>
          <t>79107-TB-INR-AFS-MUM-1664</t>
        </is>
      </c>
      <c r="C726" s="95" t="n">
        <v>79107</v>
      </c>
      <c r="D726" s="53" t="inlineStr">
        <is>
          <t>TB</t>
        </is>
      </c>
      <c r="E726" s="53" t="inlineStr">
        <is>
          <t>N</t>
        </is>
      </c>
      <c r="F726" s="94" t="inlineStr">
        <is>
          <t>Treasury Bills</t>
        </is>
      </c>
      <c r="G726" s="53" t="inlineStr">
        <is>
          <t>INR</t>
        </is>
      </c>
      <c r="H726" s="96" t="n">
        <v>339611.58</v>
      </c>
      <c r="I726" s="96" t="n">
        <v>606108.7140874426</v>
      </c>
      <c r="J726" s="53" t="n">
        <v>20240331</v>
      </c>
      <c r="K726" s="53" t="inlineStr">
        <is>
          <t>AFS</t>
        </is>
      </c>
      <c r="L726" s="53" t="inlineStr">
        <is>
          <t>MUM</t>
        </is>
      </c>
      <c r="M726" s="96">
        <f>I726*VLOOKUP(G726,'Currency-RBI'!$A$2:$B$28,2,0)</f>
        <v/>
      </c>
      <c r="N726" s="97">
        <f>H726/I726</f>
        <v/>
      </c>
    </row>
    <row r="727">
      <c r="A727" s="53" t="n">
        <v>20221231</v>
      </c>
      <c r="B727" s="94" t="inlineStr">
        <is>
          <t>82924-SG-INR-AFS-DEL-1665</t>
        </is>
      </c>
      <c r="C727" s="95" t="n">
        <v>82924</v>
      </c>
      <c r="D727" s="53" t="inlineStr">
        <is>
          <t>SG</t>
        </is>
      </c>
      <c r="E727" s="53" t="inlineStr">
        <is>
          <t>Y</t>
        </is>
      </c>
      <c r="F727" s="94" t="inlineStr">
        <is>
          <t>State Government Securities</t>
        </is>
      </c>
      <c r="G727" s="53" t="inlineStr">
        <is>
          <t>INR</t>
        </is>
      </c>
      <c r="H727" s="96" t="n">
        <v>407310.75</v>
      </c>
      <c r="I727" s="96" t="n">
        <v>711334.8224257488</v>
      </c>
      <c r="J727" s="53" t="n">
        <v>20240331</v>
      </c>
      <c r="K727" s="53" t="inlineStr">
        <is>
          <t>AFS</t>
        </is>
      </c>
      <c r="L727" s="53" t="inlineStr">
        <is>
          <t>DEL</t>
        </is>
      </c>
      <c r="M727" s="96">
        <f>I727*VLOOKUP(G727,'Currency-RBI'!$A$2:$B$28,2,0)</f>
        <v/>
      </c>
      <c r="N727" s="97">
        <f>H727/I727</f>
        <v/>
      </c>
    </row>
    <row r="728">
      <c r="A728" s="53" t="n">
        <v>20221231</v>
      </c>
      <c r="B728" s="94" t="inlineStr">
        <is>
          <t>43161-OS-INR-HFT-DEL-1666</t>
        </is>
      </c>
      <c r="C728" s="95" t="n">
        <v>43161</v>
      </c>
      <c r="D728" s="53" t="inlineStr">
        <is>
          <t>OS</t>
        </is>
      </c>
      <c r="E728" s="53" t="inlineStr">
        <is>
          <t>N</t>
        </is>
      </c>
      <c r="F728" s="94" t="inlineStr">
        <is>
          <t>Other Approved Securities</t>
        </is>
      </c>
      <c r="G728" s="53" t="inlineStr">
        <is>
          <t>INR</t>
        </is>
      </c>
      <c r="H728" s="96" t="n">
        <v>285735.78</v>
      </c>
      <c r="I728" s="96" t="n">
        <v>289898.9829821055</v>
      </c>
      <c r="J728" s="53" t="n">
        <v>20240331</v>
      </c>
      <c r="K728" s="53" t="inlineStr">
        <is>
          <t>HFT</t>
        </is>
      </c>
      <c r="L728" s="53" t="inlineStr">
        <is>
          <t>DEL</t>
        </is>
      </c>
      <c r="M728" s="96">
        <f>I728*VLOOKUP(G728,'Currency-RBI'!$A$2:$B$28,2,0)</f>
        <v/>
      </c>
      <c r="N728" s="97">
        <f>H728/I728</f>
        <v/>
      </c>
    </row>
    <row r="729">
      <c r="A729" s="53" t="n">
        <v>20221231</v>
      </c>
      <c r="B729" s="94" t="inlineStr">
        <is>
          <t>72909-OS-INR-HFT-DEL-1670</t>
        </is>
      </c>
      <c r="C729" s="95" t="n">
        <v>72909</v>
      </c>
      <c r="D729" s="53" t="inlineStr">
        <is>
          <t>OS</t>
        </is>
      </c>
      <c r="E729" s="53" t="inlineStr">
        <is>
          <t>N</t>
        </is>
      </c>
      <c r="F729" s="94" t="inlineStr">
        <is>
          <t>Other Approved Securities</t>
        </is>
      </c>
      <c r="G729" s="53" t="inlineStr">
        <is>
          <t>INR</t>
        </is>
      </c>
      <c r="H729" s="96" t="n">
        <v>68645.61</v>
      </c>
      <c r="I729" s="96" t="n">
        <v>103599.7353168515</v>
      </c>
      <c r="J729" s="53" t="n">
        <v>20240331</v>
      </c>
      <c r="K729" s="53" t="inlineStr">
        <is>
          <t>HFT</t>
        </is>
      </c>
      <c r="L729" s="53" t="inlineStr">
        <is>
          <t>DEL</t>
        </is>
      </c>
      <c r="M729" s="96">
        <f>I729*VLOOKUP(G729,'Currency-RBI'!$A$2:$B$28,2,0)</f>
        <v/>
      </c>
      <c r="N729" s="97">
        <f>H729/I729</f>
        <v/>
      </c>
    </row>
    <row r="730">
      <c r="A730" s="53" t="n">
        <v>20221231</v>
      </c>
      <c r="B730" s="94" t="inlineStr">
        <is>
          <t>10269-OS-INR-AFS-MUM-1674</t>
        </is>
      </c>
      <c r="C730" s="95" t="n">
        <v>10269</v>
      </c>
      <c r="D730" s="53" t="inlineStr">
        <is>
          <t>OS</t>
        </is>
      </c>
      <c r="E730" s="53" t="inlineStr">
        <is>
          <t>Y</t>
        </is>
      </c>
      <c r="F730" s="94" t="inlineStr">
        <is>
          <t>Other Approved Securities</t>
        </is>
      </c>
      <c r="G730" s="53" t="inlineStr">
        <is>
          <t>INR</t>
        </is>
      </c>
      <c r="H730" s="96" t="n">
        <v>481023.18</v>
      </c>
      <c r="I730" s="96" t="n">
        <v>809505.1706014875</v>
      </c>
      <c r="J730" s="53" t="n">
        <v>20240331</v>
      </c>
      <c r="K730" s="53" t="inlineStr">
        <is>
          <t>AFS</t>
        </is>
      </c>
      <c r="L730" s="53" t="inlineStr">
        <is>
          <t>MUM</t>
        </is>
      </c>
      <c r="M730" s="96">
        <f>I730*VLOOKUP(G730,'Currency-RBI'!$A$2:$B$28,2,0)</f>
        <v/>
      </c>
      <c r="N730" s="97">
        <f>H730/I730</f>
        <v/>
      </c>
    </row>
    <row r="731">
      <c r="A731" s="53" t="n">
        <v>20221231</v>
      </c>
      <c r="B731" s="94" t="inlineStr">
        <is>
          <t>45163-SG-INR-AFS-MUM-1675</t>
        </is>
      </c>
      <c r="C731" s="95" t="n">
        <v>45163</v>
      </c>
      <c r="D731" s="53" t="inlineStr">
        <is>
          <t>SG</t>
        </is>
      </c>
      <c r="E731" s="53" t="inlineStr">
        <is>
          <t>N</t>
        </is>
      </c>
      <c r="F731" s="94" t="inlineStr">
        <is>
          <t>State Government Securities</t>
        </is>
      </c>
      <c r="G731" s="53" t="inlineStr">
        <is>
          <t>INR</t>
        </is>
      </c>
      <c r="H731" s="96" t="n">
        <v>174025.17</v>
      </c>
      <c r="I731" s="96" t="n">
        <v>226637.4960520972</v>
      </c>
      <c r="J731" s="53" t="n">
        <v>20240331</v>
      </c>
      <c r="K731" s="53" t="inlineStr">
        <is>
          <t>AFS</t>
        </is>
      </c>
      <c r="L731" s="53" t="inlineStr">
        <is>
          <t>MUM</t>
        </is>
      </c>
      <c r="M731" s="96">
        <f>I731*VLOOKUP(G731,'Currency-RBI'!$A$2:$B$28,2,0)</f>
        <v/>
      </c>
      <c r="N731" s="97">
        <f>H731/I731</f>
        <v/>
      </c>
    </row>
    <row r="732">
      <c r="A732" s="53" t="n">
        <v>20221231</v>
      </c>
      <c r="B732" s="94" t="inlineStr">
        <is>
          <t>38803-OS-INR-AFS-MUM-1676</t>
        </is>
      </c>
      <c r="C732" s="95" t="n">
        <v>38803</v>
      </c>
      <c r="D732" s="53" t="inlineStr">
        <is>
          <t>OS</t>
        </is>
      </c>
      <c r="E732" s="53" t="inlineStr">
        <is>
          <t>Y</t>
        </is>
      </c>
      <c r="F732" s="94" t="inlineStr">
        <is>
          <t>Other Approved Securities</t>
        </is>
      </c>
      <c r="G732" s="53" t="inlineStr">
        <is>
          <t>INR</t>
        </is>
      </c>
      <c r="H732" s="96" t="n">
        <v>106212.15</v>
      </c>
      <c r="I732" s="96" t="n">
        <v>149357.4730248732</v>
      </c>
      <c r="J732" s="53" t="n">
        <v>20240331</v>
      </c>
      <c r="K732" s="53" t="inlineStr">
        <is>
          <t>AFS</t>
        </is>
      </c>
      <c r="L732" s="53" t="inlineStr">
        <is>
          <t>MUM</t>
        </is>
      </c>
      <c r="M732" s="96">
        <f>I732*VLOOKUP(G732,'Currency-RBI'!$A$2:$B$28,2,0)</f>
        <v/>
      </c>
      <c r="N732" s="97">
        <f>H732/I732</f>
        <v/>
      </c>
    </row>
    <row r="733">
      <c r="A733" s="53" t="n">
        <v>20221231</v>
      </c>
      <c r="B733" s="94" t="inlineStr">
        <is>
          <t>38626-OS-INR-AFS-DEL-1677</t>
        </is>
      </c>
      <c r="C733" s="95" t="n">
        <v>38626</v>
      </c>
      <c r="D733" s="53" t="inlineStr">
        <is>
          <t>OS</t>
        </is>
      </c>
      <c r="E733" s="53" t="inlineStr">
        <is>
          <t>Y</t>
        </is>
      </c>
      <c r="F733" s="94" t="inlineStr">
        <is>
          <t>Other Approved Securities</t>
        </is>
      </c>
      <c r="G733" s="53" t="inlineStr">
        <is>
          <t>INR</t>
        </is>
      </c>
      <c r="H733" s="96" t="n">
        <v>128765.34</v>
      </c>
      <c r="I733" s="96" t="n">
        <v>132870.2507274699</v>
      </c>
      <c r="J733" s="53" t="n">
        <v>20240331</v>
      </c>
      <c r="K733" s="53" t="inlineStr">
        <is>
          <t>AFS</t>
        </is>
      </c>
      <c r="L733" s="53" t="inlineStr">
        <is>
          <t>DEL</t>
        </is>
      </c>
      <c r="M733" s="96">
        <f>I733*VLOOKUP(G733,'Currency-RBI'!$A$2:$B$28,2,0)</f>
        <v/>
      </c>
      <c r="N733" s="97">
        <f>H733/I733</f>
        <v/>
      </c>
    </row>
    <row r="734">
      <c r="A734" s="53" t="n">
        <v>20221231</v>
      </c>
      <c r="B734" s="94" t="inlineStr">
        <is>
          <t>35013-SG-INR-HFT-DEL-1678</t>
        </is>
      </c>
      <c r="C734" s="95" t="n">
        <v>35013</v>
      </c>
      <c r="D734" s="53" t="inlineStr">
        <is>
          <t>SG</t>
        </is>
      </c>
      <c r="E734" s="53" t="inlineStr">
        <is>
          <t>N</t>
        </is>
      </c>
      <c r="F734" s="94" t="inlineStr">
        <is>
          <t>State Government Securities</t>
        </is>
      </c>
      <c r="G734" s="53" t="inlineStr">
        <is>
          <t>INR</t>
        </is>
      </c>
      <c r="H734" s="96" t="n">
        <v>299565.09</v>
      </c>
      <c r="I734" s="96" t="n">
        <v>333826.3649664392</v>
      </c>
      <c r="J734" s="53" t="n">
        <v>20240331</v>
      </c>
      <c r="K734" s="53" t="inlineStr">
        <is>
          <t>HFT</t>
        </is>
      </c>
      <c r="L734" s="53" t="inlineStr">
        <is>
          <t>DEL</t>
        </is>
      </c>
      <c r="M734" s="96">
        <f>I734*VLOOKUP(G734,'Currency-RBI'!$A$2:$B$28,2,0)</f>
        <v/>
      </c>
      <c r="N734" s="97">
        <f>H734/I734</f>
        <v/>
      </c>
    </row>
    <row r="735">
      <c r="A735" s="53" t="n">
        <v>20221231</v>
      </c>
      <c r="B735" s="94" t="inlineStr">
        <is>
          <t>27329-TB-INR-HFT-DEL-1679</t>
        </is>
      </c>
      <c r="C735" s="95" t="n">
        <v>27329</v>
      </c>
      <c r="D735" s="53" t="inlineStr">
        <is>
          <t>TB</t>
        </is>
      </c>
      <c r="E735" s="53" t="inlineStr">
        <is>
          <t>Y</t>
        </is>
      </c>
      <c r="F735" s="94" t="inlineStr">
        <is>
          <t>Treasury Bills</t>
        </is>
      </c>
      <c r="G735" s="53" t="inlineStr">
        <is>
          <t>INR</t>
        </is>
      </c>
      <c r="H735" s="96" t="n">
        <v>428070.06</v>
      </c>
      <c r="I735" s="96" t="n">
        <v>555937.115764448</v>
      </c>
      <c r="J735" s="53" t="n">
        <v>20240331</v>
      </c>
      <c r="K735" s="53" t="inlineStr">
        <is>
          <t>HFT</t>
        </is>
      </c>
      <c r="L735" s="53" t="inlineStr">
        <is>
          <t>DEL</t>
        </is>
      </c>
      <c r="M735" s="96">
        <f>I735*VLOOKUP(G735,'Currency-RBI'!$A$2:$B$28,2,0)</f>
        <v/>
      </c>
      <c r="N735" s="97">
        <f>H735/I735</f>
        <v/>
      </c>
    </row>
    <row r="736">
      <c r="A736" s="53" t="n">
        <v>20221231</v>
      </c>
      <c r="B736" s="94" t="inlineStr">
        <is>
          <t>11551-TB-INR-HFT-MUM-1681</t>
        </is>
      </c>
      <c r="C736" s="95" t="n">
        <v>11551</v>
      </c>
      <c r="D736" s="53" t="inlineStr">
        <is>
          <t>TB</t>
        </is>
      </c>
      <c r="E736" s="53" t="inlineStr">
        <is>
          <t>N</t>
        </is>
      </c>
      <c r="F736" s="94" t="inlineStr">
        <is>
          <t>Treasury Bills</t>
        </is>
      </c>
      <c r="G736" s="53" t="inlineStr">
        <is>
          <t>INR</t>
        </is>
      </c>
      <c r="H736" s="96" t="n">
        <v>156410.1</v>
      </c>
      <c r="I736" s="96" t="n">
        <v>283698.0294288032</v>
      </c>
      <c r="J736" s="53" t="n">
        <v>20240331</v>
      </c>
      <c r="K736" s="53" t="inlineStr">
        <is>
          <t>HFT</t>
        </is>
      </c>
      <c r="L736" s="53" t="inlineStr">
        <is>
          <t>MUM</t>
        </is>
      </c>
      <c r="M736" s="96">
        <f>I736*VLOOKUP(G736,'Currency-RBI'!$A$2:$B$28,2,0)</f>
        <v/>
      </c>
      <c r="N736" s="97">
        <f>H736/I736</f>
        <v/>
      </c>
    </row>
    <row r="737">
      <c r="A737" s="53" t="n">
        <v>20221231</v>
      </c>
      <c r="B737" s="94" t="inlineStr">
        <is>
          <t>57342-TB-INR-AFS-MUM-1683</t>
        </is>
      </c>
      <c r="C737" s="95" t="n">
        <v>57342</v>
      </c>
      <c r="D737" s="53" t="inlineStr">
        <is>
          <t>TB</t>
        </is>
      </c>
      <c r="E737" s="53" t="inlineStr">
        <is>
          <t>N</t>
        </is>
      </c>
      <c r="F737" s="94" t="inlineStr">
        <is>
          <t>Treasury Bills</t>
        </is>
      </c>
      <c r="G737" s="53" t="inlineStr">
        <is>
          <t>INR</t>
        </is>
      </c>
      <c r="H737" s="96" t="n">
        <v>279989.82</v>
      </c>
      <c r="I737" s="96" t="n">
        <v>389395.6394251233</v>
      </c>
      <c r="J737" s="53" t="n">
        <v>20240331</v>
      </c>
      <c r="K737" s="53" t="inlineStr">
        <is>
          <t>AFS</t>
        </is>
      </c>
      <c r="L737" s="53" t="inlineStr">
        <is>
          <t>MUM</t>
        </is>
      </c>
      <c r="M737" s="96">
        <f>I737*VLOOKUP(G737,'Currency-RBI'!$A$2:$B$28,2,0)</f>
        <v/>
      </c>
      <c r="N737" s="97">
        <f>H737/I737</f>
        <v/>
      </c>
    </row>
    <row r="738">
      <c r="A738" s="53" t="n">
        <v>20221231</v>
      </c>
      <c r="B738" s="94" t="inlineStr">
        <is>
          <t>86527-OS-INR-HFT-DEL-1684</t>
        </is>
      </c>
      <c r="C738" s="95" t="n">
        <v>86527</v>
      </c>
      <c r="D738" s="53" t="inlineStr">
        <is>
          <t>OS</t>
        </is>
      </c>
      <c r="E738" s="53" t="inlineStr">
        <is>
          <t>N</t>
        </is>
      </c>
      <c r="F738" s="94" t="inlineStr">
        <is>
          <t>Other Approved Securities</t>
        </is>
      </c>
      <c r="G738" s="53" t="inlineStr">
        <is>
          <t>INR</t>
        </is>
      </c>
      <c r="H738" s="96" t="n">
        <v>338136.48</v>
      </c>
      <c r="I738" s="96" t="n">
        <v>623541.135562289</v>
      </c>
      <c r="J738" s="53" t="n">
        <v>20240331</v>
      </c>
      <c r="K738" s="53" t="inlineStr">
        <is>
          <t>HFT</t>
        </is>
      </c>
      <c r="L738" s="53" t="inlineStr">
        <is>
          <t>DEL</t>
        </is>
      </c>
      <c r="M738" s="96">
        <f>I738*VLOOKUP(G738,'Currency-RBI'!$A$2:$B$28,2,0)</f>
        <v/>
      </c>
      <c r="N738" s="97">
        <f>H738/I738</f>
        <v/>
      </c>
    </row>
    <row r="739">
      <c r="A739" s="53" t="n">
        <v>20221231</v>
      </c>
      <c r="B739" s="94" t="inlineStr">
        <is>
          <t>78690-SG-INR-AFS-MUM-1687</t>
        </is>
      </c>
      <c r="C739" s="95" t="n">
        <v>78690</v>
      </c>
      <c r="D739" s="53" t="inlineStr">
        <is>
          <t>SG</t>
        </is>
      </c>
      <c r="E739" s="53" t="inlineStr">
        <is>
          <t>N</t>
        </is>
      </c>
      <c r="F739" s="94" t="inlineStr">
        <is>
          <t>State Government Securities</t>
        </is>
      </c>
      <c r="G739" s="53" t="inlineStr">
        <is>
          <t>INR</t>
        </is>
      </c>
      <c r="H739" s="96" t="n">
        <v>314418.06</v>
      </c>
      <c r="I739" s="96" t="n">
        <v>350539.7234688231</v>
      </c>
      <c r="J739" s="53" t="n">
        <v>20240331</v>
      </c>
      <c r="K739" s="53" t="inlineStr">
        <is>
          <t>AFS</t>
        </is>
      </c>
      <c r="L739" s="53" t="inlineStr">
        <is>
          <t>MUM</t>
        </is>
      </c>
      <c r="M739" s="96">
        <f>I739*VLOOKUP(G739,'Currency-RBI'!$A$2:$B$28,2,0)</f>
        <v/>
      </c>
      <c r="N739" s="97">
        <f>H739/I739</f>
        <v/>
      </c>
    </row>
    <row r="740">
      <c r="A740" s="53" t="n">
        <v>20221231</v>
      </c>
      <c r="B740" s="94" t="inlineStr">
        <is>
          <t>31442-SG-INR-HFT-MUM-1690</t>
        </is>
      </c>
      <c r="C740" s="95" t="n">
        <v>31442</v>
      </c>
      <c r="D740" s="53" t="inlineStr">
        <is>
          <t>SG</t>
        </is>
      </c>
      <c r="E740" s="53" t="inlineStr">
        <is>
          <t>N</t>
        </is>
      </c>
      <c r="F740" s="94" t="inlineStr">
        <is>
          <t>State Government Securities</t>
        </is>
      </c>
      <c r="G740" s="53" t="inlineStr">
        <is>
          <t>INR</t>
        </is>
      </c>
      <c r="H740" s="96" t="n">
        <v>427501.8</v>
      </c>
      <c r="I740" s="96" t="n">
        <v>463655.9045358389</v>
      </c>
      <c r="J740" s="53" t="n">
        <v>20240331</v>
      </c>
      <c r="K740" s="53" t="inlineStr">
        <is>
          <t>HFT</t>
        </is>
      </c>
      <c r="L740" s="53" t="inlineStr">
        <is>
          <t>MUM</t>
        </is>
      </c>
      <c r="M740" s="96">
        <f>I740*VLOOKUP(G740,'Currency-RBI'!$A$2:$B$28,2,0)</f>
        <v/>
      </c>
      <c r="N740" s="97">
        <f>H740/I740</f>
        <v/>
      </c>
    </row>
    <row r="741">
      <c r="A741" s="53" t="n">
        <v>20221231</v>
      </c>
      <c r="B741" s="94" t="inlineStr">
        <is>
          <t>61252-OS-INR-AFS-MUM-1694</t>
        </is>
      </c>
      <c r="C741" s="95" t="n">
        <v>61252</v>
      </c>
      <c r="D741" s="53" t="inlineStr">
        <is>
          <t>OS</t>
        </is>
      </c>
      <c r="E741" s="53" t="inlineStr">
        <is>
          <t>N</t>
        </is>
      </c>
      <c r="F741" s="94" t="inlineStr">
        <is>
          <t>Other Approved Securities</t>
        </is>
      </c>
      <c r="G741" s="53" t="inlineStr">
        <is>
          <t>INR</t>
        </is>
      </c>
      <c r="H741" s="96" t="n">
        <v>72548.19</v>
      </c>
      <c r="I741" s="96" t="n">
        <v>119296.180110739</v>
      </c>
      <c r="J741" s="53" t="n">
        <v>20240331</v>
      </c>
      <c r="K741" s="53" t="inlineStr">
        <is>
          <t>AFS</t>
        </is>
      </c>
      <c r="L741" s="53" t="inlineStr">
        <is>
          <t>MUM</t>
        </is>
      </c>
      <c r="M741" s="96">
        <f>I741*VLOOKUP(G741,'Currency-RBI'!$A$2:$B$28,2,0)</f>
        <v/>
      </c>
      <c r="N741" s="97">
        <f>H741/I741</f>
        <v/>
      </c>
    </row>
    <row r="742">
      <c r="A742" s="53" t="n">
        <v>20221231</v>
      </c>
      <c r="B742" s="94" t="inlineStr">
        <is>
          <t>52833-OS-INR-HFT-DEL-1695</t>
        </is>
      </c>
      <c r="C742" s="95" t="n">
        <v>52833</v>
      </c>
      <c r="D742" s="53" t="inlineStr">
        <is>
          <t>OS</t>
        </is>
      </c>
      <c r="E742" s="53" t="inlineStr">
        <is>
          <t>N</t>
        </is>
      </c>
      <c r="F742" s="94" t="inlineStr">
        <is>
          <t>Other Approved Securities</t>
        </is>
      </c>
      <c r="G742" s="53" t="inlineStr">
        <is>
          <t>INR</t>
        </is>
      </c>
      <c r="H742" s="96" t="n">
        <v>405307.98</v>
      </c>
      <c r="I742" s="96" t="n">
        <v>539849.4409123783</v>
      </c>
      <c r="J742" s="53" t="n">
        <v>20240331</v>
      </c>
      <c r="K742" s="53" t="inlineStr">
        <is>
          <t>HFT</t>
        </is>
      </c>
      <c r="L742" s="53" t="inlineStr">
        <is>
          <t>DEL</t>
        </is>
      </c>
      <c r="M742" s="96">
        <f>I742*VLOOKUP(G742,'Currency-RBI'!$A$2:$B$28,2,0)</f>
        <v/>
      </c>
      <c r="N742" s="97">
        <f>H742/I742</f>
        <v/>
      </c>
    </row>
    <row r="743">
      <c r="A743" s="53" t="n">
        <v>20221231</v>
      </c>
      <c r="B743" s="94" t="inlineStr">
        <is>
          <t>45341-SG-INR-AFS-DEL-1701</t>
        </is>
      </c>
      <c r="C743" s="95" t="n">
        <v>45341</v>
      </c>
      <c r="D743" s="53" t="inlineStr">
        <is>
          <t>SG</t>
        </is>
      </c>
      <c r="E743" s="53" t="inlineStr">
        <is>
          <t>N</t>
        </is>
      </c>
      <c r="F743" s="94" t="inlineStr">
        <is>
          <t>State Government Securities</t>
        </is>
      </c>
      <c r="G743" s="53" t="inlineStr">
        <is>
          <t>INR</t>
        </is>
      </c>
      <c r="H743" s="96" t="n">
        <v>191575.89</v>
      </c>
      <c r="I743" s="96" t="n">
        <v>368732.8653046358</v>
      </c>
      <c r="J743" s="53" t="n">
        <v>20240331</v>
      </c>
      <c r="K743" s="53" t="inlineStr">
        <is>
          <t>AFS</t>
        </is>
      </c>
      <c r="L743" s="53" t="inlineStr">
        <is>
          <t>DEL</t>
        </is>
      </c>
      <c r="M743" s="96">
        <f>I743*VLOOKUP(G743,'Currency-RBI'!$A$2:$B$28,2,0)</f>
        <v/>
      </c>
      <c r="N743" s="97">
        <f>H743/I743</f>
        <v/>
      </c>
    </row>
    <row r="744">
      <c r="A744" s="53" t="n">
        <v>20221231</v>
      </c>
      <c r="B744" s="94" t="inlineStr">
        <is>
          <t>37752-OS-INR-AFS-MUM-1702</t>
        </is>
      </c>
      <c r="C744" s="95" t="n">
        <v>37752</v>
      </c>
      <c r="D744" s="53" t="inlineStr">
        <is>
          <t>OS</t>
        </is>
      </c>
      <c r="E744" s="53" t="inlineStr">
        <is>
          <t>N</t>
        </is>
      </c>
      <c r="F744" s="94" t="inlineStr">
        <is>
          <t>Other Approved Securities</t>
        </is>
      </c>
      <c r="G744" s="53" t="inlineStr">
        <is>
          <t>INR</t>
        </is>
      </c>
      <c r="H744" s="96" t="n">
        <v>182378.79</v>
      </c>
      <c r="I744" s="96" t="n">
        <v>273494.58353707</v>
      </c>
      <c r="J744" s="53" t="n">
        <v>20240331</v>
      </c>
      <c r="K744" s="53" t="inlineStr">
        <is>
          <t>AFS</t>
        </is>
      </c>
      <c r="L744" s="53" t="inlineStr">
        <is>
          <t>MUM</t>
        </is>
      </c>
      <c r="M744" s="96">
        <f>I744*VLOOKUP(G744,'Currency-RBI'!$A$2:$B$28,2,0)</f>
        <v/>
      </c>
      <c r="N744" s="97">
        <f>H744/I744</f>
        <v/>
      </c>
    </row>
    <row r="745">
      <c r="A745" s="53" t="n">
        <v>20221231</v>
      </c>
      <c r="B745" s="94" t="inlineStr">
        <is>
          <t>54266-CG-INR-AFS-MUM-1703</t>
        </is>
      </c>
      <c r="C745" s="95" t="n">
        <v>54266</v>
      </c>
      <c r="D745" s="53" t="inlineStr">
        <is>
          <t>CG</t>
        </is>
      </c>
      <c r="E745" s="53" t="inlineStr">
        <is>
          <t>Y</t>
        </is>
      </c>
      <c r="F745" s="94" t="inlineStr">
        <is>
          <t>Central Government Securities</t>
        </is>
      </c>
      <c r="G745" s="53" t="inlineStr">
        <is>
          <t>INR</t>
        </is>
      </c>
      <c r="H745" s="96" t="n">
        <v>314632.89</v>
      </c>
      <c r="I745" s="96" t="n">
        <v>620690.4377027632</v>
      </c>
      <c r="J745" s="53" t="n">
        <v>20240331</v>
      </c>
      <c r="K745" s="53" t="inlineStr">
        <is>
          <t>AFS</t>
        </is>
      </c>
      <c r="L745" s="53" t="inlineStr">
        <is>
          <t>MUM</t>
        </is>
      </c>
      <c r="M745" s="96">
        <f>I745*VLOOKUP(G745,'Currency-RBI'!$A$2:$B$28,2,0)</f>
        <v/>
      </c>
      <c r="N745" s="97">
        <f>H745/I745</f>
        <v/>
      </c>
    </row>
    <row r="746">
      <c r="A746" s="53" t="n">
        <v>20221231</v>
      </c>
      <c r="B746" s="94" t="inlineStr">
        <is>
          <t>53237-CG-INR-HFT-DEL-1704</t>
        </is>
      </c>
      <c r="C746" s="95" t="n">
        <v>53237</v>
      </c>
      <c r="D746" s="53" t="inlineStr">
        <is>
          <t>CG</t>
        </is>
      </c>
      <c r="E746" s="53" t="inlineStr">
        <is>
          <t>N</t>
        </is>
      </c>
      <c r="F746" s="94" t="inlineStr">
        <is>
          <t>Central Government Securities</t>
        </is>
      </c>
      <c r="G746" s="53" t="inlineStr">
        <is>
          <t>INR</t>
        </is>
      </c>
      <c r="H746" s="96" t="n">
        <v>135266.67</v>
      </c>
      <c r="I746" s="96" t="n">
        <v>136555.0571484508</v>
      </c>
      <c r="J746" s="53" t="n">
        <v>20240331</v>
      </c>
      <c r="K746" s="53" t="inlineStr">
        <is>
          <t>HFT</t>
        </is>
      </c>
      <c r="L746" s="53" t="inlineStr">
        <is>
          <t>DEL</t>
        </is>
      </c>
      <c r="M746" s="96">
        <f>I746*VLOOKUP(G746,'Currency-RBI'!$A$2:$B$28,2,0)</f>
        <v/>
      </c>
      <c r="N746" s="97">
        <f>H746/I746</f>
        <v/>
      </c>
    </row>
    <row r="747">
      <c r="A747" s="53" t="n">
        <v>20221231</v>
      </c>
      <c r="B747" s="94" t="inlineStr">
        <is>
          <t>14134-TB-INR-HFT-DEL-1705</t>
        </is>
      </c>
      <c r="C747" s="95" t="n">
        <v>14134</v>
      </c>
      <c r="D747" s="53" t="inlineStr">
        <is>
          <t>TB</t>
        </is>
      </c>
      <c r="E747" s="53" t="inlineStr">
        <is>
          <t>N</t>
        </is>
      </c>
      <c r="F747" s="94" t="inlineStr">
        <is>
          <t>Treasury Bills</t>
        </is>
      </c>
      <c r="G747" s="53" t="inlineStr">
        <is>
          <t>INR</t>
        </is>
      </c>
      <c r="H747" s="96" t="n">
        <v>190294.83</v>
      </c>
      <c r="I747" s="96" t="n">
        <v>350389.4902474738</v>
      </c>
      <c r="J747" s="53" t="n">
        <v>20240331</v>
      </c>
      <c r="K747" s="53" t="inlineStr">
        <is>
          <t>HFT</t>
        </is>
      </c>
      <c r="L747" s="53" t="inlineStr">
        <is>
          <t>DEL</t>
        </is>
      </c>
      <c r="M747" s="96">
        <f>I747*VLOOKUP(G747,'Currency-RBI'!$A$2:$B$28,2,0)</f>
        <v/>
      </c>
      <c r="N747" s="97">
        <f>H747/I747</f>
        <v/>
      </c>
    </row>
    <row r="748">
      <c r="A748" s="53" t="n">
        <v>20221231</v>
      </c>
      <c r="B748" s="94" t="inlineStr">
        <is>
          <t>20246-SG-INR-AFS-DEL-1706</t>
        </is>
      </c>
      <c r="C748" s="95" t="n">
        <v>20246</v>
      </c>
      <c r="D748" s="53" t="inlineStr">
        <is>
          <t>SG</t>
        </is>
      </c>
      <c r="E748" s="53" t="inlineStr">
        <is>
          <t>N</t>
        </is>
      </c>
      <c r="F748" s="94" t="inlineStr">
        <is>
          <t>State Government Securities</t>
        </is>
      </c>
      <c r="G748" s="53" t="inlineStr">
        <is>
          <t>INR</t>
        </is>
      </c>
      <c r="H748" s="96" t="n">
        <v>362572.65</v>
      </c>
      <c r="I748" s="96" t="n">
        <v>533898.1486148619</v>
      </c>
      <c r="J748" s="53" t="n">
        <v>20240331</v>
      </c>
      <c r="K748" s="53" t="inlineStr">
        <is>
          <t>AFS</t>
        </is>
      </c>
      <c r="L748" s="53" t="inlineStr">
        <is>
          <t>DEL</t>
        </is>
      </c>
      <c r="M748" s="96">
        <f>I748*VLOOKUP(G748,'Currency-RBI'!$A$2:$B$28,2,0)</f>
        <v/>
      </c>
      <c r="N748" s="97">
        <f>H748/I748</f>
        <v/>
      </c>
    </row>
    <row r="749">
      <c r="A749" s="53" t="n">
        <v>20221231</v>
      </c>
      <c r="B749" s="94" t="inlineStr">
        <is>
          <t>34853-CG-INR-HFT-DEL-1707</t>
        </is>
      </c>
      <c r="C749" s="95" t="n">
        <v>34853</v>
      </c>
      <c r="D749" s="53" t="inlineStr">
        <is>
          <t>CG</t>
        </is>
      </c>
      <c r="E749" s="53" t="inlineStr">
        <is>
          <t>Y</t>
        </is>
      </c>
      <c r="F749" s="94" t="inlineStr">
        <is>
          <t>Central Government Securities</t>
        </is>
      </c>
      <c r="G749" s="53" t="inlineStr">
        <is>
          <t>INR</t>
        </is>
      </c>
      <c r="H749" s="96" t="n">
        <v>409484.79</v>
      </c>
      <c r="I749" s="96" t="n">
        <v>731657.3028719644</v>
      </c>
      <c r="J749" s="53" t="n">
        <v>20240331</v>
      </c>
      <c r="K749" s="53" t="inlineStr">
        <is>
          <t>HFT</t>
        </is>
      </c>
      <c r="L749" s="53" t="inlineStr">
        <is>
          <t>DEL</t>
        </is>
      </c>
      <c r="M749" s="96">
        <f>I749*VLOOKUP(G749,'Currency-RBI'!$A$2:$B$28,2,0)</f>
        <v/>
      </c>
      <c r="N749" s="97">
        <f>H749/I749</f>
        <v/>
      </c>
    </row>
    <row r="750">
      <c r="A750" s="53" t="n">
        <v>20221231</v>
      </c>
      <c r="B750" s="94" t="inlineStr">
        <is>
          <t>34056-SG-INR-AFS-DEL-1711</t>
        </is>
      </c>
      <c r="C750" s="95" t="n">
        <v>34056</v>
      </c>
      <c r="D750" s="53" t="inlineStr">
        <is>
          <t>SG</t>
        </is>
      </c>
      <c r="E750" s="53" t="inlineStr">
        <is>
          <t>N</t>
        </is>
      </c>
      <c r="F750" s="94" t="inlineStr">
        <is>
          <t>State Government Securities</t>
        </is>
      </c>
      <c r="G750" s="53" t="inlineStr">
        <is>
          <t>INR</t>
        </is>
      </c>
      <c r="H750" s="96" t="n">
        <v>303110.28</v>
      </c>
      <c r="I750" s="96" t="n">
        <v>462261.9316812142</v>
      </c>
      <c r="J750" s="53" t="n">
        <v>20240331</v>
      </c>
      <c r="K750" s="53" t="inlineStr">
        <is>
          <t>AFS</t>
        </is>
      </c>
      <c r="L750" s="53" t="inlineStr">
        <is>
          <t>DEL</t>
        </is>
      </c>
      <c r="M750" s="96">
        <f>I750*VLOOKUP(G750,'Currency-RBI'!$A$2:$B$28,2,0)</f>
        <v/>
      </c>
      <c r="N750" s="97">
        <f>H750/I750</f>
        <v/>
      </c>
    </row>
    <row r="751">
      <c r="A751" s="53" t="n">
        <v>20221231</v>
      </c>
      <c r="B751" s="94" t="inlineStr">
        <is>
          <t>18249-OS-INR-AFS-DEL-1713</t>
        </is>
      </c>
      <c r="C751" s="95" t="n">
        <v>18249</v>
      </c>
      <c r="D751" s="53" t="inlineStr">
        <is>
          <t>OS</t>
        </is>
      </c>
      <c r="E751" s="53" t="inlineStr">
        <is>
          <t>Y</t>
        </is>
      </c>
      <c r="F751" s="94" t="inlineStr">
        <is>
          <t>Other Approved Securities</t>
        </is>
      </c>
      <c r="G751" s="53" t="inlineStr">
        <is>
          <t>INR</t>
        </is>
      </c>
      <c r="H751" s="96" t="n">
        <v>74272.77</v>
      </c>
      <c r="I751" s="96" t="n">
        <v>96908.3625715966</v>
      </c>
      <c r="J751" s="53" t="n">
        <v>20240331</v>
      </c>
      <c r="K751" s="53" t="inlineStr">
        <is>
          <t>AFS</t>
        </is>
      </c>
      <c r="L751" s="53" t="inlineStr">
        <is>
          <t>DEL</t>
        </is>
      </c>
      <c r="M751" s="96">
        <f>I751*VLOOKUP(G751,'Currency-RBI'!$A$2:$B$28,2,0)</f>
        <v/>
      </c>
      <c r="N751" s="97">
        <f>H751/I751</f>
        <v/>
      </c>
    </row>
    <row r="752">
      <c r="A752" s="53" t="n">
        <v>20221231</v>
      </c>
      <c r="B752" s="94" t="inlineStr">
        <is>
          <t>58669-SG-INR-HFT-DEL-1714</t>
        </is>
      </c>
      <c r="C752" s="95" t="n">
        <v>58669</v>
      </c>
      <c r="D752" s="53" t="inlineStr">
        <is>
          <t>SG</t>
        </is>
      </c>
      <c r="E752" s="53" t="inlineStr">
        <is>
          <t>N</t>
        </is>
      </c>
      <c r="F752" s="94" t="inlineStr">
        <is>
          <t>State Government Securities</t>
        </is>
      </c>
      <c r="G752" s="53" t="inlineStr">
        <is>
          <t>INR</t>
        </is>
      </c>
      <c r="H752" s="96" t="n">
        <v>158251.5</v>
      </c>
      <c r="I752" s="96" t="n">
        <v>299736.7433289544</v>
      </c>
      <c r="J752" s="53" t="n">
        <v>20240331</v>
      </c>
      <c r="K752" s="53" t="inlineStr">
        <is>
          <t>HFT</t>
        </is>
      </c>
      <c r="L752" s="53" t="inlineStr">
        <is>
          <t>DEL</t>
        </is>
      </c>
      <c r="M752" s="96">
        <f>I752*VLOOKUP(G752,'Currency-RBI'!$A$2:$B$28,2,0)</f>
        <v/>
      </c>
      <c r="N752" s="97">
        <f>H752/I752</f>
        <v/>
      </c>
    </row>
    <row r="753">
      <c r="A753" s="53" t="n">
        <v>20221231</v>
      </c>
      <c r="B753" s="94" t="inlineStr">
        <is>
          <t>81094-CG-INR-AFS-DEL-1716</t>
        </is>
      </c>
      <c r="C753" s="95" t="n">
        <v>81094</v>
      </c>
      <c r="D753" s="53" t="inlineStr">
        <is>
          <t>CG</t>
        </is>
      </c>
      <c r="E753" s="53" t="inlineStr">
        <is>
          <t>N</t>
        </is>
      </c>
      <c r="F753" s="94" t="inlineStr">
        <is>
          <t>Central Government Securities</t>
        </is>
      </c>
      <c r="G753" s="53" t="inlineStr">
        <is>
          <t>INR</t>
        </is>
      </c>
      <c r="H753" s="96" t="n">
        <v>422743.86</v>
      </c>
      <c r="I753" s="96" t="n">
        <v>695548.4550666708</v>
      </c>
      <c r="J753" s="53" t="n">
        <v>20240331</v>
      </c>
      <c r="K753" s="53" t="inlineStr">
        <is>
          <t>AFS</t>
        </is>
      </c>
      <c r="L753" s="53" t="inlineStr">
        <is>
          <t>DEL</t>
        </is>
      </c>
      <c r="M753" s="96">
        <f>I753*VLOOKUP(G753,'Currency-RBI'!$A$2:$B$28,2,0)</f>
        <v/>
      </c>
      <c r="N753" s="97">
        <f>H753/I753</f>
        <v/>
      </c>
    </row>
    <row r="754">
      <c r="A754" s="53" t="n">
        <v>20221231</v>
      </c>
      <c r="B754" s="94" t="inlineStr">
        <is>
          <t>84969-CG-INR-HFT-MUM-1719</t>
        </is>
      </c>
      <c r="C754" s="95" t="n">
        <v>84969</v>
      </c>
      <c r="D754" s="53" t="inlineStr">
        <is>
          <t>CG</t>
        </is>
      </c>
      <c r="E754" s="53" t="inlineStr">
        <is>
          <t>N</t>
        </is>
      </c>
      <c r="F754" s="94" t="inlineStr">
        <is>
          <t>Central Government Securities</t>
        </is>
      </c>
      <c r="G754" s="53" t="inlineStr">
        <is>
          <t>INR</t>
        </is>
      </c>
      <c r="H754" s="96" t="n">
        <v>154933.02</v>
      </c>
      <c r="I754" s="96" t="n">
        <v>204905.2738812315</v>
      </c>
      <c r="J754" s="53" t="n">
        <v>20240331</v>
      </c>
      <c r="K754" s="53" t="inlineStr">
        <is>
          <t>HFT</t>
        </is>
      </c>
      <c r="L754" s="53" t="inlineStr">
        <is>
          <t>MUM</t>
        </is>
      </c>
      <c r="M754" s="96">
        <f>I754*VLOOKUP(G754,'Currency-RBI'!$A$2:$B$28,2,0)</f>
        <v/>
      </c>
      <c r="N754" s="97">
        <f>H754/I754</f>
        <v/>
      </c>
    </row>
    <row r="755">
      <c r="A755" s="53" t="n">
        <v>20221231</v>
      </c>
      <c r="B755" s="94" t="inlineStr">
        <is>
          <t>22727-OS-INR-AFS-DEL-1720</t>
        </is>
      </c>
      <c r="C755" s="95" t="n">
        <v>22727</v>
      </c>
      <c r="D755" s="53" t="inlineStr">
        <is>
          <t>OS</t>
        </is>
      </c>
      <c r="E755" s="53" t="inlineStr">
        <is>
          <t>Y</t>
        </is>
      </c>
      <c r="F755" s="94" t="inlineStr">
        <is>
          <t>Other Approved Securities</t>
        </is>
      </c>
      <c r="G755" s="53" t="inlineStr">
        <is>
          <t>INR</t>
        </is>
      </c>
      <c r="H755" s="96" t="n">
        <v>135166.68</v>
      </c>
      <c r="I755" s="96" t="n">
        <v>183710.8091502679</v>
      </c>
      <c r="J755" s="53" t="n">
        <v>20240331</v>
      </c>
      <c r="K755" s="53" t="inlineStr">
        <is>
          <t>AFS</t>
        </is>
      </c>
      <c r="L755" s="53" t="inlineStr">
        <is>
          <t>DEL</t>
        </is>
      </c>
      <c r="M755" s="96">
        <f>I755*VLOOKUP(G755,'Currency-RBI'!$A$2:$B$28,2,0)</f>
        <v/>
      </c>
      <c r="N755" s="97">
        <f>H755/I755</f>
        <v/>
      </c>
    </row>
    <row r="756">
      <c r="A756" s="53" t="n">
        <v>20221231</v>
      </c>
      <c r="B756" s="94" t="inlineStr">
        <is>
          <t>45615-OS-INR-AFS-MUM-1722</t>
        </is>
      </c>
      <c r="C756" s="95" t="n">
        <v>45615</v>
      </c>
      <c r="D756" s="53" t="inlineStr">
        <is>
          <t>OS</t>
        </is>
      </c>
      <c r="E756" s="53" t="inlineStr">
        <is>
          <t>N</t>
        </is>
      </c>
      <c r="F756" s="94" t="inlineStr">
        <is>
          <t>Other Approved Securities</t>
        </is>
      </c>
      <c r="G756" s="53" t="inlineStr">
        <is>
          <t>INR</t>
        </is>
      </c>
      <c r="H756" s="96" t="n">
        <v>89220.78</v>
      </c>
      <c r="I756" s="96" t="n">
        <v>149997.974720669</v>
      </c>
      <c r="J756" s="53" t="n">
        <v>20240331</v>
      </c>
      <c r="K756" s="53" t="inlineStr">
        <is>
          <t>AFS</t>
        </is>
      </c>
      <c r="L756" s="53" t="inlineStr">
        <is>
          <t>MUM</t>
        </is>
      </c>
      <c r="M756" s="96">
        <f>I756*VLOOKUP(G756,'Currency-RBI'!$A$2:$B$28,2,0)</f>
        <v/>
      </c>
      <c r="N756" s="97">
        <f>H756/I756</f>
        <v/>
      </c>
    </row>
    <row r="757">
      <c r="A757" s="53" t="n">
        <v>20221231</v>
      </c>
      <c r="B757" s="94" t="inlineStr">
        <is>
          <t>75061-OS-INR-AFS-MUM-1729</t>
        </is>
      </c>
      <c r="C757" s="95" t="n">
        <v>75061</v>
      </c>
      <c r="D757" s="53" t="inlineStr">
        <is>
          <t>OS</t>
        </is>
      </c>
      <c r="E757" s="53" t="inlineStr">
        <is>
          <t>Y</t>
        </is>
      </c>
      <c r="F757" s="94" t="inlineStr">
        <is>
          <t>Other Approved Securities</t>
        </is>
      </c>
      <c r="G757" s="53" t="inlineStr">
        <is>
          <t>INR</t>
        </is>
      </c>
      <c r="H757" s="96" t="n">
        <v>491606.28</v>
      </c>
      <c r="I757" s="96" t="n">
        <v>923436.5701502911</v>
      </c>
      <c r="J757" s="53" t="n">
        <v>20240331</v>
      </c>
      <c r="K757" s="53" t="inlineStr">
        <is>
          <t>AFS</t>
        </is>
      </c>
      <c r="L757" s="53" t="inlineStr">
        <is>
          <t>MUM</t>
        </is>
      </c>
      <c r="M757" s="96">
        <f>I757*VLOOKUP(G757,'Currency-RBI'!$A$2:$B$28,2,0)</f>
        <v/>
      </c>
      <c r="N757" s="97">
        <f>H757/I757</f>
        <v/>
      </c>
    </row>
    <row r="758">
      <c r="A758" s="53" t="n">
        <v>20221231</v>
      </c>
      <c r="B758" s="94" t="inlineStr">
        <is>
          <t>22279-TB-INR-AFS-MUM-1730</t>
        </is>
      </c>
      <c r="C758" s="95" t="n">
        <v>22279</v>
      </c>
      <c r="D758" s="53" t="inlineStr">
        <is>
          <t>TB</t>
        </is>
      </c>
      <c r="E758" s="53" t="inlineStr">
        <is>
          <t>N</t>
        </is>
      </c>
      <c r="F758" s="94" t="inlineStr">
        <is>
          <t>Treasury Bills</t>
        </is>
      </c>
      <c r="G758" s="53" t="inlineStr">
        <is>
          <t>INR</t>
        </is>
      </c>
      <c r="H758" s="96" t="n">
        <v>130994.82</v>
      </c>
      <c r="I758" s="96" t="n">
        <v>184972.2542529962</v>
      </c>
      <c r="J758" s="53" t="n">
        <v>20240331</v>
      </c>
      <c r="K758" s="53" t="inlineStr">
        <is>
          <t>AFS</t>
        </is>
      </c>
      <c r="L758" s="53" t="inlineStr">
        <is>
          <t>MUM</t>
        </is>
      </c>
      <c r="M758" s="96">
        <f>I758*VLOOKUP(G758,'Currency-RBI'!$A$2:$B$28,2,0)</f>
        <v/>
      </c>
      <c r="N758" s="97">
        <f>H758/I758</f>
        <v/>
      </c>
    </row>
    <row r="759">
      <c r="A759" s="53" t="n">
        <v>20221231</v>
      </c>
      <c r="B759" s="94" t="inlineStr">
        <is>
          <t>16702-TB-INR-HFT-MUM-1731</t>
        </is>
      </c>
      <c r="C759" s="95" t="n">
        <v>16702</v>
      </c>
      <c r="D759" s="53" t="inlineStr">
        <is>
          <t>TB</t>
        </is>
      </c>
      <c r="E759" s="53" t="inlineStr">
        <is>
          <t>Y</t>
        </is>
      </c>
      <c r="F759" s="94" t="inlineStr">
        <is>
          <t>Treasury Bills</t>
        </is>
      </c>
      <c r="G759" s="53" t="inlineStr">
        <is>
          <t>INR</t>
        </is>
      </c>
      <c r="H759" s="96" t="n">
        <v>455938.56</v>
      </c>
      <c r="I759" s="96" t="n">
        <v>706876.9340077851</v>
      </c>
      <c r="J759" s="53" t="n">
        <v>20240331</v>
      </c>
      <c r="K759" s="53" t="inlineStr">
        <is>
          <t>HFT</t>
        </is>
      </c>
      <c r="L759" s="53" t="inlineStr">
        <is>
          <t>MUM</t>
        </is>
      </c>
      <c r="M759" s="96">
        <f>I759*VLOOKUP(G759,'Currency-RBI'!$A$2:$B$28,2,0)</f>
        <v/>
      </c>
      <c r="N759" s="97">
        <f>H759/I759</f>
        <v/>
      </c>
    </row>
    <row r="760">
      <c r="A760" s="53" t="n">
        <v>20221231</v>
      </c>
      <c r="B760" s="94" t="inlineStr">
        <is>
          <t>55500-TB-INR-AFS-DEL-1732</t>
        </is>
      </c>
      <c r="C760" s="95" t="n">
        <v>55500</v>
      </c>
      <c r="D760" s="53" t="inlineStr">
        <is>
          <t>TB</t>
        </is>
      </c>
      <c r="E760" s="53" t="inlineStr">
        <is>
          <t>N</t>
        </is>
      </c>
      <c r="F760" s="94" t="inlineStr">
        <is>
          <t>Treasury Bills</t>
        </is>
      </c>
      <c r="G760" s="53" t="inlineStr">
        <is>
          <t>INR</t>
        </is>
      </c>
      <c r="H760" s="96" t="n">
        <v>351076.77</v>
      </c>
      <c r="I760" s="96" t="n">
        <v>409093.7122357658</v>
      </c>
      <c r="J760" s="53" t="n">
        <v>20240331</v>
      </c>
      <c r="K760" s="53" t="inlineStr">
        <is>
          <t>AFS</t>
        </is>
      </c>
      <c r="L760" s="53" t="inlineStr">
        <is>
          <t>DEL</t>
        </is>
      </c>
      <c r="M760" s="96">
        <f>I760*VLOOKUP(G760,'Currency-RBI'!$A$2:$B$28,2,0)</f>
        <v/>
      </c>
      <c r="N760" s="97">
        <f>H760/I760</f>
        <v/>
      </c>
    </row>
    <row r="761">
      <c r="A761" s="53" t="n">
        <v>20221231</v>
      </c>
      <c r="B761" s="94" t="inlineStr">
        <is>
          <t>43456-TB-INR-HFT-MUM-1734</t>
        </is>
      </c>
      <c r="C761" s="95" t="n">
        <v>43456</v>
      </c>
      <c r="D761" s="53" t="inlineStr">
        <is>
          <t>TB</t>
        </is>
      </c>
      <c r="E761" s="53" t="inlineStr">
        <is>
          <t>Y</t>
        </is>
      </c>
      <c r="F761" s="94" t="inlineStr">
        <is>
          <t>Treasury Bills</t>
        </is>
      </c>
      <c r="G761" s="53" t="inlineStr">
        <is>
          <t>INR</t>
        </is>
      </c>
      <c r="H761" s="96" t="n">
        <v>314915.04</v>
      </c>
      <c r="I761" s="96" t="n">
        <v>405349.4642488492</v>
      </c>
      <c r="J761" s="53" t="n">
        <v>20240331</v>
      </c>
      <c r="K761" s="53" t="inlineStr">
        <is>
          <t>HFT</t>
        </is>
      </c>
      <c r="L761" s="53" t="inlineStr">
        <is>
          <t>MUM</t>
        </is>
      </c>
      <c r="M761" s="96">
        <f>I761*VLOOKUP(G761,'Currency-RBI'!$A$2:$B$28,2,0)</f>
        <v/>
      </c>
      <c r="N761" s="97">
        <f>H761/I761</f>
        <v/>
      </c>
    </row>
    <row r="762">
      <c r="A762" s="53" t="n">
        <v>20221231</v>
      </c>
      <c r="B762" s="94" t="inlineStr">
        <is>
          <t>18624-CG-INR-HFT-DEL-1735</t>
        </is>
      </c>
      <c r="C762" s="95" t="n">
        <v>18624</v>
      </c>
      <c r="D762" s="53" t="inlineStr">
        <is>
          <t>CG</t>
        </is>
      </c>
      <c r="E762" s="53" t="inlineStr">
        <is>
          <t>N</t>
        </is>
      </c>
      <c r="F762" s="94" t="inlineStr">
        <is>
          <t>Central Government Securities</t>
        </is>
      </c>
      <c r="G762" s="53" t="inlineStr">
        <is>
          <t>INR</t>
        </is>
      </c>
      <c r="H762" s="96" t="n">
        <v>94276.71000000001</v>
      </c>
      <c r="I762" s="96" t="n">
        <v>142589.5044336305</v>
      </c>
      <c r="J762" s="53" t="n">
        <v>20240331</v>
      </c>
      <c r="K762" s="53" t="inlineStr">
        <is>
          <t>HFT</t>
        </is>
      </c>
      <c r="L762" s="53" t="inlineStr">
        <is>
          <t>DEL</t>
        </is>
      </c>
      <c r="M762" s="96">
        <f>I762*VLOOKUP(G762,'Currency-RBI'!$A$2:$B$28,2,0)</f>
        <v/>
      </c>
      <c r="N762" s="97">
        <f>H762/I762</f>
        <v/>
      </c>
    </row>
    <row r="763">
      <c r="A763" s="53" t="n">
        <v>20221231</v>
      </c>
      <c r="B763" s="94" t="inlineStr">
        <is>
          <t>58865-SG-INR-HFT-MUM-1737</t>
        </is>
      </c>
      <c r="C763" s="95" t="n">
        <v>58865</v>
      </c>
      <c r="D763" s="53" t="inlineStr">
        <is>
          <t>SG</t>
        </is>
      </c>
      <c r="E763" s="53" t="inlineStr">
        <is>
          <t>Y</t>
        </is>
      </c>
      <c r="F763" s="94" t="inlineStr">
        <is>
          <t>State Government Securities</t>
        </is>
      </c>
      <c r="G763" s="53" t="inlineStr">
        <is>
          <t>INR</t>
        </is>
      </c>
      <c r="H763" s="96" t="n">
        <v>138574.26</v>
      </c>
      <c r="I763" s="96" t="n">
        <v>154491.0271161277</v>
      </c>
      <c r="J763" s="53" t="n">
        <v>20240331</v>
      </c>
      <c r="K763" s="53" t="inlineStr">
        <is>
          <t>HFT</t>
        </is>
      </c>
      <c r="L763" s="53" t="inlineStr">
        <is>
          <t>MUM</t>
        </is>
      </c>
      <c r="M763" s="96">
        <f>I763*VLOOKUP(G763,'Currency-RBI'!$A$2:$B$28,2,0)</f>
        <v/>
      </c>
      <c r="N763" s="97">
        <f>H763/I763</f>
        <v/>
      </c>
    </row>
    <row r="764">
      <c r="A764" s="53" t="n">
        <v>20221231</v>
      </c>
      <c r="B764" s="94" t="inlineStr">
        <is>
          <t>40602-CG-INR-HFT-MUM-1739</t>
        </is>
      </c>
      <c r="C764" s="95" t="n">
        <v>40602</v>
      </c>
      <c r="D764" s="53" t="inlineStr">
        <is>
          <t>CG</t>
        </is>
      </c>
      <c r="E764" s="53" t="inlineStr">
        <is>
          <t>N</t>
        </is>
      </c>
      <c r="F764" s="94" t="inlineStr">
        <is>
          <t>Central Government Securities</t>
        </is>
      </c>
      <c r="G764" s="53" t="inlineStr">
        <is>
          <t>INR</t>
        </is>
      </c>
      <c r="H764" s="96" t="n">
        <v>422133.03</v>
      </c>
      <c r="I764" s="96" t="n">
        <v>505007.828568105</v>
      </c>
      <c r="J764" s="53" t="n">
        <v>20240331</v>
      </c>
      <c r="K764" s="53" t="inlineStr">
        <is>
          <t>HFT</t>
        </is>
      </c>
      <c r="L764" s="53" t="inlineStr">
        <is>
          <t>MUM</t>
        </is>
      </c>
      <c r="M764" s="96">
        <f>I764*VLOOKUP(G764,'Currency-RBI'!$A$2:$B$28,2,0)</f>
        <v/>
      </c>
      <c r="N764" s="97">
        <f>H764/I764</f>
        <v/>
      </c>
    </row>
    <row r="765">
      <c r="A765" s="53" t="n">
        <v>20221231</v>
      </c>
      <c r="B765" s="94" t="inlineStr">
        <is>
          <t>29230-TB-INR-AFS-DEL-1740</t>
        </is>
      </c>
      <c r="C765" s="95" t="n">
        <v>29230</v>
      </c>
      <c r="D765" s="53" t="inlineStr">
        <is>
          <t>TB</t>
        </is>
      </c>
      <c r="E765" s="53" t="inlineStr">
        <is>
          <t>Y</t>
        </is>
      </c>
      <c r="F765" s="94" t="inlineStr">
        <is>
          <t>Treasury Bills</t>
        </is>
      </c>
      <c r="G765" s="53" t="inlineStr">
        <is>
          <t>INR</t>
        </is>
      </c>
      <c r="H765" s="96" t="n">
        <v>270116.55</v>
      </c>
      <c r="I765" s="96" t="n">
        <v>300853.3939557263</v>
      </c>
      <c r="J765" s="53" t="n">
        <v>20240331</v>
      </c>
      <c r="K765" s="53" t="inlineStr">
        <is>
          <t>AFS</t>
        </is>
      </c>
      <c r="L765" s="53" t="inlineStr">
        <is>
          <t>DEL</t>
        </is>
      </c>
      <c r="M765" s="96">
        <f>I765*VLOOKUP(G765,'Currency-RBI'!$A$2:$B$28,2,0)</f>
        <v/>
      </c>
      <c r="N765" s="97">
        <f>H765/I765</f>
        <v/>
      </c>
    </row>
    <row r="766">
      <c r="A766" s="53" t="n">
        <v>20221231</v>
      </c>
      <c r="B766" s="94" t="inlineStr">
        <is>
          <t>67591-SG-INR-AFS-MUM-1747</t>
        </is>
      </c>
      <c r="C766" s="95" t="n">
        <v>67591</v>
      </c>
      <c r="D766" s="53" t="inlineStr">
        <is>
          <t>SG</t>
        </is>
      </c>
      <c r="E766" s="53" t="inlineStr">
        <is>
          <t>Y</t>
        </is>
      </c>
      <c r="F766" s="94" t="inlineStr">
        <is>
          <t>State Government Securities</t>
        </is>
      </c>
      <c r="G766" s="53" t="inlineStr">
        <is>
          <t>INR</t>
        </is>
      </c>
      <c r="H766" s="96" t="n">
        <v>243086.58</v>
      </c>
      <c r="I766" s="96" t="n">
        <v>477967.8245115583</v>
      </c>
      <c r="J766" s="53" t="n">
        <v>20240331</v>
      </c>
      <c r="K766" s="53" t="inlineStr">
        <is>
          <t>AFS</t>
        </is>
      </c>
      <c r="L766" s="53" t="inlineStr">
        <is>
          <t>MUM</t>
        </is>
      </c>
      <c r="M766" s="96">
        <f>I766*VLOOKUP(G766,'Currency-RBI'!$A$2:$B$28,2,0)</f>
        <v/>
      </c>
      <c r="N766" s="97">
        <f>H766/I766</f>
        <v/>
      </c>
    </row>
    <row r="767">
      <c r="A767" s="53" t="n">
        <v>20221231</v>
      </c>
      <c r="B767" s="94" t="inlineStr">
        <is>
          <t>68630-TB-INR-HFT-MUM-1748</t>
        </is>
      </c>
      <c r="C767" s="95" t="n">
        <v>68630</v>
      </c>
      <c r="D767" s="53" t="inlineStr">
        <is>
          <t>TB</t>
        </is>
      </c>
      <c r="E767" s="53" t="inlineStr">
        <is>
          <t>N</t>
        </is>
      </c>
      <c r="F767" s="94" t="inlineStr">
        <is>
          <t>Treasury Bills</t>
        </is>
      </c>
      <c r="G767" s="53" t="inlineStr">
        <is>
          <t>INR</t>
        </is>
      </c>
      <c r="H767" s="96" t="n">
        <v>326232.72</v>
      </c>
      <c r="I767" s="96" t="n">
        <v>425490.5250028028</v>
      </c>
      <c r="J767" s="53" t="n">
        <v>20240331</v>
      </c>
      <c r="K767" s="53" t="inlineStr">
        <is>
          <t>HFT</t>
        </is>
      </c>
      <c r="L767" s="53" t="inlineStr">
        <is>
          <t>MUM</t>
        </is>
      </c>
      <c r="M767" s="96">
        <f>I767*VLOOKUP(G767,'Currency-RBI'!$A$2:$B$28,2,0)</f>
        <v/>
      </c>
      <c r="N767" s="97">
        <f>H767/I767</f>
        <v/>
      </c>
    </row>
    <row r="768">
      <c r="A768" s="53" t="n">
        <v>20221231</v>
      </c>
      <c r="B768" s="94" t="inlineStr">
        <is>
          <t>78490-OS-INR-HFT-DEL-1750</t>
        </is>
      </c>
      <c r="C768" s="95" t="n">
        <v>78490</v>
      </c>
      <c r="D768" s="53" t="inlineStr">
        <is>
          <t>OS</t>
        </is>
      </c>
      <c r="E768" s="53" t="inlineStr">
        <is>
          <t>Y</t>
        </is>
      </c>
      <c r="F768" s="94" t="inlineStr">
        <is>
          <t>Other Approved Securities</t>
        </is>
      </c>
      <c r="G768" s="53" t="inlineStr">
        <is>
          <t>INR</t>
        </is>
      </c>
      <c r="H768" s="96" t="n">
        <v>266120.91</v>
      </c>
      <c r="I768" s="96" t="n">
        <v>284174.2151878796</v>
      </c>
      <c r="J768" s="53" t="n">
        <v>20240331</v>
      </c>
      <c r="K768" s="53" t="inlineStr">
        <is>
          <t>HFT</t>
        </is>
      </c>
      <c r="L768" s="53" t="inlineStr">
        <is>
          <t>DEL</t>
        </is>
      </c>
      <c r="M768" s="96">
        <f>I768*VLOOKUP(G768,'Currency-RBI'!$A$2:$B$28,2,0)</f>
        <v/>
      </c>
      <c r="N768" s="97">
        <f>H768/I768</f>
        <v/>
      </c>
    </row>
    <row r="769">
      <c r="A769" s="53" t="n">
        <v>20221231</v>
      </c>
      <c r="B769" s="94" t="inlineStr">
        <is>
          <t>87809-OS-INR-HFT-MUM-1754</t>
        </is>
      </c>
      <c r="C769" s="95" t="n">
        <v>87809</v>
      </c>
      <c r="D769" s="53" t="inlineStr">
        <is>
          <t>OS</t>
        </is>
      </c>
      <c r="E769" s="53" t="inlineStr">
        <is>
          <t>N</t>
        </is>
      </c>
      <c r="F769" s="94" t="inlineStr">
        <is>
          <t>Other Approved Securities</t>
        </is>
      </c>
      <c r="G769" s="53" t="inlineStr">
        <is>
          <t>INR</t>
        </is>
      </c>
      <c r="H769" s="96" t="n">
        <v>155099.34</v>
      </c>
      <c r="I769" s="96" t="n">
        <v>178520.4675192125</v>
      </c>
      <c r="J769" s="53" t="n">
        <v>20240331</v>
      </c>
      <c r="K769" s="53" t="inlineStr">
        <is>
          <t>HFT</t>
        </is>
      </c>
      <c r="L769" s="53" t="inlineStr">
        <is>
          <t>MUM</t>
        </is>
      </c>
      <c r="M769" s="96">
        <f>I769*VLOOKUP(G769,'Currency-RBI'!$A$2:$B$28,2,0)</f>
        <v/>
      </c>
      <c r="N769" s="97">
        <f>H769/I769</f>
        <v/>
      </c>
    </row>
    <row r="770">
      <c r="A770" s="53" t="n">
        <v>20221231</v>
      </c>
      <c r="B770" s="94" t="inlineStr">
        <is>
          <t>34145-TB-INR-AFS-DEL-1756</t>
        </is>
      </c>
      <c r="C770" s="95" t="n">
        <v>34145</v>
      </c>
      <c r="D770" s="53" t="inlineStr">
        <is>
          <t>TB</t>
        </is>
      </c>
      <c r="E770" s="53" t="inlineStr">
        <is>
          <t>N</t>
        </is>
      </c>
      <c r="F770" s="94" t="inlineStr">
        <is>
          <t>Treasury Bills</t>
        </is>
      </c>
      <c r="G770" s="53" t="inlineStr">
        <is>
          <t>INR</t>
        </is>
      </c>
      <c r="H770" s="96" t="n">
        <v>282985.56</v>
      </c>
      <c r="I770" s="96" t="n">
        <v>295166.0677131336</v>
      </c>
      <c r="J770" s="53" t="n">
        <v>20240331</v>
      </c>
      <c r="K770" s="53" t="inlineStr">
        <is>
          <t>AFS</t>
        </is>
      </c>
      <c r="L770" s="53" t="inlineStr">
        <is>
          <t>DEL</t>
        </is>
      </c>
      <c r="M770" s="96">
        <f>I770*VLOOKUP(G770,'Currency-RBI'!$A$2:$B$28,2,0)</f>
        <v/>
      </c>
      <c r="N770" s="97">
        <f>H770/I770</f>
        <v/>
      </c>
    </row>
    <row r="771">
      <c r="A771" s="53" t="n">
        <v>20221231</v>
      </c>
      <c r="B771" s="94" t="inlineStr">
        <is>
          <t>37521-TB-INR-HFT-DEL-1757</t>
        </is>
      </c>
      <c r="C771" s="95" t="n">
        <v>37521</v>
      </c>
      <c r="D771" s="53" t="inlineStr">
        <is>
          <t>TB</t>
        </is>
      </c>
      <c r="E771" s="53" t="inlineStr">
        <is>
          <t>N</t>
        </is>
      </c>
      <c r="F771" s="94" t="inlineStr">
        <is>
          <t>Treasury Bills</t>
        </is>
      </c>
      <c r="G771" s="53" t="inlineStr">
        <is>
          <t>INR</t>
        </is>
      </c>
      <c r="H771" s="96" t="n">
        <v>355469.4</v>
      </c>
      <c r="I771" s="96" t="n">
        <v>543568.5668515238</v>
      </c>
      <c r="J771" s="53" t="n">
        <v>20240331</v>
      </c>
      <c r="K771" s="53" t="inlineStr">
        <is>
          <t>HFT</t>
        </is>
      </c>
      <c r="L771" s="53" t="inlineStr">
        <is>
          <t>DEL</t>
        </is>
      </c>
      <c r="M771" s="96">
        <f>I771*VLOOKUP(G771,'Currency-RBI'!$A$2:$B$28,2,0)</f>
        <v/>
      </c>
      <c r="N771" s="97">
        <f>H771/I771</f>
        <v/>
      </c>
    </row>
    <row r="772">
      <c r="A772" s="53" t="n">
        <v>20221231</v>
      </c>
      <c r="B772" s="94" t="inlineStr">
        <is>
          <t>75441-CG-INR-AFS-MUM-1758</t>
        </is>
      </c>
      <c r="C772" s="95" t="n">
        <v>75441</v>
      </c>
      <c r="D772" s="53" t="inlineStr">
        <is>
          <t>CG</t>
        </is>
      </c>
      <c r="E772" s="53" t="inlineStr">
        <is>
          <t>N</t>
        </is>
      </c>
      <c r="F772" s="94" t="inlineStr">
        <is>
          <t>Central Government Securities</t>
        </is>
      </c>
      <c r="G772" s="53" t="inlineStr">
        <is>
          <t>INR</t>
        </is>
      </c>
      <c r="H772" s="96" t="n">
        <v>492612.12</v>
      </c>
      <c r="I772" s="96" t="n">
        <v>534928.9083026777</v>
      </c>
      <c r="J772" s="53" t="n">
        <v>20240331</v>
      </c>
      <c r="K772" s="53" t="inlineStr">
        <is>
          <t>AFS</t>
        </is>
      </c>
      <c r="L772" s="53" t="inlineStr">
        <is>
          <t>MUM</t>
        </is>
      </c>
      <c r="M772" s="96">
        <f>I772*VLOOKUP(G772,'Currency-RBI'!$A$2:$B$28,2,0)</f>
        <v/>
      </c>
      <c r="N772" s="97">
        <f>H772/I772</f>
        <v/>
      </c>
    </row>
    <row r="773">
      <c r="A773" s="53" t="n">
        <v>20221231</v>
      </c>
      <c r="B773" s="94" t="inlineStr">
        <is>
          <t>47759-SG-INR-AFS-DEL-1760</t>
        </is>
      </c>
      <c r="C773" s="95" t="n">
        <v>47759</v>
      </c>
      <c r="D773" s="53" t="inlineStr">
        <is>
          <t>SG</t>
        </is>
      </c>
      <c r="E773" s="53" t="inlineStr">
        <is>
          <t>N</t>
        </is>
      </c>
      <c r="F773" s="94" t="inlineStr">
        <is>
          <t>State Government Securities</t>
        </is>
      </c>
      <c r="G773" s="53" t="inlineStr">
        <is>
          <t>INR</t>
        </is>
      </c>
      <c r="H773" s="96" t="n">
        <v>116056.71</v>
      </c>
      <c r="I773" s="96" t="n">
        <v>165906.5760372907</v>
      </c>
      <c r="J773" s="53" t="n">
        <v>20240331</v>
      </c>
      <c r="K773" s="53" t="inlineStr">
        <is>
          <t>AFS</t>
        </is>
      </c>
      <c r="L773" s="53" t="inlineStr">
        <is>
          <t>DEL</t>
        </is>
      </c>
      <c r="M773" s="96">
        <f>I773*VLOOKUP(G773,'Currency-RBI'!$A$2:$B$28,2,0)</f>
        <v/>
      </c>
      <c r="N773" s="97">
        <f>H773/I773</f>
        <v/>
      </c>
    </row>
    <row r="774">
      <c r="A774" s="53" t="n">
        <v>20221231</v>
      </c>
      <c r="B774" s="94" t="inlineStr">
        <is>
          <t>48764-SG-INR-HFT-MUM-1763</t>
        </is>
      </c>
      <c r="C774" s="95" t="n">
        <v>48764</v>
      </c>
      <c r="D774" s="53" t="inlineStr">
        <is>
          <t>SG</t>
        </is>
      </c>
      <c r="E774" s="53" t="inlineStr">
        <is>
          <t>N</t>
        </is>
      </c>
      <c r="F774" s="94" t="inlineStr">
        <is>
          <t>State Government Securities</t>
        </is>
      </c>
      <c r="G774" s="53" t="inlineStr">
        <is>
          <t>INR</t>
        </is>
      </c>
      <c r="H774" s="96" t="n">
        <v>300009.6</v>
      </c>
      <c r="I774" s="96" t="n">
        <v>385296.6358499701</v>
      </c>
      <c r="J774" s="53" t="n">
        <v>20240331</v>
      </c>
      <c r="K774" s="53" t="inlineStr">
        <is>
          <t>HFT</t>
        </is>
      </c>
      <c r="L774" s="53" t="inlineStr">
        <is>
          <t>MUM</t>
        </is>
      </c>
      <c r="M774" s="96">
        <f>I774*VLOOKUP(G774,'Currency-RBI'!$A$2:$B$28,2,0)</f>
        <v/>
      </c>
      <c r="N774" s="97">
        <f>H774/I774</f>
        <v/>
      </c>
    </row>
    <row r="775">
      <c r="A775" s="53" t="n">
        <v>20221231</v>
      </c>
      <c r="B775" s="94" t="inlineStr">
        <is>
          <t>65047-CG-INR-HFT-MUM-1765</t>
        </is>
      </c>
      <c r="C775" s="95" t="n">
        <v>65047</v>
      </c>
      <c r="D775" s="53" t="inlineStr">
        <is>
          <t>CG</t>
        </is>
      </c>
      <c r="E775" s="53" t="inlineStr">
        <is>
          <t>Y</t>
        </is>
      </c>
      <c r="F775" s="94" t="inlineStr">
        <is>
          <t>Central Government Securities</t>
        </is>
      </c>
      <c r="G775" s="53" t="inlineStr">
        <is>
          <t>INR</t>
        </is>
      </c>
      <c r="H775" s="96" t="n">
        <v>215902.17</v>
      </c>
      <c r="I775" s="96" t="n">
        <v>307929.7776989851</v>
      </c>
      <c r="J775" s="53" t="n">
        <v>20240331</v>
      </c>
      <c r="K775" s="53" t="inlineStr">
        <is>
          <t>HFT</t>
        </is>
      </c>
      <c r="L775" s="53" t="inlineStr">
        <is>
          <t>MUM</t>
        </is>
      </c>
      <c r="M775" s="96">
        <f>I775*VLOOKUP(G775,'Currency-RBI'!$A$2:$B$28,2,0)</f>
        <v/>
      </c>
      <c r="N775" s="97">
        <f>H775/I775</f>
        <v/>
      </c>
    </row>
    <row r="776">
      <c r="A776" s="53" t="n">
        <v>20221231</v>
      </c>
      <c r="B776" s="94" t="inlineStr">
        <is>
          <t>75563-CG-INR-AFS-DEL-1767</t>
        </is>
      </c>
      <c r="C776" s="95" t="n">
        <v>75563</v>
      </c>
      <c r="D776" s="53" t="inlineStr">
        <is>
          <t>CG</t>
        </is>
      </c>
      <c r="E776" s="53" t="inlineStr">
        <is>
          <t>N</t>
        </is>
      </c>
      <c r="F776" s="94" t="inlineStr">
        <is>
          <t>Central Government Securities</t>
        </is>
      </c>
      <c r="G776" s="53" t="inlineStr">
        <is>
          <t>INR</t>
        </is>
      </c>
      <c r="H776" s="96" t="n">
        <v>358026.57</v>
      </c>
      <c r="I776" s="96" t="n">
        <v>619780.505062742</v>
      </c>
      <c r="J776" s="53" t="n">
        <v>20240331</v>
      </c>
      <c r="K776" s="53" t="inlineStr">
        <is>
          <t>AFS</t>
        </is>
      </c>
      <c r="L776" s="53" t="inlineStr">
        <is>
          <t>DEL</t>
        </is>
      </c>
      <c r="M776" s="96">
        <f>I776*VLOOKUP(G776,'Currency-RBI'!$A$2:$B$28,2,0)</f>
        <v/>
      </c>
      <c r="N776" s="97">
        <f>H776/I776</f>
        <v/>
      </c>
    </row>
    <row r="777">
      <c r="A777" s="53" t="n">
        <v>20221231</v>
      </c>
      <c r="B777" s="94" t="inlineStr">
        <is>
          <t>73566-SG-INR-AFS-MUM-1771</t>
        </is>
      </c>
      <c r="C777" s="95" t="n">
        <v>73566</v>
      </c>
      <c r="D777" s="53" t="inlineStr">
        <is>
          <t>SG</t>
        </is>
      </c>
      <c r="E777" s="53" t="inlineStr">
        <is>
          <t>N</t>
        </is>
      </c>
      <c r="F777" s="94" t="inlineStr">
        <is>
          <t>State Government Securities</t>
        </is>
      </c>
      <c r="G777" s="53" t="inlineStr">
        <is>
          <t>INR</t>
        </is>
      </c>
      <c r="H777" s="96" t="n">
        <v>197512.92</v>
      </c>
      <c r="I777" s="96" t="n">
        <v>246980.0682423597</v>
      </c>
      <c r="J777" s="53" t="n">
        <v>20240331</v>
      </c>
      <c r="K777" s="53" t="inlineStr">
        <is>
          <t>AFS</t>
        </is>
      </c>
      <c r="L777" s="53" t="inlineStr">
        <is>
          <t>MUM</t>
        </is>
      </c>
      <c r="M777" s="96">
        <f>I777*VLOOKUP(G777,'Currency-RBI'!$A$2:$B$28,2,0)</f>
        <v/>
      </c>
      <c r="N777" s="97">
        <f>H777/I777</f>
        <v/>
      </c>
    </row>
    <row r="778">
      <c r="A778" s="53" t="n">
        <v>20221231</v>
      </c>
      <c r="B778" s="94" t="inlineStr">
        <is>
          <t>21799-OS-INR-AFS-MUM-1772</t>
        </is>
      </c>
      <c r="C778" s="95" t="n">
        <v>21799</v>
      </c>
      <c r="D778" s="53" t="inlineStr">
        <is>
          <t>OS</t>
        </is>
      </c>
      <c r="E778" s="53" t="inlineStr">
        <is>
          <t>Y</t>
        </is>
      </c>
      <c r="F778" s="94" t="inlineStr">
        <is>
          <t>Other Approved Securities</t>
        </is>
      </c>
      <c r="G778" s="53" t="inlineStr">
        <is>
          <t>INR</t>
        </is>
      </c>
      <c r="H778" s="96" t="n">
        <v>200406.69</v>
      </c>
      <c r="I778" s="96" t="n">
        <v>381849.9691487395</v>
      </c>
      <c r="J778" s="53" t="n">
        <v>20240331</v>
      </c>
      <c r="K778" s="53" t="inlineStr">
        <is>
          <t>AFS</t>
        </is>
      </c>
      <c r="L778" s="53" t="inlineStr">
        <is>
          <t>MUM</t>
        </is>
      </c>
      <c r="M778" s="96">
        <f>I778*VLOOKUP(G778,'Currency-RBI'!$A$2:$B$28,2,0)</f>
        <v/>
      </c>
      <c r="N778" s="97">
        <f>H778/I778</f>
        <v/>
      </c>
    </row>
    <row r="779">
      <c r="A779" s="53" t="n">
        <v>20221231</v>
      </c>
      <c r="B779" s="94" t="inlineStr">
        <is>
          <t>48747-TB-INR-HFT-MUM-1774</t>
        </is>
      </c>
      <c r="C779" s="95" t="n">
        <v>48747</v>
      </c>
      <c r="D779" s="53" t="inlineStr">
        <is>
          <t>TB</t>
        </is>
      </c>
      <c r="E779" s="53" t="inlineStr">
        <is>
          <t>Y</t>
        </is>
      </c>
      <c r="F779" s="94" t="inlineStr">
        <is>
          <t>Treasury Bills</t>
        </is>
      </c>
      <c r="G779" s="53" t="inlineStr">
        <is>
          <t>INR</t>
        </is>
      </c>
      <c r="H779" s="96" t="n">
        <v>219702.78</v>
      </c>
      <c r="I779" s="96" t="n">
        <v>395361.040293422</v>
      </c>
      <c r="J779" s="53" t="n">
        <v>20240331</v>
      </c>
      <c r="K779" s="53" t="inlineStr">
        <is>
          <t>HFT</t>
        </is>
      </c>
      <c r="L779" s="53" t="inlineStr">
        <is>
          <t>MUM</t>
        </is>
      </c>
      <c r="M779" s="96">
        <f>I779*VLOOKUP(G779,'Currency-RBI'!$A$2:$B$28,2,0)</f>
        <v/>
      </c>
      <c r="N779" s="97">
        <f>H779/I779</f>
        <v/>
      </c>
    </row>
    <row r="780">
      <c r="A780" s="53" t="n">
        <v>20221231</v>
      </c>
      <c r="B780" s="94" t="inlineStr">
        <is>
          <t>58717-OS-INR-AFS-MUM-1775</t>
        </is>
      </c>
      <c r="C780" s="95" t="n">
        <v>58717</v>
      </c>
      <c r="D780" s="53" t="inlineStr">
        <is>
          <t>OS</t>
        </is>
      </c>
      <c r="E780" s="53" t="inlineStr">
        <is>
          <t>N</t>
        </is>
      </c>
      <c r="F780" s="94" t="inlineStr">
        <is>
          <t>Other Approved Securities</t>
        </is>
      </c>
      <c r="G780" s="53" t="inlineStr">
        <is>
          <t>INR</t>
        </is>
      </c>
      <c r="H780" s="96" t="n">
        <v>118862.37</v>
      </c>
      <c r="I780" s="96" t="n">
        <v>170171.3964354401</v>
      </c>
      <c r="J780" s="53" t="n">
        <v>20240331</v>
      </c>
      <c r="K780" s="53" t="inlineStr">
        <is>
          <t>AFS</t>
        </is>
      </c>
      <c r="L780" s="53" t="inlineStr">
        <is>
          <t>MUM</t>
        </is>
      </c>
      <c r="M780" s="96">
        <f>I780*VLOOKUP(G780,'Currency-RBI'!$A$2:$B$28,2,0)</f>
        <v/>
      </c>
      <c r="N780" s="97">
        <f>H780/I780</f>
        <v/>
      </c>
    </row>
    <row r="781">
      <c r="A781" s="53" t="n">
        <v>20221231</v>
      </c>
      <c r="B781" s="94" t="inlineStr">
        <is>
          <t>11035-TB-INR-HFT-DEL-1776</t>
        </is>
      </c>
      <c r="C781" s="95" t="n">
        <v>11035</v>
      </c>
      <c r="D781" s="53" t="inlineStr">
        <is>
          <t>TB</t>
        </is>
      </c>
      <c r="E781" s="53" t="inlineStr">
        <is>
          <t>N</t>
        </is>
      </c>
      <c r="F781" s="94" t="inlineStr">
        <is>
          <t>Treasury Bills</t>
        </is>
      </c>
      <c r="G781" s="53" t="inlineStr">
        <is>
          <t>INR</t>
        </is>
      </c>
      <c r="H781" s="96" t="n">
        <v>487051.29</v>
      </c>
      <c r="I781" s="96" t="n">
        <v>803387.8923829389</v>
      </c>
      <c r="J781" s="53" t="n">
        <v>20240331</v>
      </c>
      <c r="K781" s="53" t="inlineStr">
        <is>
          <t>HFT</t>
        </is>
      </c>
      <c r="L781" s="53" t="inlineStr">
        <is>
          <t>DEL</t>
        </is>
      </c>
      <c r="M781" s="96">
        <f>I781*VLOOKUP(G781,'Currency-RBI'!$A$2:$B$28,2,0)</f>
        <v/>
      </c>
      <c r="N781" s="97">
        <f>H781/I781</f>
        <v/>
      </c>
    </row>
    <row r="782">
      <c r="A782" s="53" t="n">
        <v>20221231</v>
      </c>
      <c r="B782" s="94" t="inlineStr">
        <is>
          <t>44761-SG-INR-AFS-DEL-1778</t>
        </is>
      </c>
      <c r="C782" s="95" t="n">
        <v>44761</v>
      </c>
      <c r="D782" s="53" t="inlineStr">
        <is>
          <t>SG</t>
        </is>
      </c>
      <c r="E782" s="53" t="inlineStr">
        <is>
          <t>N</t>
        </is>
      </c>
      <c r="F782" s="94" t="inlineStr">
        <is>
          <t>State Government Securities</t>
        </is>
      </c>
      <c r="G782" s="53" t="inlineStr">
        <is>
          <t>INR</t>
        </is>
      </c>
      <c r="H782" s="96" t="n">
        <v>467341.38</v>
      </c>
      <c r="I782" s="96" t="n">
        <v>468176.4087278444</v>
      </c>
      <c r="J782" s="53" t="n">
        <v>20240331</v>
      </c>
      <c r="K782" s="53" t="inlineStr">
        <is>
          <t>AFS</t>
        </is>
      </c>
      <c r="L782" s="53" t="inlineStr">
        <is>
          <t>DEL</t>
        </is>
      </c>
      <c r="M782" s="96">
        <f>I782*VLOOKUP(G782,'Currency-RBI'!$A$2:$B$28,2,0)</f>
        <v/>
      </c>
      <c r="N782" s="97">
        <f>H782/I782</f>
        <v/>
      </c>
    </row>
    <row r="783">
      <c r="A783" s="53" t="n">
        <v>20221231</v>
      </c>
      <c r="B783" s="94" t="inlineStr">
        <is>
          <t>24149-TB-INR-HFT-DEL-1782</t>
        </is>
      </c>
      <c r="C783" s="95" t="n">
        <v>24149</v>
      </c>
      <c r="D783" s="53" t="inlineStr">
        <is>
          <t>TB</t>
        </is>
      </c>
      <c r="E783" s="53" t="inlineStr">
        <is>
          <t>Y</t>
        </is>
      </c>
      <c r="F783" s="94" t="inlineStr">
        <is>
          <t>Treasury Bills</t>
        </is>
      </c>
      <c r="G783" s="53" t="inlineStr">
        <is>
          <t>INR</t>
        </is>
      </c>
      <c r="H783" s="96" t="n">
        <v>189761.22</v>
      </c>
      <c r="I783" s="96" t="n">
        <v>223509.3080544867</v>
      </c>
      <c r="J783" s="53" t="n">
        <v>20240331</v>
      </c>
      <c r="K783" s="53" t="inlineStr">
        <is>
          <t>HFT</t>
        </is>
      </c>
      <c r="L783" s="53" t="inlineStr">
        <is>
          <t>DEL</t>
        </is>
      </c>
      <c r="M783" s="96">
        <f>I783*VLOOKUP(G783,'Currency-RBI'!$A$2:$B$28,2,0)</f>
        <v/>
      </c>
      <c r="N783" s="97">
        <f>H783/I783</f>
        <v/>
      </c>
    </row>
    <row r="784">
      <c r="A784" s="53" t="n">
        <v>20221231</v>
      </c>
      <c r="B784" s="94" t="inlineStr">
        <is>
          <t>73278-SG-INR-AFS-DEL-1790</t>
        </is>
      </c>
      <c r="C784" s="95" t="n">
        <v>73278</v>
      </c>
      <c r="D784" s="53" t="inlineStr">
        <is>
          <t>SG</t>
        </is>
      </c>
      <c r="E784" s="53" t="inlineStr">
        <is>
          <t>Y</t>
        </is>
      </c>
      <c r="F784" s="94" t="inlineStr">
        <is>
          <t>State Government Securities</t>
        </is>
      </c>
      <c r="G784" s="53" t="inlineStr">
        <is>
          <t>INR</t>
        </is>
      </c>
      <c r="H784" s="96" t="n">
        <v>125421.12</v>
      </c>
      <c r="I784" s="96" t="n">
        <v>131629.9122151241</v>
      </c>
      <c r="J784" s="53" t="n">
        <v>20240331</v>
      </c>
      <c r="K784" s="53" t="inlineStr">
        <is>
          <t>AFS</t>
        </is>
      </c>
      <c r="L784" s="53" t="inlineStr">
        <is>
          <t>DEL</t>
        </is>
      </c>
      <c r="M784" s="96">
        <f>I784*VLOOKUP(G784,'Currency-RBI'!$A$2:$B$28,2,0)</f>
        <v/>
      </c>
      <c r="N784" s="97">
        <f>H784/I784</f>
        <v/>
      </c>
    </row>
    <row r="785">
      <c r="A785" s="53" t="n">
        <v>20221231</v>
      </c>
      <c r="B785" s="94" t="inlineStr">
        <is>
          <t>30141-CG-INR-HFT-MUM-1791</t>
        </is>
      </c>
      <c r="C785" s="95" t="n">
        <v>30141</v>
      </c>
      <c r="D785" s="53" t="inlineStr">
        <is>
          <t>CG</t>
        </is>
      </c>
      <c r="E785" s="53" t="inlineStr">
        <is>
          <t>N</t>
        </is>
      </c>
      <c r="F785" s="94" t="inlineStr">
        <is>
          <t>Central Government Securities</t>
        </is>
      </c>
      <c r="G785" s="53" t="inlineStr">
        <is>
          <t>INR</t>
        </is>
      </c>
      <c r="H785" s="96" t="n">
        <v>82866.96000000001</v>
      </c>
      <c r="I785" s="96" t="n">
        <v>108295.8266834939</v>
      </c>
      <c r="J785" s="53" t="n">
        <v>20240331</v>
      </c>
      <c r="K785" s="53" t="inlineStr">
        <is>
          <t>HFT</t>
        </is>
      </c>
      <c r="L785" s="53" t="inlineStr">
        <is>
          <t>MUM</t>
        </is>
      </c>
      <c r="M785" s="96">
        <f>I785*VLOOKUP(G785,'Currency-RBI'!$A$2:$B$28,2,0)</f>
        <v/>
      </c>
      <c r="N785" s="97">
        <f>H785/I785</f>
        <v/>
      </c>
    </row>
    <row r="786">
      <c r="A786" s="53" t="n">
        <v>20221231</v>
      </c>
      <c r="B786" s="94" t="inlineStr">
        <is>
          <t>81236-TB-INR-HFT-DEL-1792</t>
        </is>
      </c>
      <c r="C786" s="95" t="n">
        <v>81236</v>
      </c>
      <c r="D786" s="53" t="inlineStr">
        <is>
          <t>TB</t>
        </is>
      </c>
      <c r="E786" s="53" t="inlineStr">
        <is>
          <t>N</t>
        </is>
      </c>
      <c r="F786" s="94" t="inlineStr">
        <is>
          <t>Treasury Bills</t>
        </is>
      </c>
      <c r="G786" s="53" t="inlineStr">
        <is>
          <t>INR</t>
        </is>
      </c>
      <c r="H786" s="96" t="n">
        <v>423951.66</v>
      </c>
      <c r="I786" s="96" t="n">
        <v>523537.5766796718</v>
      </c>
      <c r="J786" s="53" t="n">
        <v>20240331</v>
      </c>
      <c r="K786" s="53" t="inlineStr">
        <is>
          <t>HFT</t>
        </is>
      </c>
      <c r="L786" s="53" t="inlineStr">
        <is>
          <t>DEL</t>
        </is>
      </c>
      <c r="M786" s="96">
        <f>I786*VLOOKUP(G786,'Currency-RBI'!$A$2:$B$28,2,0)</f>
        <v/>
      </c>
      <c r="N786" s="97">
        <f>H786/I786</f>
        <v/>
      </c>
    </row>
    <row r="787">
      <c r="A787" s="53" t="n">
        <v>20221231</v>
      </c>
      <c r="B787" s="94" t="inlineStr">
        <is>
          <t>44607-CG-INR-HFT-DEL-1793</t>
        </is>
      </c>
      <c r="C787" s="95" t="n">
        <v>44607</v>
      </c>
      <c r="D787" s="53" t="inlineStr">
        <is>
          <t>CG</t>
        </is>
      </c>
      <c r="E787" s="53" t="inlineStr">
        <is>
          <t>N</t>
        </is>
      </c>
      <c r="F787" s="94" t="inlineStr">
        <is>
          <t>Central Government Securities</t>
        </is>
      </c>
      <c r="G787" s="53" t="inlineStr">
        <is>
          <t>INR</t>
        </is>
      </c>
      <c r="H787" s="96" t="n">
        <v>227370.33</v>
      </c>
      <c r="I787" s="96" t="n">
        <v>268839.3845041775</v>
      </c>
      <c r="J787" s="53" t="n">
        <v>20240331</v>
      </c>
      <c r="K787" s="53" t="inlineStr">
        <is>
          <t>HFT</t>
        </is>
      </c>
      <c r="L787" s="53" t="inlineStr">
        <is>
          <t>DEL</t>
        </is>
      </c>
      <c r="M787" s="96">
        <f>I787*VLOOKUP(G787,'Currency-RBI'!$A$2:$B$28,2,0)</f>
        <v/>
      </c>
      <c r="N787" s="97">
        <f>H787/I787</f>
        <v/>
      </c>
    </row>
    <row r="788">
      <c r="A788" s="53" t="n">
        <v>20221231</v>
      </c>
      <c r="B788" s="94" t="inlineStr">
        <is>
          <t>72994-OS-INR-HFT-DEL-1794</t>
        </is>
      </c>
      <c r="C788" s="95" t="n">
        <v>72994</v>
      </c>
      <c r="D788" s="53" t="inlineStr">
        <is>
          <t>OS</t>
        </is>
      </c>
      <c r="E788" s="53" t="inlineStr">
        <is>
          <t>N</t>
        </is>
      </c>
      <c r="F788" s="94" t="inlineStr">
        <is>
          <t>Other Approved Securities</t>
        </is>
      </c>
      <c r="G788" s="53" t="inlineStr">
        <is>
          <t>INR</t>
        </is>
      </c>
      <c r="H788" s="96" t="n">
        <v>421904.34</v>
      </c>
      <c r="I788" s="96" t="n">
        <v>573355.6138781821</v>
      </c>
      <c r="J788" s="53" t="n">
        <v>20240331</v>
      </c>
      <c r="K788" s="53" t="inlineStr">
        <is>
          <t>HFT</t>
        </is>
      </c>
      <c r="L788" s="53" t="inlineStr">
        <is>
          <t>DEL</t>
        </is>
      </c>
      <c r="M788" s="96">
        <f>I788*VLOOKUP(G788,'Currency-RBI'!$A$2:$B$28,2,0)</f>
        <v/>
      </c>
      <c r="N788" s="97">
        <f>H788/I788</f>
        <v/>
      </c>
    </row>
    <row r="789">
      <c r="A789" s="53" t="n">
        <v>20221231</v>
      </c>
      <c r="B789" s="94" t="inlineStr">
        <is>
          <t>42390-SG-INR-HFT-DEL-1795</t>
        </is>
      </c>
      <c r="C789" s="95" t="n">
        <v>42390</v>
      </c>
      <c r="D789" s="53" t="inlineStr">
        <is>
          <t>SG</t>
        </is>
      </c>
      <c r="E789" s="53" t="inlineStr">
        <is>
          <t>Y</t>
        </is>
      </c>
      <c r="F789" s="94" t="inlineStr">
        <is>
          <t>State Government Securities</t>
        </is>
      </c>
      <c r="G789" s="53" t="inlineStr">
        <is>
          <t>INR</t>
        </is>
      </c>
      <c r="H789" s="96" t="n">
        <v>169136.55</v>
      </c>
      <c r="I789" s="96" t="n">
        <v>276506.1195138771</v>
      </c>
      <c r="J789" s="53" t="n">
        <v>20240331</v>
      </c>
      <c r="K789" s="53" t="inlineStr">
        <is>
          <t>HFT</t>
        </is>
      </c>
      <c r="L789" s="53" t="inlineStr">
        <is>
          <t>DEL</t>
        </is>
      </c>
      <c r="M789" s="96">
        <f>I789*VLOOKUP(G789,'Currency-RBI'!$A$2:$B$28,2,0)</f>
        <v/>
      </c>
      <c r="N789" s="97">
        <f>H789/I789</f>
        <v/>
      </c>
    </row>
    <row r="790">
      <c r="A790" s="53" t="n">
        <v>20221231</v>
      </c>
      <c r="B790" s="94" t="inlineStr">
        <is>
          <t>48239-CG-INR-HFT-MUM-1796</t>
        </is>
      </c>
      <c r="C790" s="95" t="n">
        <v>48239</v>
      </c>
      <c r="D790" s="53" t="inlineStr">
        <is>
          <t>CG</t>
        </is>
      </c>
      <c r="E790" s="53" t="inlineStr">
        <is>
          <t>Y</t>
        </is>
      </c>
      <c r="F790" s="94" t="inlineStr">
        <is>
          <t>Central Government Securities</t>
        </is>
      </c>
      <c r="G790" s="53" t="inlineStr">
        <is>
          <t>INR</t>
        </is>
      </c>
      <c r="H790" s="96" t="n">
        <v>468292.77</v>
      </c>
      <c r="I790" s="96" t="n">
        <v>564219.1840150597</v>
      </c>
      <c r="J790" s="53" t="n">
        <v>20240331</v>
      </c>
      <c r="K790" s="53" t="inlineStr">
        <is>
          <t>HFT</t>
        </is>
      </c>
      <c r="L790" s="53" t="inlineStr">
        <is>
          <t>MUM</t>
        </is>
      </c>
      <c r="M790" s="96">
        <f>I790*VLOOKUP(G790,'Currency-RBI'!$A$2:$B$28,2,0)</f>
        <v/>
      </c>
      <c r="N790" s="97">
        <f>H790/I790</f>
        <v/>
      </c>
    </row>
    <row r="791">
      <c r="A791" s="53" t="n">
        <v>20221231</v>
      </c>
      <c r="B791" s="94" t="inlineStr">
        <is>
          <t>15784-OS-INR-HFT-MUM-1802</t>
        </is>
      </c>
      <c r="C791" s="95" t="n">
        <v>15784</v>
      </c>
      <c r="D791" s="53" t="inlineStr">
        <is>
          <t>OS</t>
        </is>
      </c>
      <c r="E791" s="53" t="inlineStr">
        <is>
          <t>Y</t>
        </is>
      </c>
      <c r="F791" s="94" t="inlineStr">
        <is>
          <t>Other Approved Securities</t>
        </is>
      </c>
      <c r="G791" s="53" t="inlineStr">
        <is>
          <t>INR</t>
        </is>
      </c>
      <c r="H791" s="96" t="n">
        <v>266627.79</v>
      </c>
      <c r="I791" s="96" t="n">
        <v>476846.8177468193</v>
      </c>
      <c r="J791" s="53" t="n">
        <v>20240331</v>
      </c>
      <c r="K791" s="53" t="inlineStr">
        <is>
          <t>HFT</t>
        </is>
      </c>
      <c r="L791" s="53" t="inlineStr">
        <is>
          <t>MUM</t>
        </is>
      </c>
      <c r="M791" s="96">
        <f>I791*VLOOKUP(G791,'Currency-RBI'!$A$2:$B$28,2,0)</f>
        <v/>
      </c>
      <c r="N791" s="97">
        <f>H791/I791</f>
        <v/>
      </c>
    </row>
    <row r="792">
      <c r="A792" s="53" t="n">
        <v>20221231</v>
      </c>
      <c r="B792" s="94" t="inlineStr">
        <is>
          <t>44885-SG-INR-AFS-MUM-1804</t>
        </is>
      </c>
      <c r="C792" s="95" t="n">
        <v>44885</v>
      </c>
      <c r="D792" s="53" t="inlineStr">
        <is>
          <t>SG</t>
        </is>
      </c>
      <c r="E792" s="53" t="inlineStr">
        <is>
          <t>N</t>
        </is>
      </c>
      <c r="F792" s="94" t="inlineStr">
        <is>
          <t>State Government Securities</t>
        </is>
      </c>
      <c r="G792" s="53" t="inlineStr">
        <is>
          <t>INR</t>
        </is>
      </c>
      <c r="H792" s="96" t="n">
        <v>417322.62</v>
      </c>
      <c r="I792" s="96" t="n">
        <v>761297.3092198869</v>
      </c>
      <c r="J792" s="53" t="n">
        <v>20240331</v>
      </c>
      <c r="K792" s="53" t="inlineStr">
        <is>
          <t>AFS</t>
        </is>
      </c>
      <c r="L792" s="53" t="inlineStr">
        <is>
          <t>MUM</t>
        </is>
      </c>
      <c r="M792" s="96">
        <f>I792*VLOOKUP(G792,'Currency-RBI'!$A$2:$B$28,2,0)</f>
        <v/>
      </c>
      <c r="N792" s="97">
        <f>H792/I792</f>
        <v/>
      </c>
    </row>
    <row r="793">
      <c r="A793" s="53" t="n">
        <v>20221231</v>
      </c>
      <c r="B793" s="94" t="inlineStr">
        <is>
          <t>64358-OS-INR-HFT-DEL-1809</t>
        </is>
      </c>
      <c r="C793" s="95" t="n">
        <v>64358</v>
      </c>
      <c r="D793" s="53" t="inlineStr">
        <is>
          <t>OS</t>
        </is>
      </c>
      <c r="E793" s="53" t="inlineStr">
        <is>
          <t>Y</t>
        </is>
      </c>
      <c r="F793" s="94" t="inlineStr">
        <is>
          <t>Other Approved Securities</t>
        </is>
      </c>
      <c r="G793" s="53" t="inlineStr">
        <is>
          <t>INR</t>
        </is>
      </c>
      <c r="H793" s="96" t="n">
        <v>118895.04</v>
      </c>
      <c r="I793" s="96" t="n">
        <v>166640.3327844935</v>
      </c>
      <c r="J793" s="53" t="n">
        <v>20240331</v>
      </c>
      <c r="K793" s="53" t="inlineStr">
        <is>
          <t>HFT</t>
        </is>
      </c>
      <c r="L793" s="53" t="inlineStr">
        <is>
          <t>DEL</t>
        </is>
      </c>
      <c r="M793" s="96">
        <f>I793*VLOOKUP(G793,'Currency-RBI'!$A$2:$B$28,2,0)</f>
        <v/>
      </c>
      <c r="N793" s="97">
        <f>H793/I793</f>
        <v/>
      </c>
    </row>
    <row r="794">
      <c r="A794" s="53" t="n">
        <v>20221231</v>
      </c>
      <c r="B794" s="94" t="inlineStr">
        <is>
          <t>19267-OS-INR-AFS-DEL-1811</t>
        </is>
      </c>
      <c r="C794" s="95" t="n">
        <v>19267</v>
      </c>
      <c r="D794" s="53" t="inlineStr">
        <is>
          <t>OS</t>
        </is>
      </c>
      <c r="E794" s="53" t="inlineStr">
        <is>
          <t>N</t>
        </is>
      </c>
      <c r="F794" s="94" t="inlineStr">
        <is>
          <t>Other Approved Securities</t>
        </is>
      </c>
      <c r="G794" s="53" t="inlineStr">
        <is>
          <t>INR</t>
        </is>
      </c>
      <c r="H794" s="96" t="n">
        <v>215492.31</v>
      </c>
      <c r="I794" s="96" t="n">
        <v>333047.9573257897</v>
      </c>
      <c r="J794" s="53" t="n">
        <v>20240331</v>
      </c>
      <c r="K794" s="53" t="inlineStr">
        <is>
          <t>AFS</t>
        </is>
      </c>
      <c r="L794" s="53" t="inlineStr">
        <is>
          <t>DEL</t>
        </is>
      </c>
      <c r="M794" s="96">
        <f>I794*VLOOKUP(G794,'Currency-RBI'!$A$2:$B$28,2,0)</f>
        <v/>
      </c>
      <c r="N794" s="97">
        <f>H794/I794</f>
        <v/>
      </c>
    </row>
    <row r="795">
      <c r="A795" s="53" t="n">
        <v>20221231</v>
      </c>
      <c r="B795" s="94" t="inlineStr">
        <is>
          <t>71549-TB-INR-AFS-DEL-1812</t>
        </is>
      </c>
      <c r="C795" s="95" t="n">
        <v>71549</v>
      </c>
      <c r="D795" s="53" t="inlineStr">
        <is>
          <t>TB</t>
        </is>
      </c>
      <c r="E795" s="53" t="inlineStr">
        <is>
          <t>Y</t>
        </is>
      </c>
      <c r="F795" s="94" t="inlineStr">
        <is>
          <t>Treasury Bills</t>
        </is>
      </c>
      <c r="G795" s="53" t="inlineStr">
        <is>
          <t>INR</t>
        </is>
      </c>
      <c r="H795" s="96" t="n">
        <v>301942.08</v>
      </c>
      <c r="I795" s="96" t="n">
        <v>580860.3452682198</v>
      </c>
      <c r="J795" s="53" t="n">
        <v>20240331</v>
      </c>
      <c r="K795" s="53" t="inlineStr">
        <is>
          <t>AFS</t>
        </is>
      </c>
      <c r="L795" s="53" t="inlineStr">
        <is>
          <t>DEL</t>
        </is>
      </c>
      <c r="M795" s="96">
        <f>I795*VLOOKUP(G795,'Currency-RBI'!$A$2:$B$28,2,0)</f>
        <v/>
      </c>
      <c r="N795" s="97">
        <f>H795/I795</f>
        <v/>
      </c>
    </row>
    <row r="796">
      <c r="A796" s="53" t="n">
        <v>20221231</v>
      </c>
      <c r="B796" s="94" t="inlineStr">
        <is>
          <t>58805-SG-INR-HFT-DEL-1818</t>
        </is>
      </c>
      <c r="C796" s="95" t="n">
        <v>58805</v>
      </c>
      <c r="D796" s="53" t="inlineStr">
        <is>
          <t>SG</t>
        </is>
      </c>
      <c r="E796" s="53" t="inlineStr">
        <is>
          <t>N</t>
        </is>
      </c>
      <c r="F796" s="94" t="inlineStr">
        <is>
          <t>State Government Securities</t>
        </is>
      </c>
      <c r="G796" s="53" t="inlineStr">
        <is>
          <t>INR</t>
        </is>
      </c>
      <c r="H796" s="96" t="n">
        <v>340430.31</v>
      </c>
      <c r="I796" s="96" t="n">
        <v>595886.5288564641</v>
      </c>
      <c r="J796" s="53" t="n">
        <v>20240331</v>
      </c>
      <c r="K796" s="53" t="inlineStr">
        <is>
          <t>HFT</t>
        </is>
      </c>
      <c r="L796" s="53" t="inlineStr">
        <is>
          <t>DEL</t>
        </is>
      </c>
      <c r="M796" s="96">
        <f>I796*VLOOKUP(G796,'Currency-RBI'!$A$2:$B$28,2,0)</f>
        <v/>
      </c>
      <c r="N796" s="97">
        <f>H796/I796</f>
        <v/>
      </c>
    </row>
    <row r="797">
      <c r="A797" s="53" t="n">
        <v>20221231</v>
      </c>
      <c r="B797" s="94" t="inlineStr">
        <is>
          <t>12876-CG-INR-AFS-MUM-1819</t>
        </is>
      </c>
      <c r="C797" s="95" t="n">
        <v>12876</v>
      </c>
      <c r="D797" s="53" t="inlineStr">
        <is>
          <t>CG</t>
        </is>
      </c>
      <c r="E797" s="53" t="inlineStr">
        <is>
          <t>N</t>
        </is>
      </c>
      <c r="F797" s="94" t="inlineStr">
        <is>
          <t>Central Government Securities</t>
        </is>
      </c>
      <c r="G797" s="53" t="inlineStr">
        <is>
          <t>INR</t>
        </is>
      </c>
      <c r="H797" s="96" t="n">
        <v>211188.78</v>
      </c>
      <c r="I797" s="96" t="n">
        <v>231758.4220812386</v>
      </c>
      <c r="J797" s="53" t="n">
        <v>20240331</v>
      </c>
      <c r="K797" s="53" t="inlineStr">
        <is>
          <t>AFS</t>
        </is>
      </c>
      <c r="L797" s="53" t="inlineStr">
        <is>
          <t>MUM</t>
        </is>
      </c>
      <c r="M797" s="96">
        <f>I797*VLOOKUP(G797,'Currency-RBI'!$A$2:$B$28,2,0)</f>
        <v/>
      </c>
      <c r="N797" s="97">
        <f>H797/I797</f>
        <v/>
      </c>
    </row>
    <row r="798">
      <c r="A798" s="53" t="n">
        <v>20221231</v>
      </c>
      <c r="B798" s="94" t="inlineStr">
        <is>
          <t>28976-TB-INR-AFS-DEL-1824</t>
        </is>
      </c>
      <c r="C798" s="95" t="n">
        <v>28976</v>
      </c>
      <c r="D798" s="53" t="inlineStr">
        <is>
          <t>TB</t>
        </is>
      </c>
      <c r="E798" s="53" t="inlineStr">
        <is>
          <t>N</t>
        </is>
      </c>
      <c r="F798" s="94" t="inlineStr">
        <is>
          <t>Treasury Bills</t>
        </is>
      </c>
      <c r="G798" s="53" t="inlineStr">
        <is>
          <t>INR</t>
        </is>
      </c>
      <c r="H798" s="96" t="n">
        <v>287383.14</v>
      </c>
      <c r="I798" s="96" t="n">
        <v>304443.1275390993</v>
      </c>
      <c r="J798" s="53" t="n">
        <v>20240331</v>
      </c>
      <c r="K798" s="53" t="inlineStr">
        <is>
          <t>AFS</t>
        </is>
      </c>
      <c r="L798" s="53" t="inlineStr">
        <is>
          <t>DEL</t>
        </is>
      </c>
      <c r="M798" s="96">
        <f>I798*VLOOKUP(G798,'Currency-RBI'!$A$2:$B$28,2,0)</f>
        <v/>
      </c>
      <c r="N798" s="97">
        <f>H798/I798</f>
        <v/>
      </c>
    </row>
    <row r="799">
      <c r="A799" s="53" t="n">
        <v>20221231</v>
      </c>
      <c r="B799" s="94" t="inlineStr">
        <is>
          <t>44193-OS-INR-AFS-DEL-1826</t>
        </is>
      </c>
      <c r="C799" s="95" t="n">
        <v>44193</v>
      </c>
      <c r="D799" s="53" t="inlineStr">
        <is>
          <t>OS</t>
        </is>
      </c>
      <c r="E799" s="53" t="inlineStr">
        <is>
          <t>Y</t>
        </is>
      </c>
      <c r="F799" s="94" t="inlineStr">
        <is>
          <t>Other Approved Securities</t>
        </is>
      </c>
      <c r="G799" s="53" t="inlineStr">
        <is>
          <t>INR</t>
        </is>
      </c>
      <c r="H799" s="96" t="n">
        <v>316501.02</v>
      </c>
      <c r="I799" s="96" t="n">
        <v>354593.1060012975</v>
      </c>
      <c r="J799" s="53" t="n">
        <v>20240331</v>
      </c>
      <c r="K799" s="53" t="inlineStr">
        <is>
          <t>AFS</t>
        </is>
      </c>
      <c r="L799" s="53" t="inlineStr">
        <is>
          <t>DEL</t>
        </is>
      </c>
      <c r="M799" s="96">
        <f>I799*VLOOKUP(G799,'Currency-RBI'!$A$2:$B$28,2,0)</f>
        <v/>
      </c>
      <c r="N799" s="97">
        <f>H799/I799</f>
        <v/>
      </c>
    </row>
    <row r="800">
      <c r="A800" s="53" t="n">
        <v>20221231</v>
      </c>
      <c r="B800" s="94" t="inlineStr">
        <is>
          <t>48077-SG-INR-HFT-DEL-1827</t>
        </is>
      </c>
      <c r="C800" s="95" t="n">
        <v>48077</v>
      </c>
      <c r="D800" s="53" t="inlineStr">
        <is>
          <t>SG</t>
        </is>
      </c>
      <c r="E800" s="53" t="inlineStr">
        <is>
          <t>N</t>
        </is>
      </c>
      <c r="F800" s="94" t="inlineStr">
        <is>
          <t>State Government Securities</t>
        </is>
      </c>
      <c r="G800" s="53" t="inlineStr">
        <is>
          <t>INR</t>
        </is>
      </c>
      <c r="H800" s="96" t="n">
        <v>193129.2</v>
      </c>
      <c r="I800" s="96" t="n">
        <v>313489.7017610427</v>
      </c>
      <c r="J800" s="53" t="n">
        <v>20240331</v>
      </c>
      <c r="K800" s="53" t="inlineStr">
        <is>
          <t>HFT</t>
        </is>
      </c>
      <c r="L800" s="53" t="inlineStr">
        <is>
          <t>DEL</t>
        </is>
      </c>
      <c r="M800" s="96">
        <f>I800*VLOOKUP(G800,'Currency-RBI'!$A$2:$B$28,2,0)</f>
        <v/>
      </c>
      <c r="N800" s="97">
        <f>H800/I800</f>
        <v/>
      </c>
    </row>
    <row r="801">
      <c r="A801" s="53" t="n">
        <v>20221231</v>
      </c>
      <c r="B801" s="94" t="inlineStr">
        <is>
          <t>82094-OS-INR-HFT-DEL-1828</t>
        </is>
      </c>
      <c r="C801" s="95" t="n">
        <v>82094</v>
      </c>
      <c r="D801" s="53" t="inlineStr">
        <is>
          <t>OS</t>
        </is>
      </c>
      <c r="E801" s="53" t="inlineStr">
        <is>
          <t>N</t>
        </is>
      </c>
      <c r="F801" s="94" t="inlineStr">
        <is>
          <t>Other Approved Securities</t>
        </is>
      </c>
      <c r="G801" s="53" t="inlineStr">
        <is>
          <t>INR</t>
        </is>
      </c>
      <c r="H801" s="96" t="n">
        <v>200089.89</v>
      </c>
      <c r="I801" s="96" t="n">
        <v>397187.2497317049</v>
      </c>
      <c r="J801" s="53" t="n">
        <v>20240331</v>
      </c>
      <c r="K801" s="53" t="inlineStr">
        <is>
          <t>HFT</t>
        </is>
      </c>
      <c r="L801" s="53" t="inlineStr">
        <is>
          <t>DEL</t>
        </is>
      </c>
      <c r="M801" s="96">
        <f>I801*VLOOKUP(G801,'Currency-RBI'!$A$2:$B$28,2,0)</f>
        <v/>
      </c>
      <c r="N801" s="97">
        <f>H801/I801</f>
        <v/>
      </c>
    </row>
    <row r="802">
      <c r="A802" s="53" t="n">
        <v>20221231</v>
      </c>
      <c r="B802" s="94" t="inlineStr">
        <is>
          <t>57391-OS-INR-AFS-MUM-1831</t>
        </is>
      </c>
      <c r="C802" s="95" t="n">
        <v>57391</v>
      </c>
      <c r="D802" s="53" t="inlineStr">
        <is>
          <t>OS</t>
        </is>
      </c>
      <c r="E802" s="53" t="inlineStr">
        <is>
          <t>Y</t>
        </is>
      </c>
      <c r="F802" s="94" t="inlineStr">
        <is>
          <t>Other Approved Securities</t>
        </is>
      </c>
      <c r="G802" s="53" t="inlineStr">
        <is>
          <t>INR</t>
        </is>
      </c>
      <c r="H802" s="96" t="n">
        <v>438410.61</v>
      </c>
      <c r="I802" s="96" t="n">
        <v>683243.2180843513</v>
      </c>
      <c r="J802" s="53" t="n">
        <v>20240331</v>
      </c>
      <c r="K802" s="53" t="inlineStr">
        <is>
          <t>AFS</t>
        </is>
      </c>
      <c r="L802" s="53" t="inlineStr">
        <is>
          <t>MUM</t>
        </is>
      </c>
      <c r="M802" s="96">
        <f>I802*VLOOKUP(G802,'Currency-RBI'!$A$2:$B$28,2,0)</f>
        <v/>
      </c>
      <c r="N802" s="97">
        <f>H802/I802</f>
        <v/>
      </c>
    </row>
    <row r="803">
      <c r="A803" s="53" t="n">
        <v>20221231</v>
      </c>
      <c r="B803" s="94" t="inlineStr">
        <is>
          <t>73575-SG-INR-AFS-MUM-1834</t>
        </is>
      </c>
      <c r="C803" s="95" t="n">
        <v>73575</v>
      </c>
      <c r="D803" s="53" t="inlineStr">
        <is>
          <t>SG</t>
        </is>
      </c>
      <c r="E803" s="53" t="inlineStr">
        <is>
          <t>Y</t>
        </is>
      </c>
      <c r="F803" s="94" t="inlineStr">
        <is>
          <t>State Government Securities</t>
        </is>
      </c>
      <c r="G803" s="53" t="inlineStr">
        <is>
          <t>INR</t>
        </is>
      </c>
      <c r="H803" s="96" t="n">
        <v>53960.94</v>
      </c>
      <c r="I803" s="96" t="n">
        <v>91743.17037543976</v>
      </c>
      <c r="J803" s="53" t="n">
        <v>20240331</v>
      </c>
      <c r="K803" s="53" t="inlineStr">
        <is>
          <t>AFS</t>
        </is>
      </c>
      <c r="L803" s="53" t="inlineStr">
        <is>
          <t>MUM</t>
        </is>
      </c>
      <c r="M803" s="96">
        <f>I803*VLOOKUP(G803,'Currency-RBI'!$A$2:$B$28,2,0)</f>
        <v/>
      </c>
      <c r="N803" s="97">
        <f>H803/I803</f>
        <v/>
      </c>
    </row>
    <row r="804">
      <c r="A804" s="53" t="n">
        <v>20221231</v>
      </c>
      <c r="B804" s="94" t="inlineStr">
        <is>
          <t>52655-OS-INR-HFT-DEL-1835</t>
        </is>
      </c>
      <c r="C804" s="95" t="n">
        <v>52655</v>
      </c>
      <c r="D804" s="53" t="inlineStr">
        <is>
          <t>OS</t>
        </is>
      </c>
      <c r="E804" s="53" t="inlineStr">
        <is>
          <t>N</t>
        </is>
      </c>
      <c r="F804" s="94" t="inlineStr">
        <is>
          <t>Other Approved Securities</t>
        </is>
      </c>
      <c r="G804" s="53" t="inlineStr">
        <is>
          <t>INR</t>
        </is>
      </c>
      <c r="H804" s="96" t="n">
        <v>229788.9</v>
      </c>
      <c r="I804" s="96" t="n">
        <v>327485.4439291559</v>
      </c>
      <c r="J804" s="53" t="n">
        <v>20240331</v>
      </c>
      <c r="K804" s="53" t="inlineStr">
        <is>
          <t>HFT</t>
        </is>
      </c>
      <c r="L804" s="53" t="inlineStr">
        <is>
          <t>DEL</t>
        </is>
      </c>
      <c r="M804" s="96">
        <f>I804*VLOOKUP(G804,'Currency-RBI'!$A$2:$B$28,2,0)</f>
        <v/>
      </c>
      <c r="N804" s="97">
        <f>H804/I804</f>
        <v/>
      </c>
    </row>
    <row r="805">
      <c r="A805" s="53" t="n">
        <v>20221231</v>
      </c>
      <c r="B805" s="94" t="inlineStr">
        <is>
          <t>36852-SG-INR-HFT-DEL-1840</t>
        </is>
      </c>
      <c r="C805" s="95" t="n">
        <v>36852</v>
      </c>
      <c r="D805" s="53" t="inlineStr">
        <is>
          <t>SG</t>
        </is>
      </c>
      <c r="E805" s="53" t="inlineStr">
        <is>
          <t>N</t>
        </is>
      </c>
      <c r="F805" s="94" t="inlineStr">
        <is>
          <t>State Government Securities</t>
        </is>
      </c>
      <c r="G805" s="53" t="inlineStr">
        <is>
          <t>INR</t>
        </is>
      </c>
      <c r="H805" s="96" t="n">
        <v>209777.04</v>
      </c>
      <c r="I805" s="96" t="n">
        <v>385152.4864033408</v>
      </c>
      <c r="J805" s="53" t="n">
        <v>20240331</v>
      </c>
      <c r="K805" s="53" t="inlineStr">
        <is>
          <t>HFT</t>
        </is>
      </c>
      <c r="L805" s="53" t="inlineStr">
        <is>
          <t>DEL</t>
        </is>
      </c>
      <c r="M805" s="96">
        <f>I805*VLOOKUP(G805,'Currency-RBI'!$A$2:$B$28,2,0)</f>
        <v/>
      </c>
      <c r="N805" s="97">
        <f>H805/I805</f>
        <v/>
      </c>
    </row>
    <row r="806">
      <c r="A806" s="53" t="n">
        <v>20221231</v>
      </c>
      <c r="B806" s="94" t="inlineStr">
        <is>
          <t>26548-CG-INR-AFS-MUM-1841</t>
        </is>
      </c>
      <c r="C806" s="95" t="n">
        <v>26548</v>
      </c>
      <c r="D806" s="53" t="inlineStr">
        <is>
          <t>CG</t>
        </is>
      </c>
      <c r="E806" s="53" t="inlineStr">
        <is>
          <t>Y</t>
        </is>
      </c>
      <c r="F806" s="94" t="inlineStr">
        <is>
          <t>Central Government Securities</t>
        </is>
      </c>
      <c r="G806" s="53" t="inlineStr">
        <is>
          <t>INR</t>
        </is>
      </c>
      <c r="H806" s="96" t="n">
        <v>488367.99</v>
      </c>
      <c r="I806" s="96" t="n">
        <v>561210.3366946373</v>
      </c>
      <c r="J806" s="53" t="n">
        <v>20240331</v>
      </c>
      <c r="K806" s="53" t="inlineStr">
        <is>
          <t>AFS</t>
        </is>
      </c>
      <c r="L806" s="53" t="inlineStr">
        <is>
          <t>MUM</t>
        </is>
      </c>
      <c r="M806" s="96">
        <f>I806*VLOOKUP(G806,'Currency-RBI'!$A$2:$B$28,2,0)</f>
        <v/>
      </c>
      <c r="N806" s="97">
        <f>H806/I806</f>
        <v/>
      </c>
    </row>
    <row r="807">
      <c r="A807" s="53" t="n">
        <v>20221231</v>
      </c>
      <c r="B807" s="94" t="inlineStr">
        <is>
          <t>25455-CG-INR-AFS-DEL-1842</t>
        </is>
      </c>
      <c r="C807" s="95" t="n">
        <v>25455</v>
      </c>
      <c r="D807" s="53" t="inlineStr">
        <is>
          <t>CG</t>
        </is>
      </c>
      <c r="E807" s="53" t="inlineStr">
        <is>
          <t>Y</t>
        </is>
      </c>
      <c r="F807" s="94" t="inlineStr">
        <is>
          <t>Central Government Securities</t>
        </is>
      </c>
      <c r="G807" s="53" t="inlineStr">
        <is>
          <t>INR</t>
        </is>
      </c>
      <c r="H807" s="96" t="n">
        <v>469042.2</v>
      </c>
      <c r="I807" s="96" t="n">
        <v>852133.0535793359</v>
      </c>
      <c r="J807" s="53" t="n">
        <v>20240331</v>
      </c>
      <c r="K807" s="53" t="inlineStr">
        <is>
          <t>AFS</t>
        </is>
      </c>
      <c r="L807" s="53" t="inlineStr">
        <is>
          <t>DEL</t>
        </is>
      </c>
      <c r="M807" s="96">
        <f>I807*VLOOKUP(G807,'Currency-RBI'!$A$2:$B$28,2,0)</f>
        <v/>
      </c>
      <c r="N807" s="97">
        <f>H807/I807</f>
        <v/>
      </c>
    </row>
    <row r="808">
      <c r="A808" s="53" t="n">
        <v>20221231</v>
      </c>
      <c r="B808" s="94" t="inlineStr">
        <is>
          <t>61534-OS-INR-HFT-MUM-1845</t>
        </is>
      </c>
      <c r="C808" s="95" t="n">
        <v>61534</v>
      </c>
      <c r="D808" s="53" t="inlineStr">
        <is>
          <t>OS</t>
        </is>
      </c>
      <c r="E808" s="53" t="inlineStr">
        <is>
          <t>N</t>
        </is>
      </c>
      <c r="F808" s="94" t="inlineStr">
        <is>
          <t>Other Approved Securities</t>
        </is>
      </c>
      <c r="G808" s="53" t="inlineStr">
        <is>
          <t>INR</t>
        </is>
      </c>
      <c r="H808" s="96" t="n">
        <v>313755.75</v>
      </c>
      <c r="I808" s="96" t="n">
        <v>363716.5109573893</v>
      </c>
      <c r="J808" s="53" t="n">
        <v>20240331</v>
      </c>
      <c r="K808" s="53" t="inlineStr">
        <is>
          <t>HFT</t>
        </is>
      </c>
      <c r="L808" s="53" t="inlineStr">
        <is>
          <t>MUM</t>
        </is>
      </c>
      <c r="M808" s="96">
        <f>I808*VLOOKUP(G808,'Currency-RBI'!$A$2:$B$28,2,0)</f>
        <v/>
      </c>
      <c r="N808" s="97">
        <f>H808/I808</f>
        <v/>
      </c>
    </row>
    <row r="809">
      <c r="A809" s="53" t="n">
        <v>20221231</v>
      </c>
      <c r="B809" s="94" t="inlineStr">
        <is>
          <t>51618-CG-INR-HFT-DEL-1847</t>
        </is>
      </c>
      <c r="C809" s="95" t="n">
        <v>51618</v>
      </c>
      <c r="D809" s="53" t="inlineStr">
        <is>
          <t>CG</t>
        </is>
      </c>
      <c r="E809" s="53" t="inlineStr">
        <is>
          <t>Y</t>
        </is>
      </c>
      <c r="F809" s="94" t="inlineStr">
        <is>
          <t>Central Government Securities</t>
        </is>
      </c>
      <c r="G809" s="53" t="inlineStr">
        <is>
          <t>INR</t>
        </is>
      </c>
      <c r="H809" s="96" t="n">
        <v>377625.6</v>
      </c>
      <c r="I809" s="96" t="n">
        <v>683116.0227781399</v>
      </c>
      <c r="J809" s="53" t="n">
        <v>20240331</v>
      </c>
      <c r="K809" s="53" t="inlineStr">
        <is>
          <t>HFT</t>
        </is>
      </c>
      <c r="L809" s="53" t="inlineStr">
        <is>
          <t>DEL</t>
        </is>
      </c>
      <c r="M809" s="96">
        <f>I809*VLOOKUP(G809,'Currency-RBI'!$A$2:$B$28,2,0)</f>
        <v/>
      </c>
      <c r="N809" s="97">
        <f>H809/I809</f>
        <v/>
      </c>
    </row>
    <row r="810">
      <c r="A810" s="53" t="n">
        <v>20221231</v>
      </c>
      <c r="B810" s="94" t="inlineStr">
        <is>
          <t>42455-CG-INR-HFT-DEL-1849</t>
        </is>
      </c>
      <c r="C810" s="95" t="n">
        <v>42455</v>
      </c>
      <c r="D810" s="53" t="inlineStr">
        <is>
          <t>CG</t>
        </is>
      </c>
      <c r="E810" s="53" t="inlineStr">
        <is>
          <t>N</t>
        </is>
      </c>
      <c r="F810" s="94" t="inlineStr">
        <is>
          <t>Central Government Securities</t>
        </is>
      </c>
      <c r="G810" s="53" t="inlineStr">
        <is>
          <t>INR</t>
        </is>
      </c>
      <c r="H810" s="96" t="n">
        <v>338739.39</v>
      </c>
      <c r="I810" s="96" t="n">
        <v>401612.5107802509</v>
      </c>
      <c r="J810" s="53" t="n">
        <v>20240331</v>
      </c>
      <c r="K810" s="53" t="inlineStr">
        <is>
          <t>HFT</t>
        </is>
      </c>
      <c r="L810" s="53" t="inlineStr">
        <is>
          <t>DEL</t>
        </is>
      </c>
      <c r="M810" s="96">
        <f>I810*VLOOKUP(G810,'Currency-RBI'!$A$2:$B$28,2,0)</f>
        <v/>
      </c>
      <c r="N810" s="97">
        <f>H810/I810</f>
        <v/>
      </c>
    </row>
    <row r="811">
      <c r="A811" s="53" t="n">
        <v>20221231</v>
      </c>
      <c r="B811" s="94" t="inlineStr">
        <is>
          <t>68634-TB-INR-AFS-DEL-1851</t>
        </is>
      </c>
      <c r="C811" s="95" t="n">
        <v>68634</v>
      </c>
      <c r="D811" s="53" t="inlineStr">
        <is>
          <t>TB</t>
        </is>
      </c>
      <c r="E811" s="53" t="inlineStr">
        <is>
          <t>Y</t>
        </is>
      </c>
      <c r="F811" s="94" t="inlineStr">
        <is>
          <t>Treasury Bills</t>
        </is>
      </c>
      <c r="G811" s="53" t="inlineStr">
        <is>
          <t>INR</t>
        </is>
      </c>
      <c r="H811" s="96" t="n">
        <v>202315.41</v>
      </c>
      <c r="I811" s="96" t="n">
        <v>349734.376354174</v>
      </c>
      <c r="J811" s="53" t="n">
        <v>20240331</v>
      </c>
      <c r="K811" s="53" t="inlineStr">
        <is>
          <t>AFS</t>
        </is>
      </c>
      <c r="L811" s="53" t="inlineStr">
        <is>
          <t>DEL</t>
        </is>
      </c>
      <c r="M811" s="96">
        <f>I811*VLOOKUP(G811,'Currency-RBI'!$A$2:$B$28,2,0)</f>
        <v/>
      </c>
      <c r="N811" s="97">
        <f>H811/I811</f>
        <v/>
      </c>
    </row>
    <row r="812">
      <c r="A812" s="53" t="n">
        <v>20221231</v>
      </c>
      <c r="B812" s="94" t="inlineStr">
        <is>
          <t>54290-TB-INR-HFT-MUM-1852</t>
        </is>
      </c>
      <c r="C812" s="95" t="n">
        <v>54290</v>
      </c>
      <c r="D812" s="53" t="inlineStr">
        <is>
          <t>TB</t>
        </is>
      </c>
      <c r="E812" s="53" t="inlineStr">
        <is>
          <t>Y</t>
        </is>
      </c>
      <c r="F812" s="94" t="inlineStr">
        <is>
          <t>Treasury Bills</t>
        </is>
      </c>
      <c r="G812" s="53" t="inlineStr">
        <is>
          <t>INR</t>
        </is>
      </c>
      <c r="H812" s="96" t="n">
        <v>228971.16</v>
      </c>
      <c r="I812" s="96" t="n">
        <v>378604.9351260783</v>
      </c>
      <c r="J812" s="53" t="n">
        <v>20240331</v>
      </c>
      <c r="K812" s="53" t="inlineStr">
        <is>
          <t>HFT</t>
        </is>
      </c>
      <c r="L812" s="53" t="inlineStr">
        <is>
          <t>MUM</t>
        </is>
      </c>
      <c r="M812" s="96">
        <f>I812*VLOOKUP(G812,'Currency-RBI'!$A$2:$B$28,2,0)</f>
        <v/>
      </c>
      <c r="N812" s="97">
        <f>H812/I812</f>
        <v/>
      </c>
    </row>
    <row r="813">
      <c r="A813" s="53" t="n">
        <v>20221231</v>
      </c>
      <c r="B813" s="94" t="inlineStr">
        <is>
          <t>54006-OS-INR-AFS-DEL-1854</t>
        </is>
      </c>
      <c r="C813" s="95" t="n">
        <v>54006</v>
      </c>
      <c r="D813" s="53" t="inlineStr">
        <is>
          <t>OS</t>
        </is>
      </c>
      <c r="E813" s="53" t="inlineStr">
        <is>
          <t>N</t>
        </is>
      </c>
      <c r="F813" s="94" t="inlineStr">
        <is>
          <t>Other Approved Securities</t>
        </is>
      </c>
      <c r="G813" s="53" t="inlineStr">
        <is>
          <t>INR</t>
        </is>
      </c>
      <c r="H813" s="96" t="n">
        <v>81380.97</v>
      </c>
      <c r="I813" s="96" t="n">
        <v>154909.4376688616</v>
      </c>
      <c r="J813" s="53" t="n">
        <v>20240331</v>
      </c>
      <c r="K813" s="53" t="inlineStr">
        <is>
          <t>AFS</t>
        </is>
      </c>
      <c r="L813" s="53" t="inlineStr">
        <is>
          <t>DEL</t>
        </is>
      </c>
      <c r="M813" s="96">
        <f>I813*VLOOKUP(G813,'Currency-RBI'!$A$2:$B$28,2,0)</f>
        <v/>
      </c>
      <c r="N813" s="97">
        <f>H813/I813</f>
        <v/>
      </c>
    </row>
    <row r="814">
      <c r="A814" s="53" t="n">
        <v>20221231</v>
      </c>
      <c r="B814" s="94" t="inlineStr">
        <is>
          <t>45536-OS-INR-HFT-MUM-1863</t>
        </is>
      </c>
      <c r="C814" s="95" t="n">
        <v>45536</v>
      </c>
      <c r="D814" s="53" t="inlineStr">
        <is>
          <t>OS</t>
        </is>
      </c>
      <c r="E814" s="53" t="inlineStr">
        <is>
          <t>Y</t>
        </is>
      </c>
      <c r="F814" s="94" t="inlineStr">
        <is>
          <t>Other Approved Securities</t>
        </is>
      </c>
      <c r="G814" s="53" t="inlineStr">
        <is>
          <t>INR</t>
        </is>
      </c>
      <c r="H814" s="96" t="n">
        <v>140709.69</v>
      </c>
      <c r="I814" s="96" t="n">
        <v>248330.8627147176</v>
      </c>
      <c r="J814" s="53" t="n">
        <v>20240331</v>
      </c>
      <c r="K814" s="53" t="inlineStr">
        <is>
          <t>HFT</t>
        </is>
      </c>
      <c r="L814" s="53" t="inlineStr">
        <is>
          <t>MUM</t>
        </is>
      </c>
      <c r="M814" s="96">
        <f>I814*VLOOKUP(G814,'Currency-RBI'!$A$2:$B$28,2,0)</f>
        <v/>
      </c>
      <c r="N814" s="97">
        <f>H814/I814</f>
        <v/>
      </c>
    </row>
    <row r="815">
      <c r="A815" s="53" t="n">
        <v>20221231</v>
      </c>
      <c r="B815" s="94" t="inlineStr">
        <is>
          <t>13428-CG-INR-AFS-MUM-1865</t>
        </is>
      </c>
      <c r="C815" s="95" t="n">
        <v>13428</v>
      </c>
      <c r="D815" s="53" t="inlineStr">
        <is>
          <t>CG</t>
        </is>
      </c>
      <c r="E815" s="53" t="inlineStr">
        <is>
          <t>Y</t>
        </is>
      </c>
      <c r="F815" s="94" t="inlineStr">
        <is>
          <t>Central Government Securities</t>
        </is>
      </c>
      <c r="G815" s="53" t="inlineStr">
        <is>
          <t>INR</t>
        </is>
      </c>
      <c r="H815" s="96" t="n">
        <v>189082.08</v>
      </c>
      <c r="I815" s="96" t="n">
        <v>213802.3827851567</v>
      </c>
      <c r="J815" s="53" t="n">
        <v>20240331</v>
      </c>
      <c r="K815" s="53" t="inlineStr">
        <is>
          <t>AFS</t>
        </is>
      </c>
      <c r="L815" s="53" t="inlineStr">
        <is>
          <t>MUM</t>
        </is>
      </c>
      <c r="M815" s="96">
        <f>I815*VLOOKUP(G815,'Currency-RBI'!$A$2:$B$28,2,0)</f>
        <v/>
      </c>
      <c r="N815" s="97">
        <f>H815/I815</f>
        <v/>
      </c>
    </row>
    <row r="816">
      <c r="A816" s="53" t="n">
        <v>20221231</v>
      </c>
      <c r="B816" s="94" t="inlineStr">
        <is>
          <t>44947-SG-INR-AFS-MUM-1867</t>
        </is>
      </c>
      <c r="C816" s="95" t="n">
        <v>44947</v>
      </c>
      <c r="D816" s="53" t="inlineStr">
        <is>
          <t>SG</t>
        </is>
      </c>
      <c r="E816" s="53" t="inlineStr">
        <is>
          <t>Y</t>
        </is>
      </c>
      <c r="F816" s="94" t="inlineStr">
        <is>
          <t>State Government Securities</t>
        </is>
      </c>
      <c r="G816" s="53" t="inlineStr">
        <is>
          <t>INR</t>
        </is>
      </c>
      <c r="H816" s="96" t="n">
        <v>387261.27</v>
      </c>
      <c r="I816" s="96" t="n">
        <v>768032.6539050364</v>
      </c>
      <c r="J816" s="53" t="n">
        <v>20240331</v>
      </c>
      <c r="K816" s="53" t="inlineStr">
        <is>
          <t>AFS</t>
        </is>
      </c>
      <c r="L816" s="53" t="inlineStr">
        <is>
          <t>MUM</t>
        </is>
      </c>
      <c r="M816" s="96">
        <f>I816*VLOOKUP(G816,'Currency-RBI'!$A$2:$B$28,2,0)</f>
        <v/>
      </c>
      <c r="N816" s="97">
        <f>H816/I816</f>
        <v/>
      </c>
    </row>
    <row r="817">
      <c r="A817" s="53" t="n">
        <v>20221231</v>
      </c>
      <c r="B817" s="94" t="inlineStr">
        <is>
          <t>77993-TB-INR-HFT-MUM-1868</t>
        </is>
      </c>
      <c r="C817" s="95" t="n">
        <v>77993</v>
      </c>
      <c r="D817" s="53" t="inlineStr">
        <is>
          <t>TB</t>
        </is>
      </c>
      <c r="E817" s="53" t="inlineStr">
        <is>
          <t>Y</t>
        </is>
      </c>
      <c r="F817" s="94" t="inlineStr">
        <is>
          <t>Treasury Bills</t>
        </is>
      </c>
      <c r="G817" s="53" t="inlineStr">
        <is>
          <t>INR</t>
        </is>
      </c>
      <c r="H817" s="96" t="n">
        <v>149073.21</v>
      </c>
      <c r="I817" s="96" t="n">
        <v>167664.5597642109</v>
      </c>
      <c r="J817" s="53" t="n">
        <v>20240331</v>
      </c>
      <c r="K817" s="53" t="inlineStr">
        <is>
          <t>HFT</t>
        </is>
      </c>
      <c r="L817" s="53" t="inlineStr">
        <is>
          <t>MUM</t>
        </is>
      </c>
      <c r="M817" s="96">
        <f>I817*VLOOKUP(G817,'Currency-RBI'!$A$2:$B$28,2,0)</f>
        <v/>
      </c>
      <c r="N817" s="97">
        <f>H817/I817</f>
        <v/>
      </c>
    </row>
    <row r="818">
      <c r="A818" s="53" t="n">
        <v>20221231</v>
      </c>
      <c r="B818" s="94" t="inlineStr">
        <is>
          <t>50258-OS-INR-HFT-MUM-1869</t>
        </is>
      </c>
      <c r="C818" s="95" t="n">
        <v>50258</v>
      </c>
      <c r="D818" s="53" t="inlineStr">
        <is>
          <t>OS</t>
        </is>
      </c>
      <c r="E818" s="53" t="inlineStr">
        <is>
          <t>Y</t>
        </is>
      </c>
      <c r="F818" s="94" t="inlineStr">
        <is>
          <t>Other Approved Securities</t>
        </is>
      </c>
      <c r="G818" s="53" t="inlineStr">
        <is>
          <t>INR</t>
        </is>
      </c>
      <c r="H818" s="96" t="n">
        <v>199577.07</v>
      </c>
      <c r="I818" s="96" t="n">
        <v>321900.4628660405</v>
      </c>
      <c r="J818" s="53" t="n">
        <v>20240331</v>
      </c>
      <c r="K818" s="53" t="inlineStr">
        <is>
          <t>HFT</t>
        </is>
      </c>
      <c r="L818" s="53" t="inlineStr">
        <is>
          <t>MUM</t>
        </is>
      </c>
      <c r="M818" s="96">
        <f>I818*VLOOKUP(G818,'Currency-RBI'!$A$2:$B$28,2,0)</f>
        <v/>
      </c>
      <c r="N818" s="97">
        <f>H818/I818</f>
        <v/>
      </c>
    </row>
    <row r="819">
      <c r="A819" s="53" t="n">
        <v>20221231</v>
      </c>
      <c r="B819" s="94" t="inlineStr">
        <is>
          <t>70236-CG-INR-HFT-DEL-1870</t>
        </is>
      </c>
      <c r="C819" s="95" t="n">
        <v>70236</v>
      </c>
      <c r="D819" s="53" t="inlineStr">
        <is>
          <t>CG</t>
        </is>
      </c>
      <c r="E819" s="53" t="inlineStr">
        <is>
          <t>Y</t>
        </is>
      </c>
      <c r="F819" s="94" t="inlineStr">
        <is>
          <t>Central Government Securities</t>
        </is>
      </c>
      <c r="G819" s="53" t="inlineStr">
        <is>
          <t>INR</t>
        </is>
      </c>
      <c r="H819" s="96" t="n">
        <v>311442.12</v>
      </c>
      <c r="I819" s="96" t="n">
        <v>514734.0498732492</v>
      </c>
      <c r="J819" s="53" t="n">
        <v>20240331</v>
      </c>
      <c r="K819" s="53" t="inlineStr">
        <is>
          <t>HFT</t>
        </is>
      </c>
      <c r="L819" s="53" t="inlineStr">
        <is>
          <t>DEL</t>
        </is>
      </c>
      <c r="M819" s="96">
        <f>I819*VLOOKUP(G819,'Currency-RBI'!$A$2:$B$28,2,0)</f>
        <v/>
      </c>
      <c r="N819" s="97">
        <f>H819/I819</f>
        <v/>
      </c>
    </row>
    <row r="820">
      <c r="A820" s="53" t="n">
        <v>20221231</v>
      </c>
      <c r="B820" s="94" t="inlineStr">
        <is>
          <t>68128-CG-INR-HFT-DEL-1871</t>
        </is>
      </c>
      <c r="C820" s="95" t="n">
        <v>68128</v>
      </c>
      <c r="D820" s="53" t="inlineStr">
        <is>
          <t>CG</t>
        </is>
      </c>
      <c r="E820" s="53" t="inlineStr">
        <is>
          <t>Y</t>
        </is>
      </c>
      <c r="F820" s="94" t="inlineStr">
        <is>
          <t>Central Government Securities</t>
        </is>
      </c>
      <c r="G820" s="53" t="inlineStr">
        <is>
          <t>INR</t>
        </is>
      </c>
      <c r="H820" s="96" t="n">
        <v>310403.61</v>
      </c>
      <c r="I820" s="96" t="n">
        <v>459479.095174015</v>
      </c>
      <c r="J820" s="53" t="n">
        <v>20240331</v>
      </c>
      <c r="K820" s="53" t="inlineStr">
        <is>
          <t>HFT</t>
        </is>
      </c>
      <c r="L820" s="53" t="inlineStr">
        <is>
          <t>DEL</t>
        </is>
      </c>
      <c r="M820" s="96">
        <f>I820*VLOOKUP(G820,'Currency-RBI'!$A$2:$B$28,2,0)</f>
        <v/>
      </c>
      <c r="N820" s="97">
        <f>H820/I820</f>
        <v/>
      </c>
    </row>
    <row r="821">
      <c r="A821" s="53" t="n">
        <v>20221231</v>
      </c>
      <c r="B821" s="94" t="inlineStr">
        <is>
          <t>56260-OS-INR-AFS-MUM-1878</t>
        </is>
      </c>
      <c r="C821" s="95" t="n">
        <v>56260</v>
      </c>
      <c r="D821" s="53" t="inlineStr">
        <is>
          <t>OS</t>
        </is>
      </c>
      <c r="E821" s="53" t="inlineStr">
        <is>
          <t>N</t>
        </is>
      </c>
      <c r="F821" s="94" t="inlineStr">
        <is>
          <t>Other Approved Securities</t>
        </is>
      </c>
      <c r="G821" s="53" t="inlineStr">
        <is>
          <t>INR</t>
        </is>
      </c>
      <c r="H821" s="96" t="n">
        <v>243589.5</v>
      </c>
      <c r="I821" s="96" t="n">
        <v>288267.994390388</v>
      </c>
      <c r="J821" s="53" t="n">
        <v>20240331</v>
      </c>
      <c r="K821" s="53" t="inlineStr">
        <is>
          <t>AFS</t>
        </is>
      </c>
      <c r="L821" s="53" t="inlineStr">
        <is>
          <t>MUM</t>
        </is>
      </c>
      <c r="M821" s="96">
        <f>I821*VLOOKUP(G821,'Currency-RBI'!$A$2:$B$28,2,0)</f>
        <v/>
      </c>
      <c r="N821" s="97">
        <f>H821/I821</f>
        <v/>
      </c>
    </row>
    <row r="822">
      <c r="A822" s="53" t="n">
        <v>20221231</v>
      </c>
      <c r="B822" s="94" t="inlineStr">
        <is>
          <t>39085-SG-INR-HFT-DEL-1880</t>
        </is>
      </c>
      <c r="C822" s="95" t="n">
        <v>39085</v>
      </c>
      <c r="D822" s="53" t="inlineStr">
        <is>
          <t>SG</t>
        </is>
      </c>
      <c r="E822" s="53" t="inlineStr">
        <is>
          <t>Y</t>
        </is>
      </c>
      <c r="F822" s="94" t="inlineStr">
        <is>
          <t>State Government Securities</t>
        </is>
      </c>
      <c r="G822" s="53" t="inlineStr">
        <is>
          <t>INR</t>
        </is>
      </c>
      <c r="H822" s="96" t="n">
        <v>329511.6</v>
      </c>
      <c r="I822" s="96" t="n">
        <v>348979.2668426046</v>
      </c>
      <c r="J822" s="53" t="n">
        <v>20240331</v>
      </c>
      <c r="K822" s="53" t="inlineStr">
        <is>
          <t>HFT</t>
        </is>
      </c>
      <c r="L822" s="53" t="inlineStr">
        <is>
          <t>DEL</t>
        </is>
      </c>
      <c r="M822" s="96">
        <f>I822*VLOOKUP(G822,'Currency-RBI'!$A$2:$B$28,2,0)</f>
        <v/>
      </c>
      <c r="N822" s="97">
        <f>H822/I822</f>
        <v/>
      </c>
    </row>
    <row r="823">
      <c r="A823" s="53" t="n">
        <v>20221231</v>
      </c>
      <c r="B823" s="94" t="inlineStr">
        <is>
          <t>65913-SG-INR-AFS-MUM-1885</t>
        </is>
      </c>
      <c r="C823" s="95" t="n">
        <v>65913</v>
      </c>
      <c r="D823" s="53" t="inlineStr">
        <is>
          <t>SG</t>
        </is>
      </c>
      <c r="E823" s="53" t="inlineStr">
        <is>
          <t>Y</t>
        </is>
      </c>
      <c r="F823" s="94" t="inlineStr">
        <is>
          <t>State Government Securities</t>
        </is>
      </c>
      <c r="G823" s="53" t="inlineStr">
        <is>
          <t>INR</t>
        </is>
      </c>
      <c r="H823" s="96" t="n">
        <v>375218.91</v>
      </c>
      <c r="I823" s="96" t="n">
        <v>590372.5700707975</v>
      </c>
      <c r="J823" s="53" t="n">
        <v>20240331</v>
      </c>
      <c r="K823" s="53" t="inlineStr">
        <is>
          <t>AFS</t>
        </is>
      </c>
      <c r="L823" s="53" t="inlineStr">
        <is>
          <t>MUM</t>
        </is>
      </c>
      <c r="M823" s="96">
        <f>I823*VLOOKUP(G823,'Currency-RBI'!$A$2:$B$28,2,0)</f>
        <v/>
      </c>
      <c r="N823" s="97">
        <f>H823/I823</f>
        <v/>
      </c>
    </row>
    <row r="824">
      <c r="A824" s="53" t="n">
        <v>20221231</v>
      </c>
      <c r="B824" s="94" t="inlineStr">
        <is>
          <t>85050-SG-INR-HFT-MUM-1889</t>
        </is>
      </c>
      <c r="C824" s="95" t="n">
        <v>85050</v>
      </c>
      <c r="D824" s="53" t="inlineStr">
        <is>
          <t>SG</t>
        </is>
      </c>
      <c r="E824" s="53" t="inlineStr">
        <is>
          <t>N</t>
        </is>
      </c>
      <c r="F824" s="94" t="inlineStr">
        <is>
          <t>State Government Securities</t>
        </is>
      </c>
      <c r="G824" s="53" t="inlineStr">
        <is>
          <t>INR</t>
        </is>
      </c>
      <c r="H824" s="96" t="n">
        <v>363243.87</v>
      </c>
      <c r="I824" s="96" t="n">
        <v>559292.238313061</v>
      </c>
      <c r="J824" s="53" t="n">
        <v>20240331</v>
      </c>
      <c r="K824" s="53" t="inlineStr">
        <is>
          <t>HFT</t>
        </is>
      </c>
      <c r="L824" s="53" t="inlineStr">
        <is>
          <t>MUM</t>
        </is>
      </c>
      <c r="M824" s="96">
        <f>I824*VLOOKUP(G824,'Currency-RBI'!$A$2:$B$28,2,0)</f>
        <v/>
      </c>
      <c r="N824" s="97">
        <f>H824/I824</f>
        <v/>
      </c>
    </row>
    <row r="825">
      <c r="A825" s="53" t="n">
        <v>20221231</v>
      </c>
      <c r="B825" s="94" t="inlineStr">
        <is>
          <t>60896-OS-INR-AFS-DEL-1890</t>
        </is>
      </c>
      <c r="C825" s="95" t="n">
        <v>60896</v>
      </c>
      <c r="D825" s="53" t="inlineStr">
        <is>
          <t>OS</t>
        </is>
      </c>
      <c r="E825" s="53" t="inlineStr">
        <is>
          <t>Y</t>
        </is>
      </c>
      <c r="F825" s="94" t="inlineStr">
        <is>
          <t>Other Approved Securities</t>
        </is>
      </c>
      <c r="G825" s="53" t="inlineStr">
        <is>
          <t>INR</t>
        </is>
      </c>
      <c r="H825" s="96" t="n">
        <v>228999.87</v>
      </c>
      <c r="I825" s="96" t="n">
        <v>251708.6605374678</v>
      </c>
      <c r="J825" s="53" t="n">
        <v>20240331</v>
      </c>
      <c r="K825" s="53" t="inlineStr">
        <is>
          <t>AFS</t>
        </is>
      </c>
      <c r="L825" s="53" t="inlineStr">
        <is>
          <t>DEL</t>
        </is>
      </c>
      <c r="M825" s="96">
        <f>I825*VLOOKUP(G825,'Currency-RBI'!$A$2:$B$28,2,0)</f>
        <v/>
      </c>
      <c r="N825" s="97">
        <f>H825/I825</f>
        <v/>
      </c>
    </row>
    <row r="826">
      <c r="A826" s="53" t="n">
        <v>20221231</v>
      </c>
      <c r="B826" s="94" t="inlineStr">
        <is>
          <t>54636-CG-INR-HFT-DEL-1891</t>
        </is>
      </c>
      <c r="C826" s="95" t="n">
        <v>54636</v>
      </c>
      <c r="D826" s="53" t="inlineStr">
        <is>
          <t>CG</t>
        </is>
      </c>
      <c r="E826" s="53" t="inlineStr">
        <is>
          <t>N</t>
        </is>
      </c>
      <c r="F826" s="94" t="inlineStr">
        <is>
          <t>Central Government Securities</t>
        </is>
      </c>
      <c r="G826" s="53" t="inlineStr">
        <is>
          <t>INR</t>
        </is>
      </c>
      <c r="H826" s="96" t="n">
        <v>333363.69</v>
      </c>
      <c r="I826" s="96" t="n">
        <v>476167.262698739</v>
      </c>
      <c r="J826" s="53" t="n">
        <v>20240331</v>
      </c>
      <c r="K826" s="53" t="inlineStr">
        <is>
          <t>HFT</t>
        </is>
      </c>
      <c r="L826" s="53" t="inlineStr">
        <is>
          <t>DEL</t>
        </is>
      </c>
      <c r="M826" s="96">
        <f>I826*VLOOKUP(G826,'Currency-RBI'!$A$2:$B$28,2,0)</f>
        <v/>
      </c>
      <c r="N826" s="97">
        <f>H826/I826</f>
        <v/>
      </c>
    </row>
    <row r="827">
      <c r="A827" s="53" t="n">
        <v>20221231</v>
      </c>
      <c r="B827" s="94" t="inlineStr">
        <is>
          <t>39603-SG-INR-AFS-DEL-1893</t>
        </is>
      </c>
      <c r="C827" s="95" t="n">
        <v>39603</v>
      </c>
      <c r="D827" s="53" t="inlineStr">
        <is>
          <t>SG</t>
        </is>
      </c>
      <c r="E827" s="53" t="inlineStr">
        <is>
          <t>Y</t>
        </is>
      </c>
      <c r="F827" s="94" t="inlineStr">
        <is>
          <t>State Government Securities</t>
        </is>
      </c>
      <c r="G827" s="53" t="inlineStr">
        <is>
          <t>INR</t>
        </is>
      </c>
      <c r="H827" s="96" t="n">
        <v>329897.7</v>
      </c>
      <c r="I827" s="96" t="n">
        <v>440088.7032383445</v>
      </c>
      <c r="J827" s="53" t="n">
        <v>20240331</v>
      </c>
      <c r="K827" s="53" t="inlineStr">
        <is>
          <t>AFS</t>
        </is>
      </c>
      <c r="L827" s="53" t="inlineStr">
        <is>
          <t>DEL</t>
        </is>
      </c>
      <c r="M827" s="96">
        <f>I827*VLOOKUP(G827,'Currency-RBI'!$A$2:$B$28,2,0)</f>
        <v/>
      </c>
      <c r="N827" s="97">
        <f>H827/I827</f>
        <v/>
      </c>
    </row>
    <row r="828">
      <c r="A828" s="53" t="n">
        <v>20221231</v>
      </c>
      <c r="B828" s="94" t="inlineStr">
        <is>
          <t>52214-OS-INR-AFS-MUM-1896</t>
        </is>
      </c>
      <c r="C828" s="95" t="n">
        <v>52214</v>
      </c>
      <c r="D828" s="53" t="inlineStr">
        <is>
          <t>OS</t>
        </is>
      </c>
      <c r="E828" s="53" t="inlineStr">
        <is>
          <t>N</t>
        </is>
      </c>
      <c r="F828" s="94" t="inlineStr">
        <is>
          <t>Other Approved Securities</t>
        </is>
      </c>
      <c r="G828" s="53" t="inlineStr">
        <is>
          <t>INR</t>
        </is>
      </c>
      <c r="H828" s="96" t="n">
        <v>377580.06</v>
      </c>
      <c r="I828" s="96" t="n">
        <v>594207.3323580759</v>
      </c>
      <c r="J828" s="53" t="n">
        <v>20240331</v>
      </c>
      <c r="K828" s="53" t="inlineStr">
        <is>
          <t>AFS</t>
        </is>
      </c>
      <c r="L828" s="53" t="inlineStr">
        <is>
          <t>MUM</t>
        </is>
      </c>
      <c r="M828" s="96">
        <f>I828*VLOOKUP(G828,'Currency-RBI'!$A$2:$B$28,2,0)</f>
        <v/>
      </c>
      <c r="N828" s="97">
        <f>H828/I828</f>
        <v/>
      </c>
    </row>
    <row r="829">
      <c r="A829" s="53" t="n">
        <v>20221231</v>
      </c>
      <c r="B829" s="94" t="inlineStr">
        <is>
          <t>27545-CG-INR-HFT-MUM-1898</t>
        </is>
      </c>
      <c r="C829" s="95" t="n">
        <v>27545</v>
      </c>
      <c r="D829" s="53" t="inlineStr">
        <is>
          <t>CG</t>
        </is>
      </c>
      <c r="E829" s="53" t="inlineStr">
        <is>
          <t>Y</t>
        </is>
      </c>
      <c r="F829" s="94" t="inlineStr">
        <is>
          <t>Central Government Securities</t>
        </is>
      </c>
      <c r="G829" s="53" t="inlineStr">
        <is>
          <t>INR</t>
        </is>
      </c>
      <c r="H829" s="96" t="n">
        <v>286886.16</v>
      </c>
      <c r="I829" s="96" t="n">
        <v>501901.0981162279</v>
      </c>
      <c r="J829" s="53" t="n">
        <v>20240331</v>
      </c>
      <c r="K829" s="53" t="inlineStr">
        <is>
          <t>HFT</t>
        </is>
      </c>
      <c r="L829" s="53" t="inlineStr">
        <is>
          <t>MUM</t>
        </is>
      </c>
      <c r="M829" s="96">
        <f>I829*VLOOKUP(G829,'Currency-RBI'!$A$2:$B$28,2,0)</f>
        <v/>
      </c>
      <c r="N829" s="97">
        <f>H829/I829</f>
        <v/>
      </c>
    </row>
    <row r="830">
      <c r="A830" s="53" t="n">
        <v>20221231</v>
      </c>
      <c r="B830" s="94" t="inlineStr">
        <is>
          <t>78591-SG-INR-AFS-MUM-1905</t>
        </is>
      </c>
      <c r="C830" s="95" t="n">
        <v>78591</v>
      </c>
      <c r="D830" s="53" t="inlineStr">
        <is>
          <t>SG</t>
        </is>
      </c>
      <c r="E830" s="53" t="inlineStr">
        <is>
          <t>Y</t>
        </is>
      </c>
      <c r="F830" s="94" t="inlineStr">
        <is>
          <t>State Government Securities</t>
        </is>
      </c>
      <c r="G830" s="53" t="inlineStr">
        <is>
          <t>INR</t>
        </is>
      </c>
      <c r="H830" s="96" t="n">
        <v>93305.52</v>
      </c>
      <c r="I830" s="96" t="n">
        <v>95295.13780280465</v>
      </c>
      <c r="J830" s="53" t="n">
        <v>20240331</v>
      </c>
      <c r="K830" s="53" t="inlineStr">
        <is>
          <t>AFS</t>
        </is>
      </c>
      <c r="L830" s="53" t="inlineStr">
        <is>
          <t>MUM</t>
        </is>
      </c>
      <c r="M830" s="96">
        <f>I830*VLOOKUP(G830,'Currency-RBI'!$A$2:$B$28,2,0)</f>
        <v/>
      </c>
      <c r="N830" s="97">
        <f>H830/I830</f>
        <v/>
      </c>
    </row>
    <row r="831">
      <c r="A831" s="53" t="n">
        <v>20221231</v>
      </c>
      <c r="B831" s="94" t="inlineStr">
        <is>
          <t>61033-SG-INR-HFT-MUM-1907</t>
        </is>
      </c>
      <c r="C831" s="95" t="n">
        <v>61033</v>
      </c>
      <c r="D831" s="53" t="inlineStr">
        <is>
          <t>SG</t>
        </is>
      </c>
      <c r="E831" s="53" t="inlineStr">
        <is>
          <t>Y</t>
        </is>
      </c>
      <c r="F831" s="94" t="inlineStr">
        <is>
          <t>State Government Securities</t>
        </is>
      </c>
      <c r="G831" s="53" t="inlineStr">
        <is>
          <t>INR</t>
        </is>
      </c>
      <c r="H831" s="96" t="n">
        <v>420578.73</v>
      </c>
      <c r="I831" s="96" t="n">
        <v>810929.6753924559</v>
      </c>
      <c r="J831" s="53" t="n">
        <v>20240331</v>
      </c>
      <c r="K831" s="53" t="inlineStr">
        <is>
          <t>HFT</t>
        </is>
      </c>
      <c r="L831" s="53" t="inlineStr">
        <is>
          <t>MUM</t>
        </is>
      </c>
      <c r="M831" s="96">
        <f>I831*VLOOKUP(G831,'Currency-RBI'!$A$2:$B$28,2,0)</f>
        <v/>
      </c>
      <c r="N831" s="97">
        <f>H831/I831</f>
        <v/>
      </c>
    </row>
    <row r="832">
      <c r="A832" s="53" t="n">
        <v>20221231</v>
      </c>
      <c r="B832" s="94" t="inlineStr">
        <is>
          <t>73008-TB-INR-HFT-MUM-1910</t>
        </is>
      </c>
      <c r="C832" s="95" t="n">
        <v>73008</v>
      </c>
      <c r="D832" s="53" t="inlineStr">
        <is>
          <t>TB</t>
        </is>
      </c>
      <c r="E832" s="53" t="inlineStr">
        <is>
          <t>Y</t>
        </is>
      </c>
      <c r="F832" s="94" t="inlineStr">
        <is>
          <t>Treasury Bills</t>
        </is>
      </c>
      <c r="G832" s="53" t="inlineStr">
        <is>
          <t>INR</t>
        </is>
      </c>
      <c r="H832" s="96" t="n">
        <v>407238.48</v>
      </c>
      <c r="I832" s="96" t="n">
        <v>795314.9947329799</v>
      </c>
      <c r="J832" s="53" t="n">
        <v>20240331</v>
      </c>
      <c r="K832" s="53" t="inlineStr">
        <is>
          <t>HFT</t>
        </is>
      </c>
      <c r="L832" s="53" t="inlineStr">
        <is>
          <t>MUM</t>
        </is>
      </c>
      <c r="M832" s="96">
        <f>I832*VLOOKUP(G832,'Currency-RBI'!$A$2:$B$28,2,0)</f>
        <v/>
      </c>
      <c r="N832" s="97">
        <f>H832/I832</f>
        <v/>
      </c>
    </row>
    <row r="833">
      <c r="A833" s="53" t="n">
        <v>20221231</v>
      </c>
      <c r="B833" s="94" t="inlineStr">
        <is>
          <t>25224-CG-INR-HFT-DEL-1912</t>
        </is>
      </c>
      <c r="C833" s="95" t="n">
        <v>25224</v>
      </c>
      <c r="D833" s="53" t="inlineStr">
        <is>
          <t>CG</t>
        </is>
      </c>
      <c r="E833" s="53" t="inlineStr">
        <is>
          <t>N</t>
        </is>
      </c>
      <c r="F833" s="94" t="inlineStr">
        <is>
          <t>Central Government Securities</t>
        </is>
      </c>
      <c r="G833" s="53" t="inlineStr">
        <is>
          <t>INR</t>
        </is>
      </c>
      <c r="H833" s="96" t="n">
        <v>341667.81</v>
      </c>
      <c r="I833" s="96" t="n">
        <v>581218.022594073</v>
      </c>
      <c r="J833" s="53" t="n">
        <v>20240331</v>
      </c>
      <c r="K833" s="53" t="inlineStr">
        <is>
          <t>HFT</t>
        </is>
      </c>
      <c r="L833" s="53" t="inlineStr">
        <is>
          <t>DEL</t>
        </is>
      </c>
      <c r="M833" s="96">
        <f>I833*VLOOKUP(G833,'Currency-RBI'!$A$2:$B$28,2,0)</f>
        <v/>
      </c>
      <c r="N833" s="97">
        <f>H833/I833</f>
        <v/>
      </c>
    </row>
    <row r="834">
      <c r="A834" s="53" t="n">
        <v>20221231</v>
      </c>
      <c r="B834" s="94" t="inlineStr">
        <is>
          <t>27674-TB-INR-AFS-MUM-1915</t>
        </is>
      </c>
      <c r="C834" s="95" t="n">
        <v>27674</v>
      </c>
      <c r="D834" s="53" t="inlineStr">
        <is>
          <t>TB</t>
        </is>
      </c>
      <c r="E834" s="53" t="inlineStr">
        <is>
          <t>Y</t>
        </is>
      </c>
      <c r="F834" s="94" t="inlineStr">
        <is>
          <t>Treasury Bills</t>
        </is>
      </c>
      <c r="G834" s="53" t="inlineStr">
        <is>
          <t>INR</t>
        </is>
      </c>
      <c r="H834" s="96" t="n">
        <v>304037.91</v>
      </c>
      <c r="I834" s="96" t="n">
        <v>578803.819674857</v>
      </c>
      <c r="J834" s="53" t="n">
        <v>20240331</v>
      </c>
      <c r="K834" s="53" t="inlineStr">
        <is>
          <t>AFS</t>
        </is>
      </c>
      <c r="L834" s="53" t="inlineStr">
        <is>
          <t>MUM</t>
        </is>
      </c>
      <c r="M834" s="96">
        <f>I834*VLOOKUP(G834,'Currency-RBI'!$A$2:$B$28,2,0)</f>
        <v/>
      </c>
      <c r="N834" s="97">
        <f>H834/I834</f>
        <v/>
      </c>
    </row>
    <row r="835">
      <c r="A835" s="53" t="n">
        <v>20221231</v>
      </c>
      <c r="B835" s="94" t="inlineStr">
        <is>
          <t>60254-OS-INR-HFT-DEL-1916</t>
        </is>
      </c>
      <c r="C835" s="95" t="n">
        <v>60254</v>
      </c>
      <c r="D835" s="53" t="inlineStr">
        <is>
          <t>OS</t>
        </is>
      </c>
      <c r="E835" s="53" t="inlineStr">
        <is>
          <t>Y</t>
        </is>
      </c>
      <c r="F835" s="94" t="inlineStr">
        <is>
          <t>Other Approved Securities</t>
        </is>
      </c>
      <c r="G835" s="53" t="inlineStr">
        <is>
          <t>INR</t>
        </is>
      </c>
      <c r="H835" s="96" t="n">
        <v>387034.56</v>
      </c>
      <c r="I835" s="96" t="n">
        <v>505018.4896915861</v>
      </c>
      <c r="J835" s="53" t="n">
        <v>20240331</v>
      </c>
      <c r="K835" s="53" t="inlineStr">
        <is>
          <t>HFT</t>
        </is>
      </c>
      <c r="L835" s="53" t="inlineStr">
        <is>
          <t>DEL</t>
        </is>
      </c>
      <c r="M835" s="96">
        <f>I835*VLOOKUP(G835,'Currency-RBI'!$A$2:$B$28,2,0)</f>
        <v/>
      </c>
      <c r="N835" s="97">
        <f>H835/I835</f>
        <v/>
      </c>
    </row>
    <row r="836">
      <c r="A836" s="53" t="n">
        <v>20221231</v>
      </c>
      <c r="B836" s="94" t="inlineStr">
        <is>
          <t>42000-TB-INR-AFS-DEL-1920</t>
        </is>
      </c>
      <c r="C836" s="95" t="n">
        <v>42000</v>
      </c>
      <c r="D836" s="53" t="inlineStr">
        <is>
          <t>TB</t>
        </is>
      </c>
      <c r="E836" s="53" t="inlineStr">
        <is>
          <t>Y</t>
        </is>
      </c>
      <c r="F836" s="94" t="inlineStr">
        <is>
          <t>Treasury Bills</t>
        </is>
      </c>
      <c r="G836" s="53" t="inlineStr">
        <is>
          <t>INR</t>
        </is>
      </c>
      <c r="H836" s="96" t="n">
        <v>292706.37</v>
      </c>
      <c r="I836" s="96" t="n">
        <v>310315.045220434</v>
      </c>
      <c r="J836" s="53" t="n">
        <v>20240331</v>
      </c>
      <c r="K836" s="53" t="inlineStr">
        <is>
          <t>AFS</t>
        </is>
      </c>
      <c r="L836" s="53" t="inlineStr">
        <is>
          <t>DEL</t>
        </is>
      </c>
      <c r="M836" s="96">
        <f>I836*VLOOKUP(G836,'Currency-RBI'!$A$2:$B$28,2,0)</f>
        <v/>
      </c>
      <c r="N836" s="97">
        <f>H836/I836</f>
        <v/>
      </c>
    </row>
    <row r="837">
      <c r="A837" s="53" t="n">
        <v>20221231</v>
      </c>
      <c r="B837" s="94" t="inlineStr">
        <is>
          <t>24917-SG-INR-HFT-MUM-1925</t>
        </is>
      </c>
      <c r="C837" s="95" t="n">
        <v>24917</v>
      </c>
      <c r="D837" s="53" t="inlineStr">
        <is>
          <t>SG</t>
        </is>
      </c>
      <c r="E837" s="53" t="inlineStr">
        <is>
          <t>N</t>
        </is>
      </c>
      <c r="F837" s="94" t="inlineStr">
        <is>
          <t>State Government Securities</t>
        </is>
      </c>
      <c r="G837" s="53" t="inlineStr">
        <is>
          <t>INR</t>
        </is>
      </c>
      <c r="H837" s="96" t="n">
        <v>82388.78999999999</v>
      </c>
      <c r="I837" s="96" t="n">
        <v>150650.0867998199</v>
      </c>
      <c r="J837" s="53" t="n">
        <v>20240331</v>
      </c>
      <c r="K837" s="53" t="inlineStr">
        <is>
          <t>HFT</t>
        </is>
      </c>
      <c r="L837" s="53" t="inlineStr">
        <is>
          <t>MUM</t>
        </is>
      </c>
      <c r="M837" s="96">
        <f>I837*VLOOKUP(G837,'Currency-RBI'!$A$2:$B$28,2,0)</f>
        <v/>
      </c>
      <c r="N837" s="97">
        <f>H837/I837</f>
        <v/>
      </c>
    </row>
    <row r="838">
      <c r="A838" s="53" t="n">
        <v>20221231</v>
      </c>
      <c r="B838" s="94" t="inlineStr">
        <is>
          <t>21104-TB-INR-HFT-DEL-1931</t>
        </is>
      </c>
      <c r="C838" s="95" t="n">
        <v>21104</v>
      </c>
      <c r="D838" s="53" t="inlineStr">
        <is>
          <t>TB</t>
        </is>
      </c>
      <c r="E838" s="53" t="inlineStr">
        <is>
          <t>Y</t>
        </is>
      </c>
      <c r="F838" s="94" t="inlineStr">
        <is>
          <t>Treasury Bills</t>
        </is>
      </c>
      <c r="G838" s="53" t="inlineStr">
        <is>
          <t>INR</t>
        </is>
      </c>
      <c r="H838" s="96" t="n">
        <v>375248.61</v>
      </c>
      <c r="I838" s="96" t="n">
        <v>690419.0574019664</v>
      </c>
      <c r="J838" s="53" t="n">
        <v>20240331</v>
      </c>
      <c r="K838" s="53" t="inlineStr">
        <is>
          <t>HFT</t>
        </is>
      </c>
      <c r="L838" s="53" t="inlineStr">
        <is>
          <t>DEL</t>
        </is>
      </c>
      <c r="M838" s="96">
        <f>I838*VLOOKUP(G838,'Currency-RBI'!$A$2:$B$28,2,0)</f>
        <v/>
      </c>
      <c r="N838" s="97">
        <f>H838/I838</f>
        <v/>
      </c>
    </row>
    <row r="839">
      <c r="A839" s="53" t="n">
        <v>20221231</v>
      </c>
      <c r="B839" s="94" t="inlineStr">
        <is>
          <t>45911-SG-INR-HFT-MUM-1932</t>
        </is>
      </c>
      <c r="C839" s="95" t="n">
        <v>45911</v>
      </c>
      <c r="D839" s="53" t="inlineStr">
        <is>
          <t>SG</t>
        </is>
      </c>
      <c r="E839" s="53" t="inlineStr">
        <is>
          <t>N</t>
        </is>
      </c>
      <c r="F839" s="94" t="inlineStr">
        <is>
          <t>State Government Securities</t>
        </is>
      </c>
      <c r="G839" s="53" t="inlineStr">
        <is>
          <t>INR</t>
        </is>
      </c>
      <c r="H839" s="96" t="n">
        <v>391851.9</v>
      </c>
      <c r="I839" s="96" t="n">
        <v>429442.2113347239</v>
      </c>
      <c r="J839" s="53" t="n">
        <v>20240331</v>
      </c>
      <c r="K839" s="53" t="inlineStr">
        <is>
          <t>HFT</t>
        </is>
      </c>
      <c r="L839" s="53" t="inlineStr">
        <is>
          <t>MUM</t>
        </is>
      </c>
      <c r="M839" s="96">
        <f>I839*VLOOKUP(G839,'Currency-RBI'!$A$2:$B$28,2,0)</f>
        <v/>
      </c>
      <c r="N839" s="97">
        <f>H839/I839</f>
        <v/>
      </c>
    </row>
    <row r="840">
      <c r="A840" s="53" t="n">
        <v>20221231</v>
      </c>
      <c r="B840" s="94" t="inlineStr">
        <is>
          <t>24843-OS-INR-AFS-DEL-1933</t>
        </is>
      </c>
      <c r="C840" s="95" t="n">
        <v>24843</v>
      </c>
      <c r="D840" s="53" t="inlineStr">
        <is>
          <t>OS</t>
        </is>
      </c>
      <c r="E840" s="53" t="inlineStr">
        <is>
          <t>N</t>
        </is>
      </c>
      <c r="F840" s="94" t="inlineStr">
        <is>
          <t>Other Approved Securities</t>
        </is>
      </c>
      <c r="G840" s="53" t="inlineStr">
        <is>
          <t>INR</t>
        </is>
      </c>
      <c r="H840" s="96" t="n">
        <v>297080.19</v>
      </c>
      <c r="I840" s="96" t="n">
        <v>371754.9223830283</v>
      </c>
      <c r="J840" s="53" t="n">
        <v>20240331</v>
      </c>
      <c r="K840" s="53" t="inlineStr">
        <is>
          <t>AFS</t>
        </is>
      </c>
      <c r="L840" s="53" t="inlineStr">
        <is>
          <t>DEL</t>
        </is>
      </c>
      <c r="M840" s="96">
        <f>I840*VLOOKUP(G840,'Currency-RBI'!$A$2:$B$28,2,0)</f>
        <v/>
      </c>
      <c r="N840" s="97">
        <f>H840/I840</f>
        <v/>
      </c>
    </row>
    <row r="841">
      <c r="A841" s="53" t="n">
        <v>20221231</v>
      </c>
      <c r="B841" s="94" t="inlineStr">
        <is>
          <t>60626-TB-INR-HFT-DEL-1934</t>
        </is>
      </c>
      <c r="C841" s="95" t="n">
        <v>60626</v>
      </c>
      <c r="D841" s="53" t="inlineStr">
        <is>
          <t>TB</t>
        </is>
      </c>
      <c r="E841" s="53" t="inlineStr">
        <is>
          <t>Y</t>
        </is>
      </c>
      <c r="F841" s="94" t="inlineStr">
        <is>
          <t>Treasury Bills</t>
        </is>
      </c>
      <c r="G841" s="53" t="inlineStr">
        <is>
          <t>INR</t>
        </is>
      </c>
      <c r="H841" s="96" t="n">
        <v>50257.35</v>
      </c>
      <c r="I841" s="96" t="n">
        <v>59035.29229943382</v>
      </c>
      <c r="J841" s="53" t="n">
        <v>20240331</v>
      </c>
      <c r="K841" s="53" t="inlineStr">
        <is>
          <t>HFT</t>
        </is>
      </c>
      <c r="L841" s="53" t="inlineStr">
        <is>
          <t>DEL</t>
        </is>
      </c>
      <c r="M841" s="96">
        <f>I841*VLOOKUP(G841,'Currency-RBI'!$A$2:$B$28,2,0)</f>
        <v/>
      </c>
      <c r="N841" s="97">
        <f>H841/I841</f>
        <v/>
      </c>
    </row>
    <row r="842">
      <c r="A842" s="53" t="n">
        <v>20221231</v>
      </c>
      <c r="B842" s="94" t="inlineStr">
        <is>
          <t>28513-CG-INR-AFS-DEL-1935</t>
        </is>
      </c>
      <c r="C842" s="95" t="n">
        <v>28513</v>
      </c>
      <c r="D842" s="53" t="inlineStr">
        <is>
          <t>CG</t>
        </is>
      </c>
      <c r="E842" s="53" t="inlineStr">
        <is>
          <t>N</t>
        </is>
      </c>
      <c r="F842" s="94" t="inlineStr">
        <is>
          <t>Central Government Securities</t>
        </is>
      </c>
      <c r="G842" s="53" t="inlineStr">
        <is>
          <t>INR</t>
        </is>
      </c>
      <c r="H842" s="96" t="n">
        <v>275732.82</v>
      </c>
      <c r="I842" s="96" t="n">
        <v>280651.9068479645</v>
      </c>
      <c r="J842" s="53" t="n">
        <v>20240331</v>
      </c>
      <c r="K842" s="53" t="inlineStr">
        <is>
          <t>AFS</t>
        </is>
      </c>
      <c r="L842" s="53" t="inlineStr">
        <is>
          <t>DEL</t>
        </is>
      </c>
      <c r="M842" s="96">
        <f>I842*VLOOKUP(G842,'Currency-RBI'!$A$2:$B$28,2,0)</f>
        <v/>
      </c>
      <c r="N842" s="97">
        <f>H842/I842</f>
        <v/>
      </c>
    </row>
    <row r="843">
      <c r="A843" s="53" t="n">
        <v>20221231</v>
      </c>
      <c r="B843" s="94" t="inlineStr">
        <is>
          <t>65339-OS-INR-HFT-DEL-1938</t>
        </is>
      </c>
      <c r="C843" s="95" t="n">
        <v>65339</v>
      </c>
      <c r="D843" s="53" t="inlineStr">
        <is>
          <t>OS</t>
        </is>
      </c>
      <c r="E843" s="53" t="inlineStr">
        <is>
          <t>N</t>
        </is>
      </c>
      <c r="F843" s="94" t="inlineStr">
        <is>
          <t>Other Approved Securities</t>
        </is>
      </c>
      <c r="G843" s="53" t="inlineStr">
        <is>
          <t>INR</t>
        </is>
      </c>
      <c r="H843" s="96" t="n">
        <v>410838.12</v>
      </c>
      <c r="I843" s="96" t="n">
        <v>800664.8122101687</v>
      </c>
      <c r="J843" s="53" t="n">
        <v>20240331</v>
      </c>
      <c r="K843" s="53" t="inlineStr">
        <is>
          <t>HFT</t>
        </is>
      </c>
      <c r="L843" s="53" t="inlineStr">
        <is>
          <t>DEL</t>
        </is>
      </c>
      <c r="M843" s="96">
        <f>I843*VLOOKUP(G843,'Currency-RBI'!$A$2:$B$28,2,0)</f>
        <v/>
      </c>
      <c r="N843" s="97">
        <f>H843/I843</f>
        <v/>
      </c>
    </row>
    <row r="844">
      <c r="A844" s="53" t="n">
        <v>20221231</v>
      </c>
      <c r="B844" s="94" t="inlineStr">
        <is>
          <t>45063-OS-INR-HFT-MUM-1940</t>
        </is>
      </c>
      <c r="C844" s="95" t="n">
        <v>45063</v>
      </c>
      <c r="D844" s="53" t="inlineStr">
        <is>
          <t>OS</t>
        </is>
      </c>
      <c r="E844" s="53" t="inlineStr">
        <is>
          <t>Y</t>
        </is>
      </c>
      <c r="F844" s="94" t="inlineStr">
        <is>
          <t>Other Approved Securities</t>
        </is>
      </c>
      <c r="G844" s="53" t="inlineStr">
        <is>
          <t>INR</t>
        </is>
      </c>
      <c r="H844" s="96" t="n">
        <v>474943.59</v>
      </c>
      <c r="I844" s="96" t="n">
        <v>617294.816958221</v>
      </c>
      <c r="J844" s="53" t="n">
        <v>20240331</v>
      </c>
      <c r="K844" s="53" t="inlineStr">
        <is>
          <t>HFT</t>
        </is>
      </c>
      <c r="L844" s="53" t="inlineStr">
        <is>
          <t>MUM</t>
        </is>
      </c>
      <c r="M844" s="96">
        <f>I844*VLOOKUP(G844,'Currency-RBI'!$A$2:$B$28,2,0)</f>
        <v/>
      </c>
      <c r="N844" s="97">
        <f>H844/I844</f>
        <v/>
      </c>
    </row>
    <row r="845">
      <c r="A845" s="53" t="n">
        <v>20221231</v>
      </c>
      <c r="B845" s="94" t="inlineStr">
        <is>
          <t>23467-CG-INR-HFT-MUM-1944</t>
        </is>
      </c>
      <c r="C845" s="95" t="n">
        <v>23467</v>
      </c>
      <c r="D845" s="53" t="inlineStr">
        <is>
          <t>CG</t>
        </is>
      </c>
      <c r="E845" s="53" t="inlineStr">
        <is>
          <t>N</t>
        </is>
      </c>
      <c r="F845" s="94" t="inlineStr">
        <is>
          <t>Central Government Securities</t>
        </is>
      </c>
      <c r="G845" s="53" t="inlineStr">
        <is>
          <t>INR</t>
        </is>
      </c>
      <c r="H845" s="96" t="n">
        <v>409827.33</v>
      </c>
      <c r="I845" s="96" t="n">
        <v>743550.6083682582</v>
      </c>
      <c r="J845" s="53" t="n">
        <v>20240331</v>
      </c>
      <c r="K845" s="53" t="inlineStr">
        <is>
          <t>HFT</t>
        </is>
      </c>
      <c r="L845" s="53" t="inlineStr">
        <is>
          <t>MUM</t>
        </is>
      </c>
      <c r="M845" s="96">
        <f>I845*VLOOKUP(G845,'Currency-RBI'!$A$2:$B$28,2,0)</f>
        <v/>
      </c>
      <c r="N845" s="97">
        <f>H845/I845</f>
        <v/>
      </c>
    </row>
    <row r="846">
      <c r="A846" s="53" t="n">
        <v>20221231</v>
      </c>
      <c r="B846" s="94" t="inlineStr">
        <is>
          <t>45578-CG-INR-AFS-DEL-1947</t>
        </is>
      </c>
      <c r="C846" s="95" t="n">
        <v>45578</v>
      </c>
      <c r="D846" s="53" t="inlineStr">
        <is>
          <t>CG</t>
        </is>
      </c>
      <c r="E846" s="53" t="inlineStr">
        <is>
          <t>Y</t>
        </is>
      </c>
      <c r="F846" s="94" t="inlineStr">
        <is>
          <t>Central Government Securities</t>
        </is>
      </c>
      <c r="G846" s="53" t="inlineStr">
        <is>
          <t>INR</t>
        </is>
      </c>
      <c r="H846" s="96" t="n">
        <v>293300.37</v>
      </c>
      <c r="I846" s="96" t="n">
        <v>567645.4420997014</v>
      </c>
      <c r="J846" s="53" t="n">
        <v>20240331</v>
      </c>
      <c r="K846" s="53" t="inlineStr">
        <is>
          <t>AFS</t>
        </is>
      </c>
      <c r="L846" s="53" t="inlineStr">
        <is>
          <t>DEL</t>
        </is>
      </c>
      <c r="M846" s="96">
        <f>I846*VLOOKUP(G846,'Currency-RBI'!$A$2:$B$28,2,0)</f>
        <v/>
      </c>
      <c r="N846" s="97">
        <f>H846/I846</f>
        <v/>
      </c>
    </row>
    <row r="847">
      <c r="A847" s="53" t="n">
        <v>20221231</v>
      </c>
      <c r="B847" s="94" t="inlineStr">
        <is>
          <t>28222-TB-INR-AFS-DEL-1948</t>
        </is>
      </c>
      <c r="C847" s="95" t="n">
        <v>28222</v>
      </c>
      <c r="D847" s="53" t="inlineStr">
        <is>
          <t>TB</t>
        </is>
      </c>
      <c r="E847" s="53" t="inlineStr">
        <is>
          <t>N</t>
        </is>
      </c>
      <c r="F847" s="94" t="inlineStr">
        <is>
          <t>Treasury Bills</t>
        </is>
      </c>
      <c r="G847" s="53" t="inlineStr">
        <is>
          <t>INR</t>
        </is>
      </c>
      <c r="H847" s="96" t="n">
        <v>333895.32</v>
      </c>
      <c r="I847" s="96" t="n">
        <v>589404.3978402785</v>
      </c>
      <c r="J847" s="53" t="n">
        <v>20240331</v>
      </c>
      <c r="K847" s="53" t="inlineStr">
        <is>
          <t>AFS</t>
        </is>
      </c>
      <c r="L847" s="53" t="inlineStr">
        <is>
          <t>DEL</t>
        </is>
      </c>
      <c r="M847" s="96">
        <f>I847*VLOOKUP(G847,'Currency-RBI'!$A$2:$B$28,2,0)</f>
        <v/>
      </c>
      <c r="N847" s="97">
        <f>H847/I847</f>
        <v/>
      </c>
    </row>
    <row r="848">
      <c r="A848" s="53" t="n">
        <v>20221231</v>
      </c>
      <c r="B848" s="94" t="inlineStr">
        <is>
          <t>63662-CG-INR-HFT-MUM-1949</t>
        </is>
      </c>
      <c r="C848" s="95" t="n">
        <v>63662</v>
      </c>
      <c r="D848" s="53" t="inlineStr">
        <is>
          <t>CG</t>
        </is>
      </c>
      <c r="E848" s="53" t="inlineStr">
        <is>
          <t>N</t>
        </is>
      </c>
      <c r="F848" s="94" t="inlineStr">
        <is>
          <t>Central Government Securities</t>
        </is>
      </c>
      <c r="G848" s="53" t="inlineStr">
        <is>
          <t>INR</t>
        </is>
      </c>
      <c r="H848" s="96" t="n">
        <v>243296.46</v>
      </c>
      <c r="I848" s="96" t="n">
        <v>331502.9571081046</v>
      </c>
      <c r="J848" s="53" t="n">
        <v>20240331</v>
      </c>
      <c r="K848" s="53" t="inlineStr">
        <is>
          <t>HFT</t>
        </is>
      </c>
      <c r="L848" s="53" t="inlineStr">
        <is>
          <t>MUM</t>
        </is>
      </c>
      <c r="M848" s="96">
        <f>I848*VLOOKUP(G848,'Currency-RBI'!$A$2:$B$28,2,0)</f>
        <v/>
      </c>
      <c r="N848" s="97">
        <f>H848/I848</f>
        <v/>
      </c>
    </row>
    <row r="849">
      <c r="A849" s="53" t="n">
        <v>20221231</v>
      </c>
      <c r="B849" s="94" t="inlineStr">
        <is>
          <t>84348-OS-INR-HFT-MUM-1950</t>
        </is>
      </c>
      <c r="C849" s="95" t="n">
        <v>84348</v>
      </c>
      <c r="D849" s="53" t="inlineStr">
        <is>
          <t>OS</t>
        </is>
      </c>
      <c r="E849" s="53" t="inlineStr">
        <is>
          <t>N</t>
        </is>
      </c>
      <c r="F849" s="94" t="inlineStr">
        <is>
          <t>Other Approved Securities</t>
        </is>
      </c>
      <c r="G849" s="53" t="inlineStr">
        <is>
          <t>INR</t>
        </is>
      </c>
      <c r="H849" s="96" t="n">
        <v>394181.37</v>
      </c>
      <c r="I849" s="96" t="n">
        <v>786725.9426189258</v>
      </c>
      <c r="J849" s="53" t="n">
        <v>20240331</v>
      </c>
      <c r="K849" s="53" t="inlineStr">
        <is>
          <t>HFT</t>
        </is>
      </c>
      <c r="L849" s="53" t="inlineStr">
        <is>
          <t>MUM</t>
        </is>
      </c>
      <c r="M849" s="96">
        <f>I849*VLOOKUP(G849,'Currency-RBI'!$A$2:$B$28,2,0)</f>
        <v/>
      </c>
      <c r="N849" s="97">
        <f>H849/I849</f>
        <v/>
      </c>
    </row>
    <row r="850">
      <c r="A850" s="53" t="n">
        <v>20221231</v>
      </c>
      <c r="B850" s="94" t="inlineStr">
        <is>
          <t>65602-TB-INR-HFT-MUM-1952</t>
        </is>
      </c>
      <c r="C850" s="95" t="n">
        <v>65602</v>
      </c>
      <c r="D850" s="53" t="inlineStr">
        <is>
          <t>TB</t>
        </is>
      </c>
      <c r="E850" s="53" t="inlineStr">
        <is>
          <t>N</t>
        </is>
      </c>
      <c r="F850" s="94" t="inlineStr">
        <is>
          <t>Treasury Bills</t>
        </is>
      </c>
      <c r="G850" s="53" t="inlineStr">
        <is>
          <t>INR</t>
        </is>
      </c>
      <c r="H850" s="96" t="n">
        <v>120310.74</v>
      </c>
      <c r="I850" s="96" t="n">
        <v>166234.2642170903</v>
      </c>
      <c r="J850" s="53" t="n">
        <v>20240331</v>
      </c>
      <c r="K850" s="53" t="inlineStr">
        <is>
          <t>HFT</t>
        </is>
      </c>
      <c r="L850" s="53" t="inlineStr">
        <is>
          <t>MUM</t>
        </is>
      </c>
      <c r="M850" s="96">
        <f>I850*VLOOKUP(G850,'Currency-RBI'!$A$2:$B$28,2,0)</f>
        <v/>
      </c>
      <c r="N850" s="97">
        <f>H850/I850</f>
        <v/>
      </c>
    </row>
    <row r="851">
      <c r="A851" s="53" t="n">
        <v>20221231</v>
      </c>
      <c r="B851" s="94" t="inlineStr">
        <is>
          <t>33955-OS-INR-AFS-DEL-1953</t>
        </is>
      </c>
      <c r="C851" s="95" t="n">
        <v>33955</v>
      </c>
      <c r="D851" s="53" t="inlineStr">
        <is>
          <t>OS</t>
        </is>
      </c>
      <c r="E851" s="53" t="inlineStr">
        <is>
          <t>Y</t>
        </is>
      </c>
      <c r="F851" s="94" t="inlineStr">
        <is>
          <t>Other Approved Securities</t>
        </is>
      </c>
      <c r="G851" s="53" t="inlineStr">
        <is>
          <t>INR</t>
        </is>
      </c>
      <c r="H851" s="96" t="n">
        <v>456390</v>
      </c>
      <c r="I851" s="96" t="n">
        <v>610471.6567668463</v>
      </c>
      <c r="J851" s="53" t="n">
        <v>20240331</v>
      </c>
      <c r="K851" s="53" t="inlineStr">
        <is>
          <t>AFS</t>
        </is>
      </c>
      <c r="L851" s="53" t="inlineStr">
        <is>
          <t>DEL</t>
        </is>
      </c>
      <c r="M851" s="96">
        <f>I851*VLOOKUP(G851,'Currency-RBI'!$A$2:$B$28,2,0)</f>
        <v/>
      </c>
      <c r="N851" s="97">
        <f>H851/I851</f>
        <v/>
      </c>
    </row>
    <row r="852">
      <c r="A852" s="53" t="n">
        <v>20221231</v>
      </c>
      <c r="B852" s="94" t="inlineStr">
        <is>
          <t>41006-OS-INR-HFT-MUM-1957</t>
        </is>
      </c>
      <c r="C852" s="95" t="n">
        <v>41006</v>
      </c>
      <c r="D852" s="53" t="inlineStr">
        <is>
          <t>OS</t>
        </is>
      </c>
      <c r="E852" s="53" t="inlineStr">
        <is>
          <t>N</t>
        </is>
      </c>
      <c r="F852" s="94" t="inlineStr">
        <is>
          <t>Other Approved Securities</t>
        </is>
      </c>
      <c r="G852" s="53" t="inlineStr">
        <is>
          <t>INR</t>
        </is>
      </c>
      <c r="H852" s="96" t="n">
        <v>245084.4</v>
      </c>
      <c r="I852" s="96" t="n">
        <v>477506.3029309553</v>
      </c>
      <c r="J852" s="53" t="n">
        <v>20240331</v>
      </c>
      <c r="K852" s="53" t="inlineStr">
        <is>
          <t>HFT</t>
        </is>
      </c>
      <c r="L852" s="53" t="inlineStr">
        <is>
          <t>MUM</t>
        </is>
      </c>
      <c r="M852" s="96">
        <f>I852*VLOOKUP(G852,'Currency-RBI'!$A$2:$B$28,2,0)</f>
        <v/>
      </c>
      <c r="N852" s="97">
        <f>H852/I852</f>
        <v/>
      </c>
    </row>
    <row r="853">
      <c r="A853" s="53" t="n">
        <v>20221231</v>
      </c>
      <c r="B853" s="94" t="inlineStr">
        <is>
          <t>26820-SG-INR-HFT-DEL-1959</t>
        </is>
      </c>
      <c r="C853" s="95" t="n">
        <v>26820</v>
      </c>
      <c r="D853" s="53" t="inlineStr">
        <is>
          <t>SG</t>
        </is>
      </c>
      <c r="E853" s="53" t="inlineStr">
        <is>
          <t>Y</t>
        </is>
      </c>
      <c r="F853" s="94" t="inlineStr">
        <is>
          <t>State Government Securities</t>
        </is>
      </c>
      <c r="G853" s="53" t="inlineStr">
        <is>
          <t>INR</t>
        </is>
      </c>
      <c r="H853" s="96" t="n">
        <v>233313.3</v>
      </c>
      <c r="I853" s="96" t="n">
        <v>272730.6218778595</v>
      </c>
      <c r="J853" s="53" t="n">
        <v>20240331</v>
      </c>
      <c r="K853" s="53" t="inlineStr">
        <is>
          <t>HFT</t>
        </is>
      </c>
      <c r="L853" s="53" t="inlineStr">
        <is>
          <t>DEL</t>
        </is>
      </c>
      <c r="M853" s="96">
        <f>I853*VLOOKUP(G853,'Currency-RBI'!$A$2:$B$28,2,0)</f>
        <v/>
      </c>
      <c r="N853" s="97">
        <f>H853/I853</f>
        <v/>
      </c>
    </row>
    <row r="854">
      <c r="A854" s="53" t="n">
        <v>20221231</v>
      </c>
      <c r="B854" s="94" t="inlineStr">
        <is>
          <t>61057-CG-INR-AFS-DEL-1970</t>
        </is>
      </c>
      <c r="C854" s="95" t="n">
        <v>61057</v>
      </c>
      <c r="D854" s="53" t="inlineStr">
        <is>
          <t>CG</t>
        </is>
      </c>
      <c r="E854" s="53" t="inlineStr">
        <is>
          <t>N</t>
        </is>
      </c>
      <c r="F854" s="94" t="inlineStr">
        <is>
          <t>Central Government Securities</t>
        </is>
      </c>
      <c r="G854" s="53" t="inlineStr">
        <is>
          <t>INR</t>
        </is>
      </c>
      <c r="H854" s="96" t="n">
        <v>407430.54</v>
      </c>
      <c r="I854" s="96" t="n">
        <v>518908.5457043432</v>
      </c>
      <c r="J854" s="53" t="n">
        <v>20240331</v>
      </c>
      <c r="K854" s="53" t="inlineStr">
        <is>
          <t>AFS</t>
        </is>
      </c>
      <c r="L854" s="53" t="inlineStr">
        <is>
          <t>DEL</t>
        </is>
      </c>
      <c r="M854" s="96">
        <f>I854*VLOOKUP(G854,'Currency-RBI'!$A$2:$B$28,2,0)</f>
        <v/>
      </c>
      <c r="N854" s="97">
        <f>H854/I854</f>
        <v/>
      </c>
    </row>
    <row r="855">
      <c r="A855" s="53" t="n">
        <v>20221231</v>
      </c>
      <c r="B855" s="94" t="inlineStr">
        <is>
          <t>82463-CG-INR-AFS-MUM-1971</t>
        </is>
      </c>
      <c r="C855" s="95" t="n">
        <v>82463</v>
      </c>
      <c r="D855" s="53" t="inlineStr">
        <is>
          <t>CG</t>
        </is>
      </c>
      <c r="E855" s="53" t="inlineStr">
        <is>
          <t>N</t>
        </is>
      </c>
      <c r="F855" s="94" t="inlineStr">
        <is>
          <t>Central Government Securities</t>
        </is>
      </c>
      <c r="G855" s="53" t="inlineStr">
        <is>
          <t>INR</t>
        </is>
      </c>
      <c r="H855" s="96" t="n">
        <v>153763.83</v>
      </c>
      <c r="I855" s="96" t="n">
        <v>170612.4591592477</v>
      </c>
      <c r="J855" s="53" t="n">
        <v>20240331</v>
      </c>
      <c r="K855" s="53" t="inlineStr">
        <is>
          <t>AFS</t>
        </is>
      </c>
      <c r="L855" s="53" t="inlineStr">
        <is>
          <t>MUM</t>
        </is>
      </c>
      <c r="M855" s="96">
        <f>I855*VLOOKUP(G855,'Currency-RBI'!$A$2:$B$28,2,0)</f>
        <v/>
      </c>
      <c r="N855" s="97">
        <f>H855/I855</f>
        <v/>
      </c>
    </row>
    <row r="856">
      <c r="A856" s="53" t="n">
        <v>20221231</v>
      </c>
      <c r="B856" s="94" t="inlineStr">
        <is>
          <t>19444-OS-INR-HFT-DEL-1972</t>
        </is>
      </c>
      <c r="C856" s="95" t="n">
        <v>19444</v>
      </c>
      <c r="D856" s="53" t="inlineStr">
        <is>
          <t>OS</t>
        </is>
      </c>
      <c r="E856" s="53" t="inlineStr">
        <is>
          <t>Y</t>
        </is>
      </c>
      <c r="F856" s="94" t="inlineStr">
        <is>
          <t>Other Approved Securities</t>
        </is>
      </c>
      <c r="G856" s="53" t="inlineStr">
        <is>
          <t>INR</t>
        </is>
      </c>
      <c r="H856" s="96" t="n">
        <v>269432.46</v>
      </c>
      <c r="I856" s="96" t="n">
        <v>401942.3318832596</v>
      </c>
      <c r="J856" s="53" t="n">
        <v>20240331</v>
      </c>
      <c r="K856" s="53" t="inlineStr">
        <is>
          <t>HFT</t>
        </is>
      </c>
      <c r="L856" s="53" t="inlineStr">
        <is>
          <t>DEL</t>
        </is>
      </c>
      <c r="M856" s="96">
        <f>I856*VLOOKUP(G856,'Currency-RBI'!$A$2:$B$28,2,0)</f>
        <v/>
      </c>
      <c r="N856" s="97">
        <f>H856/I856</f>
        <v/>
      </c>
    </row>
    <row r="857">
      <c r="A857" s="53" t="n">
        <v>20221231</v>
      </c>
      <c r="B857" s="94" t="inlineStr">
        <is>
          <t>22816-CG-INR-HFT-DEL-1973</t>
        </is>
      </c>
      <c r="C857" s="95" t="n">
        <v>22816</v>
      </c>
      <c r="D857" s="53" t="inlineStr">
        <is>
          <t>CG</t>
        </is>
      </c>
      <c r="E857" s="53" t="inlineStr">
        <is>
          <t>Y</t>
        </is>
      </c>
      <c r="F857" s="94" t="inlineStr">
        <is>
          <t>Central Government Securities</t>
        </is>
      </c>
      <c r="G857" s="53" t="inlineStr">
        <is>
          <t>INR</t>
        </is>
      </c>
      <c r="H857" s="96" t="n">
        <v>364809.06</v>
      </c>
      <c r="I857" s="96" t="n">
        <v>545211.9551830842</v>
      </c>
      <c r="J857" s="53" t="n">
        <v>20240331</v>
      </c>
      <c r="K857" s="53" t="inlineStr">
        <is>
          <t>HFT</t>
        </is>
      </c>
      <c r="L857" s="53" t="inlineStr">
        <is>
          <t>DEL</t>
        </is>
      </c>
      <c r="M857" s="96">
        <f>I857*VLOOKUP(G857,'Currency-RBI'!$A$2:$B$28,2,0)</f>
        <v/>
      </c>
      <c r="N857" s="97">
        <f>H857/I857</f>
        <v/>
      </c>
    </row>
    <row r="858">
      <c r="A858" s="53" t="n">
        <v>20221231</v>
      </c>
      <c r="B858" s="94" t="inlineStr">
        <is>
          <t>26699-OS-INR-AFS-MUM-1974</t>
        </is>
      </c>
      <c r="C858" s="95" t="n">
        <v>26699</v>
      </c>
      <c r="D858" s="53" t="inlineStr">
        <is>
          <t>OS</t>
        </is>
      </c>
      <c r="E858" s="53" t="inlineStr">
        <is>
          <t>N</t>
        </is>
      </c>
      <c r="F858" s="94" t="inlineStr">
        <is>
          <t>Other Approved Securities</t>
        </is>
      </c>
      <c r="G858" s="53" t="inlineStr">
        <is>
          <t>INR</t>
        </is>
      </c>
      <c r="H858" s="96" t="n">
        <v>54193.59</v>
      </c>
      <c r="I858" s="96" t="n">
        <v>59029.9517104003</v>
      </c>
      <c r="J858" s="53" t="n">
        <v>20240331</v>
      </c>
      <c r="K858" s="53" t="inlineStr">
        <is>
          <t>AFS</t>
        </is>
      </c>
      <c r="L858" s="53" t="inlineStr">
        <is>
          <t>MUM</t>
        </is>
      </c>
      <c r="M858" s="96">
        <f>I858*VLOOKUP(G858,'Currency-RBI'!$A$2:$B$28,2,0)</f>
        <v/>
      </c>
      <c r="N858" s="97">
        <f>H858/I858</f>
        <v/>
      </c>
    </row>
    <row r="859">
      <c r="A859" s="53" t="n">
        <v>20221231</v>
      </c>
      <c r="B859" s="94" t="inlineStr">
        <is>
          <t>72742-OS-INR-AFS-MUM-1979</t>
        </is>
      </c>
      <c r="C859" s="95" t="n">
        <v>72742</v>
      </c>
      <c r="D859" s="53" t="inlineStr">
        <is>
          <t>OS</t>
        </is>
      </c>
      <c r="E859" s="53" t="inlineStr">
        <is>
          <t>Y</t>
        </is>
      </c>
      <c r="F859" s="94" t="inlineStr">
        <is>
          <t>Other Approved Securities</t>
        </is>
      </c>
      <c r="G859" s="53" t="inlineStr">
        <is>
          <t>INR</t>
        </is>
      </c>
      <c r="H859" s="96" t="n">
        <v>224487.45</v>
      </c>
      <c r="I859" s="96" t="n">
        <v>366133.2566936099</v>
      </c>
      <c r="J859" s="53" t="n">
        <v>20240331</v>
      </c>
      <c r="K859" s="53" t="inlineStr">
        <is>
          <t>AFS</t>
        </is>
      </c>
      <c r="L859" s="53" t="inlineStr">
        <is>
          <t>MUM</t>
        </is>
      </c>
      <c r="M859" s="96">
        <f>I859*VLOOKUP(G859,'Currency-RBI'!$A$2:$B$28,2,0)</f>
        <v/>
      </c>
      <c r="N859" s="97">
        <f>H859/I859</f>
        <v/>
      </c>
    </row>
    <row r="860">
      <c r="A860" s="53" t="n">
        <v>20221231</v>
      </c>
      <c r="B860" s="94" t="inlineStr">
        <is>
          <t>70856-SG-INR-AFS-MUM-1981</t>
        </is>
      </c>
      <c r="C860" s="95" t="n">
        <v>70856</v>
      </c>
      <c r="D860" s="53" t="inlineStr">
        <is>
          <t>SG</t>
        </is>
      </c>
      <c r="E860" s="53" t="inlineStr">
        <is>
          <t>Y</t>
        </is>
      </c>
      <c r="F860" s="94" t="inlineStr">
        <is>
          <t>State Government Securities</t>
        </is>
      </c>
      <c r="G860" s="53" t="inlineStr">
        <is>
          <t>INR</t>
        </is>
      </c>
      <c r="H860" s="96" t="n">
        <v>441381.6</v>
      </c>
      <c r="I860" s="96" t="n">
        <v>751437.2604132358</v>
      </c>
      <c r="J860" s="53" t="n">
        <v>20240331</v>
      </c>
      <c r="K860" s="53" t="inlineStr">
        <is>
          <t>AFS</t>
        </is>
      </c>
      <c r="L860" s="53" t="inlineStr">
        <is>
          <t>MUM</t>
        </is>
      </c>
      <c r="M860" s="96">
        <f>I860*VLOOKUP(G860,'Currency-RBI'!$A$2:$B$28,2,0)</f>
        <v/>
      </c>
      <c r="N860" s="97">
        <f>H860/I860</f>
        <v/>
      </c>
    </row>
    <row r="861">
      <c r="A861" s="53" t="n">
        <v>20221231</v>
      </c>
      <c r="B861" s="94" t="inlineStr">
        <is>
          <t>31656-SG-INR-HFT-DEL-1982</t>
        </is>
      </c>
      <c r="C861" s="95" t="n">
        <v>31656</v>
      </c>
      <c r="D861" s="53" t="inlineStr">
        <is>
          <t>SG</t>
        </is>
      </c>
      <c r="E861" s="53" t="inlineStr">
        <is>
          <t>N</t>
        </is>
      </c>
      <c r="F861" s="94" t="inlineStr">
        <is>
          <t>State Government Securities</t>
        </is>
      </c>
      <c r="G861" s="53" t="inlineStr">
        <is>
          <t>INR</t>
        </is>
      </c>
      <c r="H861" s="96" t="n">
        <v>185130</v>
      </c>
      <c r="I861" s="96" t="n">
        <v>363424.2184555279</v>
      </c>
      <c r="J861" s="53" t="n">
        <v>20240331</v>
      </c>
      <c r="K861" s="53" t="inlineStr">
        <is>
          <t>HFT</t>
        </is>
      </c>
      <c r="L861" s="53" t="inlineStr">
        <is>
          <t>DEL</t>
        </is>
      </c>
      <c r="M861" s="96">
        <f>I861*VLOOKUP(G861,'Currency-RBI'!$A$2:$B$28,2,0)</f>
        <v/>
      </c>
      <c r="N861" s="97">
        <f>H861/I861</f>
        <v/>
      </c>
    </row>
    <row r="862">
      <c r="A862" s="53" t="n">
        <v>20221231</v>
      </c>
      <c r="B862" s="94" t="inlineStr">
        <is>
          <t>56184-CG-INR-HFT-MUM-1987</t>
        </is>
      </c>
      <c r="C862" s="95" t="n">
        <v>56184</v>
      </c>
      <c r="D862" s="53" t="inlineStr">
        <is>
          <t>CG</t>
        </is>
      </c>
      <c r="E862" s="53" t="inlineStr">
        <is>
          <t>N</t>
        </is>
      </c>
      <c r="F862" s="94" t="inlineStr">
        <is>
          <t>Central Government Securities</t>
        </is>
      </c>
      <c r="G862" s="53" t="inlineStr">
        <is>
          <t>INR</t>
        </is>
      </c>
      <c r="H862" s="96" t="n">
        <v>131857.11</v>
      </c>
      <c r="I862" s="96" t="n">
        <v>255110.8808032938</v>
      </c>
      <c r="J862" s="53" t="n">
        <v>20240331</v>
      </c>
      <c r="K862" s="53" t="inlineStr">
        <is>
          <t>HFT</t>
        </is>
      </c>
      <c r="L862" s="53" t="inlineStr">
        <is>
          <t>MUM</t>
        </is>
      </c>
      <c r="M862" s="96">
        <f>I862*VLOOKUP(G862,'Currency-RBI'!$A$2:$B$28,2,0)</f>
        <v/>
      </c>
      <c r="N862" s="97">
        <f>H862/I862</f>
        <v/>
      </c>
    </row>
    <row r="863">
      <c r="A863" s="53" t="n">
        <v>20221231</v>
      </c>
      <c r="B863" s="94" t="inlineStr">
        <is>
          <t>35719-OS-INR-HFT-DEL-1988</t>
        </is>
      </c>
      <c r="C863" s="95" t="n">
        <v>35719</v>
      </c>
      <c r="D863" s="53" t="inlineStr">
        <is>
          <t>OS</t>
        </is>
      </c>
      <c r="E863" s="53" t="inlineStr">
        <is>
          <t>Y</t>
        </is>
      </c>
      <c r="F863" s="94" t="inlineStr">
        <is>
          <t>Other Approved Securities</t>
        </is>
      </c>
      <c r="G863" s="53" t="inlineStr">
        <is>
          <t>INR</t>
        </is>
      </c>
      <c r="H863" s="96" t="n">
        <v>167939.64</v>
      </c>
      <c r="I863" s="96" t="n">
        <v>260093.9984150061</v>
      </c>
      <c r="J863" s="53" t="n">
        <v>20240331</v>
      </c>
      <c r="K863" s="53" t="inlineStr">
        <is>
          <t>HFT</t>
        </is>
      </c>
      <c r="L863" s="53" t="inlineStr">
        <is>
          <t>DEL</t>
        </is>
      </c>
      <c r="M863" s="96">
        <f>I863*VLOOKUP(G863,'Currency-RBI'!$A$2:$B$28,2,0)</f>
        <v/>
      </c>
      <c r="N863" s="97">
        <f>H863/I863</f>
        <v/>
      </c>
    </row>
    <row r="864">
      <c r="A864" s="53" t="n">
        <v>20221231</v>
      </c>
      <c r="B864" s="94" t="inlineStr">
        <is>
          <t>25804-TB-INR-HFT-DEL-1989</t>
        </is>
      </c>
      <c r="C864" s="95" t="n">
        <v>25804</v>
      </c>
      <c r="D864" s="53" t="inlineStr">
        <is>
          <t>TB</t>
        </is>
      </c>
      <c r="E864" s="53" t="inlineStr">
        <is>
          <t>Y</t>
        </is>
      </c>
      <c r="F864" s="94" t="inlineStr">
        <is>
          <t>Treasury Bills</t>
        </is>
      </c>
      <c r="G864" s="53" t="inlineStr">
        <is>
          <t>INR</t>
        </is>
      </c>
      <c r="H864" s="96" t="n">
        <v>370447.11</v>
      </c>
      <c r="I864" s="96" t="n">
        <v>437492.600394854</v>
      </c>
      <c r="J864" s="53" t="n">
        <v>20240331</v>
      </c>
      <c r="K864" s="53" t="inlineStr">
        <is>
          <t>HFT</t>
        </is>
      </c>
      <c r="L864" s="53" t="inlineStr">
        <is>
          <t>DEL</t>
        </is>
      </c>
      <c r="M864" s="96">
        <f>I864*VLOOKUP(G864,'Currency-RBI'!$A$2:$B$28,2,0)</f>
        <v/>
      </c>
      <c r="N864" s="97">
        <f>H864/I864</f>
        <v/>
      </c>
    </row>
    <row r="865">
      <c r="A865" s="53" t="n">
        <v>20221231</v>
      </c>
      <c r="B865" s="94" t="inlineStr">
        <is>
          <t>47033-TB-INR-AFS-DEL-1990</t>
        </is>
      </c>
      <c r="C865" s="95" t="n">
        <v>47033</v>
      </c>
      <c r="D865" s="53" t="inlineStr">
        <is>
          <t>TB</t>
        </is>
      </c>
      <c r="E865" s="53" t="inlineStr">
        <is>
          <t>Y</t>
        </is>
      </c>
      <c r="F865" s="94" t="inlineStr">
        <is>
          <t>Treasury Bills</t>
        </is>
      </c>
      <c r="G865" s="53" t="inlineStr">
        <is>
          <t>INR</t>
        </is>
      </c>
      <c r="H865" s="96" t="n">
        <v>160742.34</v>
      </c>
      <c r="I865" s="96" t="n">
        <v>208736.2233655957</v>
      </c>
      <c r="J865" s="53" t="n">
        <v>20240331</v>
      </c>
      <c r="K865" s="53" t="inlineStr">
        <is>
          <t>AFS</t>
        </is>
      </c>
      <c r="L865" s="53" t="inlineStr">
        <is>
          <t>DEL</t>
        </is>
      </c>
      <c r="M865" s="96">
        <f>I865*VLOOKUP(G865,'Currency-RBI'!$A$2:$B$28,2,0)</f>
        <v/>
      </c>
      <c r="N865" s="97">
        <f>H865/I865</f>
        <v/>
      </c>
    </row>
    <row r="866">
      <c r="A866" s="53" t="n">
        <v>20221231</v>
      </c>
      <c r="B866" s="94" t="inlineStr">
        <is>
          <t>15206-SG-INR-HFT-MUM-1991</t>
        </is>
      </c>
      <c r="C866" s="95" t="n">
        <v>15206</v>
      </c>
      <c r="D866" s="53" t="inlineStr">
        <is>
          <t>SG</t>
        </is>
      </c>
      <c r="E866" s="53" t="inlineStr">
        <is>
          <t>N</t>
        </is>
      </c>
      <c r="F866" s="94" t="inlineStr">
        <is>
          <t>State Government Securities</t>
        </is>
      </c>
      <c r="G866" s="53" t="inlineStr">
        <is>
          <t>INR</t>
        </is>
      </c>
      <c r="H866" s="96" t="n">
        <v>431040.06</v>
      </c>
      <c r="I866" s="96" t="n">
        <v>785848.9233794145</v>
      </c>
      <c r="J866" s="53" t="n">
        <v>20240331</v>
      </c>
      <c r="K866" s="53" t="inlineStr">
        <is>
          <t>HFT</t>
        </is>
      </c>
      <c r="L866" s="53" t="inlineStr">
        <is>
          <t>MUM</t>
        </is>
      </c>
      <c r="M866" s="96">
        <f>I866*VLOOKUP(G866,'Currency-RBI'!$A$2:$B$28,2,0)</f>
        <v/>
      </c>
      <c r="N866" s="97">
        <f>H866/I866</f>
        <v/>
      </c>
    </row>
    <row r="867">
      <c r="A867" s="53" t="n">
        <v>20221231</v>
      </c>
      <c r="B867" s="94" t="inlineStr">
        <is>
          <t>35455-CG-INR-AFS-DEL-2003</t>
        </is>
      </c>
      <c r="C867" s="95" t="n">
        <v>35455</v>
      </c>
      <c r="D867" s="53" t="inlineStr">
        <is>
          <t>CG</t>
        </is>
      </c>
      <c r="E867" s="53" t="inlineStr">
        <is>
          <t>Y</t>
        </is>
      </c>
      <c r="F867" s="94" t="inlineStr">
        <is>
          <t>Central Government Securities</t>
        </is>
      </c>
      <c r="G867" s="53" t="inlineStr">
        <is>
          <t>INR</t>
        </is>
      </c>
      <c r="H867" s="96" t="n">
        <v>128465.37</v>
      </c>
      <c r="I867" s="96" t="n">
        <v>245600.0140464335</v>
      </c>
      <c r="J867" s="53" t="n">
        <v>20240331</v>
      </c>
      <c r="K867" s="53" t="inlineStr">
        <is>
          <t>AFS</t>
        </is>
      </c>
      <c r="L867" s="53" t="inlineStr">
        <is>
          <t>DEL</t>
        </is>
      </c>
      <c r="M867" s="96">
        <f>I867*VLOOKUP(G867,'Currency-RBI'!$A$2:$B$28,2,0)</f>
        <v/>
      </c>
      <c r="N867" s="97">
        <f>H867/I867</f>
        <v/>
      </c>
    </row>
    <row r="868">
      <c r="A868" s="53" t="n">
        <v>20221231</v>
      </c>
      <c r="B868" s="94" t="inlineStr">
        <is>
          <t>20568-CG-INR-HFT-DEL-2004</t>
        </is>
      </c>
      <c r="C868" s="95" t="n">
        <v>20568</v>
      </c>
      <c r="D868" s="53" t="inlineStr">
        <is>
          <t>CG</t>
        </is>
      </c>
      <c r="E868" s="53" t="inlineStr">
        <is>
          <t>Y</t>
        </is>
      </c>
      <c r="F868" s="94" t="inlineStr">
        <is>
          <t>Central Government Securities</t>
        </is>
      </c>
      <c r="G868" s="53" t="inlineStr">
        <is>
          <t>INR</t>
        </is>
      </c>
      <c r="H868" s="96" t="n">
        <v>207918.81</v>
      </c>
      <c r="I868" s="96" t="n">
        <v>345045.991374807</v>
      </c>
      <c r="J868" s="53" t="n">
        <v>20240331</v>
      </c>
      <c r="K868" s="53" t="inlineStr">
        <is>
          <t>HFT</t>
        </is>
      </c>
      <c r="L868" s="53" t="inlineStr">
        <is>
          <t>DEL</t>
        </is>
      </c>
      <c r="M868" s="96">
        <f>I868*VLOOKUP(G868,'Currency-RBI'!$A$2:$B$28,2,0)</f>
        <v/>
      </c>
      <c r="N868" s="97">
        <f>H868/I868</f>
        <v/>
      </c>
    </row>
    <row r="869">
      <c r="A869" s="53" t="n">
        <v>20221231</v>
      </c>
      <c r="B869" s="94" t="inlineStr">
        <is>
          <t>42383-OS-INR-HFT-DEL-2006</t>
        </is>
      </c>
      <c r="C869" s="95" t="n">
        <v>42383</v>
      </c>
      <c r="D869" s="53" t="inlineStr">
        <is>
          <t>OS</t>
        </is>
      </c>
      <c r="E869" s="53" t="inlineStr">
        <is>
          <t>N</t>
        </is>
      </c>
      <c r="F869" s="94" t="inlineStr">
        <is>
          <t>Other Approved Securities</t>
        </is>
      </c>
      <c r="G869" s="53" t="inlineStr">
        <is>
          <t>INR</t>
        </is>
      </c>
      <c r="H869" s="96" t="n">
        <v>334501.2</v>
      </c>
      <c r="I869" s="96" t="n">
        <v>387193.6769132256</v>
      </c>
      <c r="J869" s="53" t="n">
        <v>20240331</v>
      </c>
      <c r="K869" s="53" t="inlineStr">
        <is>
          <t>HFT</t>
        </is>
      </c>
      <c r="L869" s="53" t="inlineStr">
        <is>
          <t>DEL</t>
        </is>
      </c>
      <c r="M869" s="96">
        <f>I869*VLOOKUP(G869,'Currency-RBI'!$A$2:$B$28,2,0)</f>
        <v/>
      </c>
      <c r="N869" s="97">
        <f>H869/I869</f>
        <v/>
      </c>
    </row>
    <row r="870">
      <c r="A870" s="53" t="n">
        <v>20221231</v>
      </c>
      <c r="B870" s="94" t="inlineStr">
        <is>
          <t>88417-OS-INR-AFS-MUM-2008</t>
        </is>
      </c>
      <c r="C870" s="95" t="n">
        <v>88417</v>
      </c>
      <c r="D870" s="53" t="inlineStr">
        <is>
          <t>OS</t>
        </is>
      </c>
      <c r="E870" s="53" t="inlineStr">
        <is>
          <t>N</t>
        </is>
      </c>
      <c r="F870" s="94" t="inlineStr">
        <is>
          <t>Other Approved Securities</t>
        </is>
      </c>
      <c r="G870" s="53" t="inlineStr">
        <is>
          <t>INR</t>
        </is>
      </c>
      <c r="H870" s="96" t="n">
        <v>288748.35</v>
      </c>
      <c r="I870" s="96" t="n">
        <v>396175.703617194</v>
      </c>
      <c r="J870" s="53" t="n">
        <v>20240331</v>
      </c>
      <c r="K870" s="53" t="inlineStr">
        <is>
          <t>AFS</t>
        </is>
      </c>
      <c r="L870" s="53" t="inlineStr">
        <is>
          <t>MUM</t>
        </is>
      </c>
      <c r="M870" s="96">
        <f>I870*VLOOKUP(G870,'Currency-RBI'!$A$2:$B$28,2,0)</f>
        <v/>
      </c>
      <c r="N870" s="97">
        <f>H870/I870</f>
        <v/>
      </c>
    </row>
    <row r="871">
      <c r="A871" s="53" t="n">
        <v>20221231</v>
      </c>
      <c r="B871" s="94" t="inlineStr">
        <is>
          <t>44687-TB-INR-HFT-DEL-2012</t>
        </is>
      </c>
      <c r="C871" s="95" t="n">
        <v>44687</v>
      </c>
      <c r="D871" s="53" t="inlineStr">
        <is>
          <t>TB</t>
        </is>
      </c>
      <c r="E871" s="53" t="inlineStr">
        <is>
          <t>N</t>
        </is>
      </c>
      <c r="F871" s="94" t="inlineStr">
        <is>
          <t>Treasury Bills</t>
        </is>
      </c>
      <c r="G871" s="53" t="inlineStr">
        <is>
          <t>INR</t>
        </is>
      </c>
      <c r="H871" s="96" t="n">
        <v>281068.92</v>
      </c>
      <c r="I871" s="96" t="n">
        <v>419925.0426856119</v>
      </c>
      <c r="J871" s="53" t="n">
        <v>20240331</v>
      </c>
      <c r="K871" s="53" t="inlineStr">
        <is>
          <t>HFT</t>
        </is>
      </c>
      <c r="L871" s="53" t="inlineStr">
        <is>
          <t>DEL</t>
        </is>
      </c>
      <c r="M871" s="96">
        <f>I871*VLOOKUP(G871,'Currency-RBI'!$A$2:$B$28,2,0)</f>
        <v/>
      </c>
      <c r="N871" s="97">
        <f>H871/I871</f>
        <v/>
      </c>
    </row>
    <row r="872">
      <c r="A872" s="53" t="n">
        <v>20221231</v>
      </c>
      <c r="B872" s="94" t="inlineStr">
        <is>
          <t>76691-SG-INR-AFS-DEL-2015</t>
        </is>
      </c>
      <c r="C872" s="95" t="n">
        <v>76691</v>
      </c>
      <c r="D872" s="53" t="inlineStr">
        <is>
          <t>SG</t>
        </is>
      </c>
      <c r="E872" s="53" t="inlineStr">
        <is>
          <t>Y</t>
        </is>
      </c>
      <c r="F872" s="94" t="inlineStr">
        <is>
          <t>State Government Securities</t>
        </is>
      </c>
      <c r="G872" s="53" t="inlineStr">
        <is>
          <t>INR</t>
        </is>
      </c>
      <c r="H872" s="96" t="n">
        <v>126041.85</v>
      </c>
      <c r="I872" s="96" t="n">
        <v>235706.3985866714</v>
      </c>
      <c r="J872" s="53" t="n">
        <v>20240331</v>
      </c>
      <c r="K872" s="53" t="inlineStr">
        <is>
          <t>AFS</t>
        </is>
      </c>
      <c r="L872" s="53" t="inlineStr">
        <is>
          <t>DEL</t>
        </is>
      </c>
      <c r="M872" s="96">
        <f>I872*VLOOKUP(G872,'Currency-RBI'!$A$2:$B$28,2,0)</f>
        <v/>
      </c>
      <c r="N872" s="97">
        <f>H872/I872</f>
        <v/>
      </c>
    </row>
    <row r="873">
      <c r="A873" s="53" t="n">
        <v>20221231</v>
      </c>
      <c r="B873" s="94" t="inlineStr">
        <is>
          <t>49255-OS-INR-HFT-DEL-2018</t>
        </is>
      </c>
      <c r="C873" s="95" t="n">
        <v>49255</v>
      </c>
      <c r="D873" s="53" t="inlineStr">
        <is>
          <t>OS</t>
        </is>
      </c>
      <c r="E873" s="53" t="inlineStr">
        <is>
          <t>N</t>
        </is>
      </c>
      <c r="F873" s="94" t="inlineStr">
        <is>
          <t>Other Approved Securities</t>
        </is>
      </c>
      <c r="G873" s="53" t="inlineStr">
        <is>
          <t>INR</t>
        </is>
      </c>
      <c r="H873" s="96" t="n">
        <v>52693.74</v>
      </c>
      <c r="I873" s="96" t="n">
        <v>100096.4435007903</v>
      </c>
      <c r="J873" s="53" t="n">
        <v>20240331</v>
      </c>
      <c r="K873" s="53" t="inlineStr">
        <is>
          <t>HFT</t>
        </is>
      </c>
      <c r="L873" s="53" t="inlineStr">
        <is>
          <t>DEL</t>
        </is>
      </c>
      <c r="M873" s="96">
        <f>I873*VLOOKUP(G873,'Currency-RBI'!$A$2:$B$28,2,0)</f>
        <v/>
      </c>
      <c r="N873" s="97">
        <f>H873/I873</f>
        <v/>
      </c>
    </row>
    <row r="874">
      <c r="A874" s="53" t="n">
        <v>20221231</v>
      </c>
      <c r="B874" s="94" t="inlineStr">
        <is>
          <t>48917-OS-INR-HFT-DEL-2020</t>
        </is>
      </c>
      <c r="C874" s="95" t="n">
        <v>48917</v>
      </c>
      <c r="D874" s="53" t="inlineStr">
        <is>
          <t>OS</t>
        </is>
      </c>
      <c r="E874" s="53" t="inlineStr">
        <is>
          <t>Y</t>
        </is>
      </c>
      <c r="F874" s="94" t="inlineStr">
        <is>
          <t>Other Approved Securities</t>
        </is>
      </c>
      <c r="G874" s="53" t="inlineStr">
        <is>
          <t>INR</t>
        </is>
      </c>
      <c r="H874" s="96" t="n">
        <v>76048.83</v>
      </c>
      <c r="I874" s="96" t="n">
        <v>130422.5129517119</v>
      </c>
      <c r="J874" s="53" t="n">
        <v>20240331</v>
      </c>
      <c r="K874" s="53" t="inlineStr">
        <is>
          <t>HFT</t>
        </is>
      </c>
      <c r="L874" s="53" t="inlineStr">
        <is>
          <t>DEL</t>
        </is>
      </c>
      <c r="M874" s="96">
        <f>I874*VLOOKUP(G874,'Currency-RBI'!$A$2:$B$28,2,0)</f>
        <v/>
      </c>
      <c r="N874" s="97">
        <f>H874/I874</f>
        <v/>
      </c>
    </row>
    <row r="875">
      <c r="A875" s="53" t="n">
        <v>20221231</v>
      </c>
      <c r="B875" s="94" t="inlineStr">
        <is>
          <t>17344-TB-INR-AFS-DEL-2024</t>
        </is>
      </c>
      <c r="C875" s="95" t="n">
        <v>17344</v>
      </c>
      <c r="D875" s="53" t="inlineStr">
        <is>
          <t>TB</t>
        </is>
      </c>
      <c r="E875" s="53" t="inlineStr">
        <is>
          <t>Y</t>
        </is>
      </c>
      <c r="F875" s="94" t="inlineStr">
        <is>
          <t>Treasury Bills</t>
        </is>
      </c>
      <c r="G875" s="53" t="inlineStr">
        <is>
          <t>INR</t>
        </is>
      </c>
      <c r="H875" s="96" t="n">
        <v>225207.18</v>
      </c>
      <c r="I875" s="96" t="n">
        <v>351388.0404696046</v>
      </c>
      <c r="J875" s="53" t="n">
        <v>20240331</v>
      </c>
      <c r="K875" s="53" t="inlineStr">
        <is>
          <t>AFS</t>
        </is>
      </c>
      <c r="L875" s="53" t="inlineStr">
        <is>
          <t>DEL</t>
        </is>
      </c>
      <c r="M875" s="96">
        <f>I875*VLOOKUP(G875,'Currency-RBI'!$A$2:$B$28,2,0)</f>
        <v/>
      </c>
      <c r="N875" s="97">
        <f>H875/I875</f>
        <v/>
      </c>
    </row>
    <row r="876">
      <c r="A876" s="53" t="n">
        <v>20221231</v>
      </c>
      <c r="B876" s="94" t="inlineStr">
        <is>
          <t>39065-TB-INR-HFT-DEL-2025</t>
        </is>
      </c>
      <c r="C876" s="95" t="n">
        <v>39065</v>
      </c>
      <c r="D876" s="53" t="inlineStr">
        <is>
          <t>TB</t>
        </is>
      </c>
      <c r="E876" s="53" t="inlineStr">
        <is>
          <t>Y</t>
        </is>
      </c>
      <c r="F876" s="94" t="inlineStr">
        <is>
          <t>Treasury Bills</t>
        </is>
      </c>
      <c r="G876" s="53" t="inlineStr">
        <is>
          <t>INR</t>
        </is>
      </c>
      <c r="H876" s="96" t="n">
        <v>258093</v>
      </c>
      <c r="I876" s="96" t="n">
        <v>453937.165333711</v>
      </c>
      <c r="J876" s="53" t="n">
        <v>20240331</v>
      </c>
      <c r="K876" s="53" t="inlineStr">
        <is>
          <t>HFT</t>
        </is>
      </c>
      <c r="L876" s="53" t="inlineStr">
        <is>
          <t>DEL</t>
        </is>
      </c>
      <c r="M876" s="96">
        <f>I876*VLOOKUP(G876,'Currency-RBI'!$A$2:$B$28,2,0)</f>
        <v/>
      </c>
      <c r="N876" s="97">
        <f>H876/I876</f>
        <v/>
      </c>
    </row>
    <row r="877">
      <c r="A877" s="53" t="n">
        <v>20221231</v>
      </c>
      <c r="B877" s="94" t="inlineStr">
        <is>
          <t>88735-TB-INR-AFS-MUM-2026</t>
        </is>
      </c>
      <c r="C877" s="95" t="n">
        <v>88735</v>
      </c>
      <c r="D877" s="53" t="inlineStr">
        <is>
          <t>TB</t>
        </is>
      </c>
      <c r="E877" s="53" t="inlineStr">
        <is>
          <t>Y</t>
        </is>
      </c>
      <c r="F877" s="94" t="inlineStr">
        <is>
          <t>Treasury Bills</t>
        </is>
      </c>
      <c r="G877" s="53" t="inlineStr">
        <is>
          <t>INR</t>
        </is>
      </c>
      <c r="H877" s="96" t="n">
        <v>181019.52</v>
      </c>
      <c r="I877" s="96" t="n">
        <v>181783.3002882194</v>
      </c>
      <c r="J877" s="53" t="n">
        <v>20240331</v>
      </c>
      <c r="K877" s="53" t="inlineStr">
        <is>
          <t>AFS</t>
        </is>
      </c>
      <c r="L877" s="53" t="inlineStr">
        <is>
          <t>MUM</t>
        </is>
      </c>
      <c r="M877" s="96">
        <f>I877*VLOOKUP(G877,'Currency-RBI'!$A$2:$B$28,2,0)</f>
        <v/>
      </c>
      <c r="N877" s="97">
        <f>H877/I877</f>
        <v/>
      </c>
    </row>
    <row r="878">
      <c r="A878" s="53" t="n">
        <v>20221231</v>
      </c>
      <c r="B878" s="94" t="inlineStr">
        <is>
          <t>63770-CG-INR-HFT-DEL-2027</t>
        </is>
      </c>
      <c r="C878" s="95" t="n">
        <v>63770</v>
      </c>
      <c r="D878" s="53" t="inlineStr">
        <is>
          <t>CG</t>
        </is>
      </c>
      <c r="E878" s="53" t="inlineStr">
        <is>
          <t>Y</t>
        </is>
      </c>
      <c r="F878" s="94" t="inlineStr">
        <is>
          <t>Central Government Securities</t>
        </is>
      </c>
      <c r="G878" s="53" t="inlineStr">
        <is>
          <t>INR</t>
        </is>
      </c>
      <c r="H878" s="96" t="n">
        <v>278934.48</v>
      </c>
      <c r="I878" s="96" t="n">
        <v>371597.4091814769</v>
      </c>
      <c r="J878" s="53" t="n">
        <v>20240331</v>
      </c>
      <c r="K878" s="53" t="inlineStr">
        <is>
          <t>HFT</t>
        </is>
      </c>
      <c r="L878" s="53" t="inlineStr">
        <is>
          <t>DEL</t>
        </is>
      </c>
      <c r="M878" s="96">
        <f>I878*VLOOKUP(G878,'Currency-RBI'!$A$2:$B$28,2,0)</f>
        <v/>
      </c>
      <c r="N878" s="97">
        <f>H878/I878</f>
        <v/>
      </c>
    </row>
    <row r="879">
      <c r="A879" s="53" t="n">
        <v>20221231</v>
      </c>
      <c r="B879" s="94" t="inlineStr">
        <is>
          <t>89818-OS-INR-AFS-DEL-2029</t>
        </is>
      </c>
      <c r="C879" s="95" t="n">
        <v>89818</v>
      </c>
      <c r="D879" s="53" t="inlineStr">
        <is>
          <t>OS</t>
        </is>
      </c>
      <c r="E879" s="53" t="inlineStr">
        <is>
          <t>N</t>
        </is>
      </c>
      <c r="F879" s="94" t="inlineStr">
        <is>
          <t>Other Approved Securities</t>
        </is>
      </c>
      <c r="G879" s="53" t="inlineStr">
        <is>
          <t>INR</t>
        </is>
      </c>
      <c r="H879" s="96" t="n">
        <v>279896.76</v>
      </c>
      <c r="I879" s="96" t="n">
        <v>509860.0499377343</v>
      </c>
      <c r="J879" s="53" t="n">
        <v>20240331</v>
      </c>
      <c r="K879" s="53" t="inlineStr">
        <is>
          <t>AFS</t>
        </is>
      </c>
      <c r="L879" s="53" t="inlineStr">
        <is>
          <t>DEL</t>
        </is>
      </c>
      <c r="M879" s="96">
        <f>I879*VLOOKUP(G879,'Currency-RBI'!$A$2:$B$28,2,0)</f>
        <v/>
      </c>
      <c r="N879" s="97">
        <f>H879/I879</f>
        <v/>
      </c>
    </row>
    <row r="880">
      <c r="A880" s="53" t="n">
        <v>20221231</v>
      </c>
      <c r="B880" s="94" t="inlineStr">
        <is>
          <t>26147-OS-INR-HFT-DEL-2037</t>
        </is>
      </c>
      <c r="C880" s="95" t="n">
        <v>26147</v>
      </c>
      <c r="D880" s="53" t="inlineStr">
        <is>
          <t>OS</t>
        </is>
      </c>
      <c r="E880" s="53" t="inlineStr">
        <is>
          <t>Y</t>
        </is>
      </c>
      <c r="F880" s="94" t="inlineStr">
        <is>
          <t>Other Approved Securities</t>
        </is>
      </c>
      <c r="G880" s="53" t="inlineStr">
        <is>
          <t>INR</t>
        </is>
      </c>
      <c r="H880" s="96" t="n">
        <v>360169.92</v>
      </c>
      <c r="I880" s="96" t="n">
        <v>436317.4126578951</v>
      </c>
      <c r="J880" s="53" t="n">
        <v>20240331</v>
      </c>
      <c r="K880" s="53" t="inlineStr">
        <is>
          <t>HFT</t>
        </is>
      </c>
      <c r="L880" s="53" t="inlineStr">
        <is>
          <t>DEL</t>
        </is>
      </c>
      <c r="M880" s="96">
        <f>I880*VLOOKUP(G880,'Currency-RBI'!$A$2:$B$28,2,0)</f>
        <v/>
      </c>
      <c r="N880" s="97">
        <f>H880/I880</f>
        <v/>
      </c>
    </row>
    <row r="881">
      <c r="A881" s="53" t="n">
        <v>20221231</v>
      </c>
      <c r="B881" s="94" t="inlineStr">
        <is>
          <t>10077-OS-INR-AFS-MUM-2038</t>
        </is>
      </c>
      <c r="C881" s="95" t="n">
        <v>10077</v>
      </c>
      <c r="D881" s="53" t="inlineStr">
        <is>
          <t>OS</t>
        </is>
      </c>
      <c r="E881" s="53" t="inlineStr">
        <is>
          <t>N</t>
        </is>
      </c>
      <c r="F881" s="94" t="inlineStr">
        <is>
          <t>Other Approved Securities</t>
        </is>
      </c>
      <c r="G881" s="53" t="inlineStr">
        <is>
          <t>INR</t>
        </is>
      </c>
      <c r="H881" s="96" t="n">
        <v>341792.55</v>
      </c>
      <c r="I881" s="96" t="n">
        <v>349681.3487224603</v>
      </c>
      <c r="J881" s="53" t="n">
        <v>20240331</v>
      </c>
      <c r="K881" s="53" t="inlineStr">
        <is>
          <t>AFS</t>
        </is>
      </c>
      <c r="L881" s="53" t="inlineStr">
        <is>
          <t>MUM</t>
        </is>
      </c>
      <c r="M881" s="96">
        <f>I881*VLOOKUP(G881,'Currency-RBI'!$A$2:$B$28,2,0)</f>
        <v/>
      </c>
      <c r="N881" s="97">
        <f>H881/I881</f>
        <v/>
      </c>
    </row>
    <row r="882">
      <c r="A882" s="53" t="n">
        <v>20221231</v>
      </c>
      <c r="B882" s="94" t="inlineStr">
        <is>
          <t>65321-TB-INR-AFS-MUM-2041</t>
        </is>
      </c>
      <c r="C882" s="95" t="n">
        <v>65321</v>
      </c>
      <c r="D882" s="53" t="inlineStr">
        <is>
          <t>TB</t>
        </is>
      </c>
      <c r="E882" s="53" t="inlineStr">
        <is>
          <t>Y</t>
        </is>
      </c>
      <c r="F882" s="94" t="inlineStr">
        <is>
          <t>Treasury Bills</t>
        </is>
      </c>
      <c r="G882" s="53" t="inlineStr">
        <is>
          <t>INR</t>
        </is>
      </c>
      <c r="H882" s="96" t="n">
        <v>254105.28</v>
      </c>
      <c r="I882" s="96" t="n">
        <v>398894.6517693321</v>
      </c>
      <c r="J882" s="53" t="n">
        <v>20240331</v>
      </c>
      <c r="K882" s="53" t="inlineStr">
        <is>
          <t>AFS</t>
        </is>
      </c>
      <c r="L882" s="53" t="inlineStr">
        <is>
          <t>MUM</t>
        </is>
      </c>
      <c r="M882" s="96">
        <f>I882*VLOOKUP(G882,'Currency-RBI'!$A$2:$B$28,2,0)</f>
        <v/>
      </c>
      <c r="N882" s="97">
        <f>H882/I882</f>
        <v/>
      </c>
    </row>
    <row r="883">
      <c r="A883" s="53" t="n">
        <v>20221231</v>
      </c>
      <c r="B883" s="94" t="inlineStr">
        <is>
          <t>51930-CG-INR-HFT-MUM-2042</t>
        </is>
      </c>
      <c r="C883" s="95" t="n">
        <v>51930</v>
      </c>
      <c r="D883" s="53" t="inlineStr">
        <is>
          <t>CG</t>
        </is>
      </c>
      <c r="E883" s="53" t="inlineStr">
        <is>
          <t>N</t>
        </is>
      </c>
      <c r="F883" s="94" t="inlineStr">
        <is>
          <t>Central Government Securities</t>
        </is>
      </c>
      <c r="G883" s="53" t="inlineStr">
        <is>
          <t>INR</t>
        </is>
      </c>
      <c r="H883" s="96" t="n">
        <v>477075.06</v>
      </c>
      <c r="I883" s="96" t="n">
        <v>500612.2737727296</v>
      </c>
      <c r="J883" s="53" t="n">
        <v>20240331</v>
      </c>
      <c r="K883" s="53" t="inlineStr">
        <is>
          <t>HFT</t>
        </is>
      </c>
      <c r="L883" s="53" t="inlineStr">
        <is>
          <t>MUM</t>
        </is>
      </c>
      <c r="M883" s="96">
        <f>I883*VLOOKUP(G883,'Currency-RBI'!$A$2:$B$28,2,0)</f>
        <v/>
      </c>
      <c r="N883" s="97">
        <f>H883/I883</f>
        <v/>
      </c>
    </row>
    <row r="884">
      <c r="A884" s="53" t="n">
        <v>20221231</v>
      </c>
      <c r="B884" s="94" t="inlineStr">
        <is>
          <t>43173-TB-INR-HFT-DEL-2043</t>
        </is>
      </c>
      <c r="C884" s="95" t="n">
        <v>43173</v>
      </c>
      <c r="D884" s="53" t="inlineStr">
        <is>
          <t>TB</t>
        </is>
      </c>
      <c r="E884" s="53" t="inlineStr">
        <is>
          <t>N</t>
        </is>
      </c>
      <c r="F884" s="94" t="inlineStr">
        <is>
          <t>Treasury Bills</t>
        </is>
      </c>
      <c r="G884" s="53" t="inlineStr">
        <is>
          <t>INR</t>
        </is>
      </c>
      <c r="H884" s="96" t="n">
        <v>136325.97</v>
      </c>
      <c r="I884" s="96" t="n">
        <v>153583.9856084794</v>
      </c>
      <c r="J884" s="53" t="n">
        <v>20240331</v>
      </c>
      <c r="K884" s="53" t="inlineStr">
        <is>
          <t>HFT</t>
        </is>
      </c>
      <c r="L884" s="53" t="inlineStr">
        <is>
          <t>DEL</t>
        </is>
      </c>
      <c r="M884" s="96">
        <f>I884*VLOOKUP(G884,'Currency-RBI'!$A$2:$B$28,2,0)</f>
        <v/>
      </c>
      <c r="N884" s="97">
        <f>H884/I884</f>
        <v/>
      </c>
    </row>
    <row r="885">
      <c r="A885" s="53" t="n">
        <v>20221231</v>
      </c>
      <c r="B885" s="94" t="inlineStr">
        <is>
          <t>26624-CG-INR-AFS-MUM-2044</t>
        </is>
      </c>
      <c r="C885" s="95" t="n">
        <v>26624</v>
      </c>
      <c r="D885" s="53" t="inlineStr">
        <is>
          <t>CG</t>
        </is>
      </c>
      <c r="E885" s="53" t="inlineStr">
        <is>
          <t>N</t>
        </is>
      </c>
      <c r="F885" s="94" t="inlineStr">
        <is>
          <t>Central Government Securities</t>
        </is>
      </c>
      <c r="G885" s="53" t="inlineStr">
        <is>
          <t>INR</t>
        </is>
      </c>
      <c r="H885" s="96" t="n">
        <v>211262.04</v>
      </c>
      <c r="I885" s="96" t="n">
        <v>320432.0811583845</v>
      </c>
      <c r="J885" s="53" t="n">
        <v>20240331</v>
      </c>
      <c r="K885" s="53" t="inlineStr">
        <is>
          <t>AFS</t>
        </is>
      </c>
      <c r="L885" s="53" t="inlineStr">
        <is>
          <t>MUM</t>
        </is>
      </c>
      <c r="M885" s="96">
        <f>I885*VLOOKUP(G885,'Currency-RBI'!$A$2:$B$28,2,0)</f>
        <v/>
      </c>
      <c r="N885" s="97">
        <f>H885/I885</f>
        <v/>
      </c>
    </row>
    <row r="886">
      <c r="A886" s="53" t="n">
        <v>20221231</v>
      </c>
      <c r="B886" s="94" t="inlineStr">
        <is>
          <t>65395-TB-INR-AFS-MUM-2045</t>
        </is>
      </c>
      <c r="C886" s="95" t="n">
        <v>65395</v>
      </c>
      <c r="D886" s="53" t="inlineStr">
        <is>
          <t>TB</t>
        </is>
      </c>
      <c r="E886" s="53" t="inlineStr">
        <is>
          <t>Y</t>
        </is>
      </c>
      <c r="F886" s="94" t="inlineStr">
        <is>
          <t>Treasury Bills</t>
        </is>
      </c>
      <c r="G886" s="53" t="inlineStr">
        <is>
          <t>INR</t>
        </is>
      </c>
      <c r="H886" s="96" t="n">
        <v>473183.37</v>
      </c>
      <c r="I886" s="96" t="n">
        <v>684583.61825997</v>
      </c>
      <c r="J886" s="53" t="n">
        <v>20240331</v>
      </c>
      <c r="K886" s="53" t="inlineStr">
        <is>
          <t>AFS</t>
        </is>
      </c>
      <c r="L886" s="53" t="inlineStr">
        <is>
          <t>MUM</t>
        </is>
      </c>
      <c r="M886" s="96">
        <f>I886*VLOOKUP(G886,'Currency-RBI'!$A$2:$B$28,2,0)</f>
        <v/>
      </c>
      <c r="N886" s="97">
        <f>H886/I886</f>
        <v/>
      </c>
    </row>
    <row r="887">
      <c r="A887" s="53" t="n">
        <v>20221231</v>
      </c>
      <c r="B887" s="94" t="inlineStr">
        <is>
          <t>88116-SG-INR-AFS-DEL-2046</t>
        </is>
      </c>
      <c r="C887" s="95" t="n">
        <v>88116</v>
      </c>
      <c r="D887" s="53" t="inlineStr">
        <is>
          <t>SG</t>
        </is>
      </c>
      <c r="E887" s="53" t="inlineStr">
        <is>
          <t>Y</t>
        </is>
      </c>
      <c r="F887" s="94" t="inlineStr">
        <is>
          <t>State Government Securities</t>
        </is>
      </c>
      <c r="G887" s="53" t="inlineStr">
        <is>
          <t>INR</t>
        </is>
      </c>
      <c r="H887" s="96" t="n">
        <v>481466.7</v>
      </c>
      <c r="I887" s="96" t="n">
        <v>553741.4101963418</v>
      </c>
      <c r="J887" s="53" t="n">
        <v>20240331</v>
      </c>
      <c r="K887" s="53" t="inlineStr">
        <is>
          <t>AFS</t>
        </is>
      </c>
      <c r="L887" s="53" t="inlineStr">
        <is>
          <t>DEL</t>
        </is>
      </c>
      <c r="M887" s="96">
        <f>I887*VLOOKUP(G887,'Currency-RBI'!$A$2:$B$28,2,0)</f>
        <v/>
      </c>
      <c r="N887" s="97">
        <f>H887/I887</f>
        <v/>
      </c>
    </row>
    <row r="888">
      <c r="A888" s="53" t="n">
        <v>20221231</v>
      </c>
      <c r="B888" s="94" t="inlineStr">
        <is>
          <t>36493-TB-INR-HFT-DEL-2047</t>
        </is>
      </c>
      <c r="C888" s="95" t="n">
        <v>36493</v>
      </c>
      <c r="D888" s="53" t="inlineStr">
        <is>
          <t>TB</t>
        </is>
      </c>
      <c r="E888" s="53" t="inlineStr">
        <is>
          <t>Y</t>
        </is>
      </c>
      <c r="F888" s="94" t="inlineStr">
        <is>
          <t>Treasury Bills</t>
        </is>
      </c>
      <c r="G888" s="53" t="inlineStr">
        <is>
          <t>INR</t>
        </is>
      </c>
      <c r="H888" s="96" t="n">
        <v>342055.89</v>
      </c>
      <c r="I888" s="96" t="n">
        <v>508667.0895654682</v>
      </c>
      <c r="J888" s="53" t="n">
        <v>20240331</v>
      </c>
      <c r="K888" s="53" t="inlineStr">
        <is>
          <t>HFT</t>
        </is>
      </c>
      <c r="L888" s="53" t="inlineStr">
        <is>
          <t>DEL</t>
        </is>
      </c>
      <c r="M888" s="96">
        <f>I888*VLOOKUP(G888,'Currency-RBI'!$A$2:$B$28,2,0)</f>
        <v/>
      </c>
      <c r="N888" s="97">
        <f>H888/I888</f>
        <v/>
      </c>
    </row>
    <row r="889">
      <c r="A889" s="53" t="n">
        <v>20221231</v>
      </c>
      <c r="B889" s="94" t="inlineStr">
        <is>
          <t>62486-CG-INR-HFT-DEL-2048</t>
        </is>
      </c>
      <c r="C889" s="95" t="n">
        <v>62486</v>
      </c>
      <c r="D889" s="53" t="inlineStr">
        <is>
          <t>CG</t>
        </is>
      </c>
      <c r="E889" s="53" t="inlineStr">
        <is>
          <t>Y</t>
        </is>
      </c>
      <c r="F889" s="94" t="inlineStr">
        <is>
          <t>Central Government Securities</t>
        </is>
      </c>
      <c r="G889" s="53" t="inlineStr">
        <is>
          <t>INR</t>
        </is>
      </c>
      <c r="H889" s="96" t="n">
        <v>284316.12</v>
      </c>
      <c r="I889" s="96" t="n">
        <v>322807.0104313758</v>
      </c>
      <c r="J889" s="53" t="n">
        <v>20240331</v>
      </c>
      <c r="K889" s="53" t="inlineStr">
        <is>
          <t>HFT</t>
        </is>
      </c>
      <c r="L889" s="53" t="inlineStr">
        <is>
          <t>DEL</t>
        </is>
      </c>
      <c r="M889" s="96">
        <f>I889*VLOOKUP(G889,'Currency-RBI'!$A$2:$B$28,2,0)</f>
        <v/>
      </c>
      <c r="N889" s="97">
        <f>H889/I889</f>
        <v/>
      </c>
    </row>
    <row r="890">
      <c r="A890" s="53" t="n">
        <v>20221231</v>
      </c>
      <c r="B890" s="94" t="inlineStr">
        <is>
          <t>86712-SG-INR-HFT-MUM-2050</t>
        </is>
      </c>
      <c r="C890" s="95" t="n">
        <v>86712</v>
      </c>
      <c r="D890" s="53" t="inlineStr">
        <is>
          <t>SG</t>
        </is>
      </c>
      <c r="E890" s="53" t="inlineStr">
        <is>
          <t>N</t>
        </is>
      </c>
      <c r="F890" s="94" t="inlineStr">
        <is>
          <t>State Government Securities</t>
        </is>
      </c>
      <c r="G890" s="53" t="inlineStr">
        <is>
          <t>INR</t>
        </is>
      </c>
      <c r="H890" s="96" t="n">
        <v>486547.38</v>
      </c>
      <c r="I890" s="96" t="n">
        <v>519154.7013560197</v>
      </c>
      <c r="J890" s="53" t="n">
        <v>20240331</v>
      </c>
      <c r="K890" s="53" t="inlineStr">
        <is>
          <t>HFT</t>
        </is>
      </c>
      <c r="L890" s="53" t="inlineStr">
        <is>
          <t>MUM</t>
        </is>
      </c>
      <c r="M890" s="96">
        <f>I890*VLOOKUP(G890,'Currency-RBI'!$A$2:$B$28,2,0)</f>
        <v/>
      </c>
      <c r="N890" s="97">
        <f>H890/I890</f>
        <v/>
      </c>
    </row>
    <row r="891">
      <c r="A891" s="53" t="n">
        <v>20221231</v>
      </c>
      <c r="B891" s="94" t="inlineStr">
        <is>
          <t>45990-OS-INR-AFS-DEL-2052</t>
        </is>
      </c>
      <c r="C891" s="95" t="n">
        <v>45990</v>
      </c>
      <c r="D891" s="53" t="inlineStr">
        <is>
          <t>OS</t>
        </is>
      </c>
      <c r="E891" s="53" t="inlineStr">
        <is>
          <t>Y</t>
        </is>
      </c>
      <c r="F891" s="94" t="inlineStr">
        <is>
          <t>Other Approved Securities</t>
        </is>
      </c>
      <c r="G891" s="53" t="inlineStr">
        <is>
          <t>INR</t>
        </is>
      </c>
      <c r="H891" s="96" t="n">
        <v>55891.44</v>
      </c>
      <c r="I891" s="96" t="n">
        <v>57281.14298121083</v>
      </c>
      <c r="J891" s="53" t="n">
        <v>20240331</v>
      </c>
      <c r="K891" s="53" t="inlineStr">
        <is>
          <t>AFS</t>
        </is>
      </c>
      <c r="L891" s="53" t="inlineStr">
        <is>
          <t>DEL</t>
        </is>
      </c>
      <c r="M891" s="96">
        <f>I891*VLOOKUP(G891,'Currency-RBI'!$A$2:$B$28,2,0)</f>
        <v/>
      </c>
      <c r="N891" s="97">
        <f>H891/I891</f>
        <v/>
      </c>
    </row>
    <row r="892">
      <c r="A892" s="53" t="n">
        <v>20221231</v>
      </c>
      <c r="B892" s="94" t="inlineStr">
        <is>
          <t>10869-OS-INR-HFT-DEL-2058</t>
        </is>
      </c>
      <c r="C892" s="95" t="n">
        <v>10869</v>
      </c>
      <c r="D892" s="53" t="inlineStr">
        <is>
          <t>OS</t>
        </is>
      </c>
      <c r="E892" s="53" t="inlineStr">
        <is>
          <t>Y</t>
        </is>
      </c>
      <c r="F892" s="94" t="inlineStr">
        <is>
          <t>Other Approved Securities</t>
        </is>
      </c>
      <c r="G892" s="53" t="inlineStr">
        <is>
          <t>INR</t>
        </is>
      </c>
      <c r="H892" s="96" t="n">
        <v>126579.42</v>
      </c>
      <c r="I892" s="96" t="n">
        <v>143547.2885521148</v>
      </c>
      <c r="J892" s="53" t="n">
        <v>20240331</v>
      </c>
      <c r="K892" s="53" t="inlineStr">
        <is>
          <t>HFT</t>
        </is>
      </c>
      <c r="L892" s="53" t="inlineStr">
        <is>
          <t>DEL</t>
        </is>
      </c>
      <c r="M892" s="96">
        <f>I892*VLOOKUP(G892,'Currency-RBI'!$A$2:$B$28,2,0)</f>
        <v/>
      </c>
      <c r="N892" s="97">
        <f>H892/I892</f>
        <v/>
      </c>
    </row>
    <row r="893">
      <c r="A893" s="53" t="n">
        <v>20221231</v>
      </c>
      <c r="B893" s="94" t="inlineStr">
        <is>
          <t>68970-OS-INR-AFS-DEL-2061</t>
        </is>
      </c>
      <c r="C893" s="95" t="n">
        <v>68970</v>
      </c>
      <c r="D893" s="53" t="inlineStr">
        <is>
          <t>OS</t>
        </is>
      </c>
      <c r="E893" s="53" t="inlineStr">
        <is>
          <t>Y</t>
        </is>
      </c>
      <c r="F893" s="94" t="inlineStr">
        <is>
          <t>Other Approved Securities</t>
        </is>
      </c>
      <c r="G893" s="53" t="inlineStr">
        <is>
          <t>INR</t>
        </is>
      </c>
      <c r="H893" s="96" t="n">
        <v>211350.15</v>
      </c>
      <c r="I893" s="96" t="n">
        <v>418088.276124444</v>
      </c>
      <c r="J893" s="53" t="n">
        <v>20240331</v>
      </c>
      <c r="K893" s="53" t="inlineStr">
        <is>
          <t>AFS</t>
        </is>
      </c>
      <c r="L893" s="53" t="inlineStr">
        <is>
          <t>DEL</t>
        </is>
      </c>
      <c r="M893" s="96">
        <f>I893*VLOOKUP(G893,'Currency-RBI'!$A$2:$B$28,2,0)</f>
        <v/>
      </c>
      <c r="N893" s="97">
        <f>H893/I893</f>
        <v/>
      </c>
    </row>
    <row r="894">
      <c r="A894" s="53" t="n">
        <v>20221231</v>
      </c>
      <c r="B894" s="94" t="inlineStr">
        <is>
          <t>75286-TB-INR-AFS-DEL-2066</t>
        </is>
      </c>
      <c r="C894" s="95" t="n">
        <v>75286</v>
      </c>
      <c r="D894" s="53" t="inlineStr">
        <is>
          <t>TB</t>
        </is>
      </c>
      <c r="E894" s="53" t="inlineStr">
        <is>
          <t>N</t>
        </is>
      </c>
      <c r="F894" s="94" t="inlineStr">
        <is>
          <t>Treasury Bills</t>
        </is>
      </c>
      <c r="G894" s="53" t="inlineStr">
        <is>
          <t>INR</t>
        </is>
      </c>
      <c r="H894" s="96" t="n">
        <v>424348.65</v>
      </c>
      <c r="I894" s="96" t="n">
        <v>506715.9108653991</v>
      </c>
      <c r="J894" s="53" t="n">
        <v>20240331</v>
      </c>
      <c r="K894" s="53" t="inlineStr">
        <is>
          <t>AFS</t>
        </is>
      </c>
      <c r="L894" s="53" t="inlineStr">
        <is>
          <t>DEL</t>
        </is>
      </c>
      <c r="M894" s="96">
        <f>I894*VLOOKUP(G894,'Currency-RBI'!$A$2:$B$28,2,0)</f>
        <v/>
      </c>
      <c r="N894" s="97">
        <f>H894/I894</f>
        <v/>
      </c>
    </row>
    <row r="895">
      <c r="A895" s="53" t="n">
        <v>20221231</v>
      </c>
      <c r="B895" s="94" t="inlineStr">
        <is>
          <t>45236-CG-INR-AFS-DEL-2068</t>
        </is>
      </c>
      <c r="C895" s="95" t="n">
        <v>45236</v>
      </c>
      <c r="D895" s="53" t="inlineStr">
        <is>
          <t>CG</t>
        </is>
      </c>
      <c r="E895" s="53" t="inlineStr">
        <is>
          <t>Y</t>
        </is>
      </c>
      <c r="F895" s="94" t="inlineStr">
        <is>
          <t>Central Government Securities</t>
        </is>
      </c>
      <c r="G895" s="53" t="inlineStr">
        <is>
          <t>INR</t>
        </is>
      </c>
      <c r="H895" s="96" t="n">
        <v>84835.08</v>
      </c>
      <c r="I895" s="96" t="n">
        <v>108991.8064399403</v>
      </c>
      <c r="J895" s="53" t="n">
        <v>20240331</v>
      </c>
      <c r="K895" s="53" t="inlineStr">
        <is>
          <t>AFS</t>
        </is>
      </c>
      <c r="L895" s="53" t="inlineStr">
        <is>
          <t>DEL</t>
        </is>
      </c>
      <c r="M895" s="96">
        <f>I895*VLOOKUP(G895,'Currency-RBI'!$A$2:$B$28,2,0)</f>
        <v/>
      </c>
      <c r="N895" s="97">
        <f>H895/I895</f>
        <v/>
      </c>
    </row>
    <row r="896">
      <c r="A896" s="53" t="n">
        <v>20221231</v>
      </c>
      <c r="B896" s="94" t="inlineStr">
        <is>
          <t>89252-CG-INR-HFT-DEL-2072</t>
        </is>
      </c>
      <c r="C896" s="95" t="n">
        <v>89252</v>
      </c>
      <c r="D896" s="53" t="inlineStr">
        <is>
          <t>CG</t>
        </is>
      </c>
      <c r="E896" s="53" t="inlineStr">
        <is>
          <t>Y</t>
        </is>
      </c>
      <c r="F896" s="94" t="inlineStr">
        <is>
          <t>Central Government Securities</t>
        </is>
      </c>
      <c r="G896" s="53" t="inlineStr">
        <is>
          <t>INR</t>
        </is>
      </c>
      <c r="H896" s="96" t="n">
        <v>476331.57</v>
      </c>
      <c r="I896" s="96" t="n">
        <v>629614.1184170027</v>
      </c>
      <c r="J896" s="53" t="n">
        <v>20240331</v>
      </c>
      <c r="K896" s="53" t="inlineStr">
        <is>
          <t>HFT</t>
        </is>
      </c>
      <c r="L896" s="53" t="inlineStr">
        <is>
          <t>DEL</t>
        </is>
      </c>
      <c r="M896" s="96">
        <f>I896*VLOOKUP(G896,'Currency-RBI'!$A$2:$B$28,2,0)</f>
        <v/>
      </c>
      <c r="N896" s="97">
        <f>H896/I896</f>
        <v/>
      </c>
    </row>
    <row r="897">
      <c r="A897" s="53" t="n">
        <v>20221231</v>
      </c>
      <c r="B897" s="94" t="inlineStr">
        <is>
          <t>12768-SG-INR-AFS-DEL-2076</t>
        </is>
      </c>
      <c r="C897" s="95" t="n">
        <v>12768</v>
      </c>
      <c r="D897" s="53" t="inlineStr">
        <is>
          <t>SG</t>
        </is>
      </c>
      <c r="E897" s="53" t="inlineStr">
        <is>
          <t>Y</t>
        </is>
      </c>
      <c r="F897" s="94" t="inlineStr">
        <is>
          <t>State Government Securities</t>
        </is>
      </c>
      <c r="G897" s="53" t="inlineStr">
        <is>
          <t>INR</t>
        </is>
      </c>
      <c r="H897" s="96" t="n">
        <v>492031.98</v>
      </c>
      <c r="I897" s="96" t="n">
        <v>517962.9101274919</v>
      </c>
      <c r="J897" s="53" t="n">
        <v>20240331</v>
      </c>
      <c r="K897" s="53" t="inlineStr">
        <is>
          <t>AFS</t>
        </is>
      </c>
      <c r="L897" s="53" t="inlineStr">
        <is>
          <t>DEL</t>
        </is>
      </c>
      <c r="M897" s="96">
        <f>I897*VLOOKUP(G897,'Currency-RBI'!$A$2:$B$28,2,0)</f>
        <v/>
      </c>
      <c r="N897" s="97">
        <f>H897/I897</f>
        <v/>
      </c>
    </row>
    <row r="898">
      <c r="A898" s="53" t="n">
        <v>20221231</v>
      </c>
      <c r="B898" s="94" t="inlineStr">
        <is>
          <t>58416-OS-INR-HFT-MUM-2082</t>
        </is>
      </c>
      <c r="C898" s="95" t="n">
        <v>58416</v>
      </c>
      <c r="D898" s="53" t="inlineStr">
        <is>
          <t>OS</t>
        </is>
      </c>
      <c r="E898" s="53" t="inlineStr">
        <is>
          <t>Y</t>
        </is>
      </c>
      <c r="F898" s="94" t="inlineStr">
        <is>
          <t>Other Approved Securities</t>
        </is>
      </c>
      <c r="G898" s="53" t="inlineStr">
        <is>
          <t>INR</t>
        </is>
      </c>
      <c r="H898" s="96" t="n">
        <v>117460.53</v>
      </c>
      <c r="I898" s="96" t="n">
        <v>149589.0922868242</v>
      </c>
      <c r="J898" s="53" t="n">
        <v>20240331</v>
      </c>
      <c r="K898" s="53" t="inlineStr">
        <is>
          <t>HFT</t>
        </is>
      </c>
      <c r="L898" s="53" t="inlineStr">
        <is>
          <t>MUM</t>
        </is>
      </c>
      <c r="M898" s="96">
        <f>I898*VLOOKUP(G898,'Currency-RBI'!$A$2:$B$28,2,0)</f>
        <v/>
      </c>
      <c r="N898" s="97">
        <f>H898/I898</f>
        <v/>
      </c>
    </row>
    <row r="899">
      <c r="A899" s="53" t="n">
        <v>20221231</v>
      </c>
      <c r="B899" s="94" t="inlineStr">
        <is>
          <t>17090-TB-INR-AFS-DEL-2086</t>
        </is>
      </c>
      <c r="C899" s="95" t="n">
        <v>17090</v>
      </c>
      <c r="D899" s="53" t="inlineStr">
        <is>
          <t>TB</t>
        </is>
      </c>
      <c r="E899" s="53" t="inlineStr">
        <is>
          <t>N</t>
        </is>
      </c>
      <c r="F899" s="94" t="inlineStr">
        <is>
          <t>Treasury Bills</t>
        </is>
      </c>
      <c r="G899" s="53" t="inlineStr">
        <is>
          <t>INR</t>
        </is>
      </c>
      <c r="H899" s="96" t="n">
        <v>421478.64</v>
      </c>
      <c r="I899" s="96" t="n">
        <v>658141.5370990371</v>
      </c>
      <c r="J899" s="53" t="n">
        <v>20240331</v>
      </c>
      <c r="K899" s="53" t="inlineStr">
        <is>
          <t>AFS</t>
        </is>
      </c>
      <c r="L899" s="53" t="inlineStr">
        <is>
          <t>DEL</t>
        </is>
      </c>
      <c r="M899" s="96">
        <f>I899*VLOOKUP(G899,'Currency-RBI'!$A$2:$B$28,2,0)</f>
        <v/>
      </c>
      <c r="N899" s="97">
        <f>H899/I899</f>
        <v/>
      </c>
    </row>
    <row r="900">
      <c r="A900" s="53" t="n">
        <v>20221231</v>
      </c>
      <c r="B900" s="94" t="inlineStr">
        <is>
          <t>12032-SG-INR-AFS-DEL-2087</t>
        </is>
      </c>
      <c r="C900" s="95" t="n">
        <v>12032</v>
      </c>
      <c r="D900" s="53" t="inlineStr">
        <is>
          <t>SG</t>
        </is>
      </c>
      <c r="E900" s="53" t="inlineStr">
        <is>
          <t>N</t>
        </is>
      </c>
      <c r="F900" s="94" t="inlineStr">
        <is>
          <t>State Government Securities</t>
        </is>
      </c>
      <c r="G900" s="53" t="inlineStr">
        <is>
          <t>INR</t>
        </is>
      </c>
      <c r="H900" s="96" t="n">
        <v>255414.06</v>
      </c>
      <c r="I900" s="96" t="n">
        <v>358839.8234845832</v>
      </c>
      <c r="J900" s="53" t="n">
        <v>20240331</v>
      </c>
      <c r="K900" s="53" t="inlineStr">
        <is>
          <t>AFS</t>
        </is>
      </c>
      <c r="L900" s="53" t="inlineStr">
        <is>
          <t>DEL</t>
        </is>
      </c>
      <c r="M900" s="96">
        <f>I900*VLOOKUP(G900,'Currency-RBI'!$A$2:$B$28,2,0)</f>
        <v/>
      </c>
      <c r="N900" s="97">
        <f>H900/I900</f>
        <v/>
      </c>
    </row>
    <row r="901">
      <c r="A901" s="53" t="n">
        <v>20221231</v>
      </c>
      <c r="B901" s="94" t="inlineStr">
        <is>
          <t>15562-SG-INR-HFT-DEL-2090</t>
        </is>
      </c>
      <c r="C901" s="95" t="n">
        <v>15562</v>
      </c>
      <c r="D901" s="53" t="inlineStr">
        <is>
          <t>SG</t>
        </is>
      </c>
      <c r="E901" s="53" t="inlineStr">
        <is>
          <t>Y</t>
        </is>
      </c>
      <c r="F901" s="94" t="inlineStr">
        <is>
          <t>State Government Securities</t>
        </is>
      </c>
      <c r="G901" s="53" t="inlineStr">
        <is>
          <t>INR</t>
        </is>
      </c>
      <c r="H901" s="96" t="n">
        <v>94655.88</v>
      </c>
      <c r="I901" s="96" t="n">
        <v>175354.1151141431</v>
      </c>
      <c r="J901" s="53" t="n">
        <v>20240331</v>
      </c>
      <c r="K901" s="53" t="inlineStr">
        <is>
          <t>HFT</t>
        </is>
      </c>
      <c r="L901" s="53" t="inlineStr">
        <is>
          <t>DEL</t>
        </is>
      </c>
      <c r="M901" s="96">
        <f>I901*VLOOKUP(G901,'Currency-RBI'!$A$2:$B$28,2,0)</f>
        <v/>
      </c>
      <c r="N901" s="97">
        <f>H901/I901</f>
        <v/>
      </c>
    </row>
    <row r="902">
      <c r="A902" s="53" t="n">
        <v>20221231</v>
      </c>
      <c r="B902" s="94" t="inlineStr">
        <is>
          <t>61783-SG-INR-HFT-DEL-2091</t>
        </is>
      </c>
      <c r="C902" s="95" t="n">
        <v>61783</v>
      </c>
      <c r="D902" s="53" t="inlineStr">
        <is>
          <t>SG</t>
        </is>
      </c>
      <c r="E902" s="53" t="inlineStr">
        <is>
          <t>Y</t>
        </is>
      </c>
      <c r="F902" s="94" t="inlineStr">
        <is>
          <t>State Government Securities</t>
        </is>
      </c>
      <c r="G902" s="53" t="inlineStr">
        <is>
          <t>INR</t>
        </is>
      </c>
      <c r="H902" s="96" t="n">
        <v>298414.71</v>
      </c>
      <c r="I902" s="96" t="n">
        <v>441914.8509838252</v>
      </c>
      <c r="J902" s="53" t="n">
        <v>20240331</v>
      </c>
      <c r="K902" s="53" t="inlineStr">
        <is>
          <t>HFT</t>
        </is>
      </c>
      <c r="L902" s="53" t="inlineStr">
        <is>
          <t>DEL</t>
        </is>
      </c>
      <c r="M902" s="96">
        <f>I902*VLOOKUP(G902,'Currency-RBI'!$A$2:$B$28,2,0)</f>
        <v/>
      </c>
      <c r="N902" s="97">
        <f>H902/I902</f>
        <v/>
      </c>
    </row>
    <row r="903">
      <c r="A903" s="53" t="n">
        <v>20221231</v>
      </c>
      <c r="B903" s="94" t="inlineStr">
        <is>
          <t>86796-CG-INR-HFT-MUM-2094</t>
        </is>
      </c>
      <c r="C903" s="95" t="n">
        <v>86796</v>
      </c>
      <c r="D903" s="53" t="inlineStr">
        <is>
          <t>CG</t>
        </is>
      </c>
      <c r="E903" s="53" t="inlineStr">
        <is>
          <t>N</t>
        </is>
      </c>
      <c r="F903" s="94" t="inlineStr">
        <is>
          <t>Central Government Securities</t>
        </is>
      </c>
      <c r="G903" s="53" t="inlineStr">
        <is>
          <t>INR</t>
        </is>
      </c>
      <c r="H903" s="96" t="n">
        <v>287864.28</v>
      </c>
      <c r="I903" s="96" t="n">
        <v>401361.9077216735</v>
      </c>
      <c r="J903" s="53" t="n">
        <v>20240331</v>
      </c>
      <c r="K903" s="53" t="inlineStr">
        <is>
          <t>HFT</t>
        </is>
      </c>
      <c r="L903" s="53" t="inlineStr">
        <is>
          <t>MUM</t>
        </is>
      </c>
      <c r="M903" s="96">
        <f>I903*VLOOKUP(G903,'Currency-RBI'!$A$2:$B$28,2,0)</f>
        <v/>
      </c>
      <c r="N903" s="97">
        <f>H903/I903</f>
        <v/>
      </c>
    </row>
    <row r="904">
      <c r="A904" s="53" t="n">
        <v>20221231</v>
      </c>
      <c r="B904" s="94" t="inlineStr">
        <is>
          <t>48308-SG-INR-HFT-MUM-2097</t>
        </is>
      </c>
      <c r="C904" s="95" t="n">
        <v>48308</v>
      </c>
      <c r="D904" s="53" t="inlineStr">
        <is>
          <t>SG</t>
        </is>
      </c>
      <c r="E904" s="53" t="inlineStr">
        <is>
          <t>N</t>
        </is>
      </c>
      <c r="F904" s="94" t="inlineStr">
        <is>
          <t>State Government Securities</t>
        </is>
      </c>
      <c r="G904" s="53" t="inlineStr">
        <is>
          <t>INR</t>
        </is>
      </c>
      <c r="H904" s="96" t="n">
        <v>456091.02</v>
      </c>
      <c r="I904" s="96" t="n">
        <v>687662.9742778809</v>
      </c>
      <c r="J904" s="53" t="n">
        <v>20240331</v>
      </c>
      <c r="K904" s="53" t="inlineStr">
        <is>
          <t>HFT</t>
        </is>
      </c>
      <c r="L904" s="53" t="inlineStr">
        <is>
          <t>MUM</t>
        </is>
      </c>
      <c r="M904" s="96">
        <f>I904*VLOOKUP(G904,'Currency-RBI'!$A$2:$B$28,2,0)</f>
        <v/>
      </c>
      <c r="N904" s="97">
        <f>H904/I904</f>
        <v/>
      </c>
    </row>
    <row r="905">
      <c r="A905" s="53" t="n">
        <v>20221231</v>
      </c>
      <c r="B905" s="94" t="inlineStr">
        <is>
          <t>48182-TB-INR-AFS-DEL-2098</t>
        </is>
      </c>
      <c r="C905" s="95" t="n">
        <v>48182</v>
      </c>
      <c r="D905" s="53" t="inlineStr">
        <is>
          <t>TB</t>
        </is>
      </c>
      <c r="E905" s="53" t="inlineStr">
        <is>
          <t>N</t>
        </is>
      </c>
      <c r="F905" s="94" t="inlineStr">
        <is>
          <t>Treasury Bills</t>
        </is>
      </c>
      <c r="G905" s="53" t="inlineStr">
        <is>
          <t>INR</t>
        </is>
      </c>
      <c r="H905" s="96" t="n">
        <v>102447.18</v>
      </c>
      <c r="I905" s="96" t="n">
        <v>195376.4938913718</v>
      </c>
      <c r="J905" s="53" t="n">
        <v>20240331</v>
      </c>
      <c r="K905" s="53" t="inlineStr">
        <is>
          <t>AFS</t>
        </is>
      </c>
      <c r="L905" s="53" t="inlineStr">
        <is>
          <t>DEL</t>
        </is>
      </c>
      <c r="M905" s="96">
        <f>I905*VLOOKUP(G905,'Currency-RBI'!$A$2:$B$28,2,0)</f>
        <v/>
      </c>
      <c r="N905" s="97">
        <f>H905/I905</f>
        <v/>
      </c>
    </row>
    <row r="906">
      <c r="A906" s="53" t="n">
        <v>20221231</v>
      </c>
      <c r="B906" s="94" t="inlineStr">
        <is>
          <t>18730-SG-INR-AFS-DEL-2104</t>
        </is>
      </c>
      <c r="C906" s="95" t="n">
        <v>18730</v>
      </c>
      <c r="D906" s="53" t="inlineStr">
        <is>
          <t>SG</t>
        </is>
      </c>
      <c r="E906" s="53" t="inlineStr">
        <is>
          <t>N</t>
        </is>
      </c>
      <c r="F906" s="94" t="inlineStr">
        <is>
          <t>State Government Securities</t>
        </is>
      </c>
      <c r="G906" s="53" t="inlineStr">
        <is>
          <t>INR</t>
        </is>
      </c>
      <c r="H906" s="96" t="n">
        <v>478026.45</v>
      </c>
      <c r="I906" s="96" t="n">
        <v>614152.7508976414</v>
      </c>
      <c r="J906" s="53" t="n">
        <v>20240331</v>
      </c>
      <c r="K906" s="53" t="inlineStr">
        <is>
          <t>AFS</t>
        </is>
      </c>
      <c r="L906" s="53" t="inlineStr">
        <is>
          <t>DEL</t>
        </is>
      </c>
      <c r="M906" s="96">
        <f>I906*VLOOKUP(G906,'Currency-RBI'!$A$2:$B$28,2,0)</f>
        <v/>
      </c>
      <c r="N906" s="97">
        <f>H906/I906</f>
        <v/>
      </c>
    </row>
    <row r="907">
      <c r="A907" s="53" t="n">
        <v>20221231</v>
      </c>
      <c r="B907" s="94" t="inlineStr">
        <is>
          <t>64688-OS-INR-AFS-MUM-2105</t>
        </is>
      </c>
      <c r="C907" s="95" t="n">
        <v>64688</v>
      </c>
      <c r="D907" s="53" t="inlineStr">
        <is>
          <t>OS</t>
        </is>
      </c>
      <c r="E907" s="53" t="inlineStr">
        <is>
          <t>N</t>
        </is>
      </c>
      <c r="F907" s="94" t="inlineStr">
        <is>
          <t>Other Approved Securities</t>
        </is>
      </c>
      <c r="G907" s="53" t="inlineStr">
        <is>
          <t>INR</t>
        </is>
      </c>
      <c r="H907" s="96" t="n">
        <v>447648.3</v>
      </c>
      <c r="I907" s="96" t="n">
        <v>467456.6278556138</v>
      </c>
      <c r="J907" s="53" t="n">
        <v>20240331</v>
      </c>
      <c r="K907" s="53" t="inlineStr">
        <is>
          <t>AFS</t>
        </is>
      </c>
      <c r="L907" s="53" t="inlineStr">
        <is>
          <t>MUM</t>
        </is>
      </c>
      <c r="M907" s="96">
        <f>I907*VLOOKUP(G907,'Currency-RBI'!$A$2:$B$28,2,0)</f>
        <v/>
      </c>
      <c r="N907" s="97">
        <f>H907/I907</f>
        <v/>
      </c>
    </row>
    <row r="908">
      <c r="A908" s="53" t="n">
        <v>20221231</v>
      </c>
      <c r="B908" s="94" t="inlineStr">
        <is>
          <t>81714-OS-INR-HFT-MUM-2106</t>
        </is>
      </c>
      <c r="C908" s="95" t="n">
        <v>81714</v>
      </c>
      <c r="D908" s="53" t="inlineStr">
        <is>
          <t>OS</t>
        </is>
      </c>
      <c r="E908" s="53" t="inlineStr">
        <is>
          <t>Y</t>
        </is>
      </c>
      <c r="F908" s="94" t="inlineStr">
        <is>
          <t>Other Approved Securities</t>
        </is>
      </c>
      <c r="G908" s="53" t="inlineStr">
        <is>
          <t>INR</t>
        </is>
      </c>
      <c r="H908" s="96" t="n">
        <v>472767.57</v>
      </c>
      <c r="I908" s="96" t="n">
        <v>775284.3364985863</v>
      </c>
      <c r="J908" s="53" t="n">
        <v>20240331</v>
      </c>
      <c r="K908" s="53" t="inlineStr">
        <is>
          <t>HFT</t>
        </is>
      </c>
      <c r="L908" s="53" t="inlineStr">
        <is>
          <t>MUM</t>
        </is>
      </c>
      <c r="M908" s="96">
        <f>I908*VLOOKUP(G908,'Currency-RBI'!$A$2:$B$28,2,0)</f>
        <v/>
      </c>
      <c r="N908" s="97">
        <f>H908/I908</f>
        <v/>
      </c>
    </row>
    <row r="909">
      <c r="A909" s="53" t="n">
        <v>20221231</v>
      </c>
      <c r="B909" s="94" t="inlineStr">
        <is>
          <t>50202-OS-INR-AFS-DEL-2107</t>
        </is>
      </c>
      <c r="C909" s="95" t="n">
        <v>50202</v>
      </c>
      <c r="D909" s="53" t="inlineStr">
        <is>
          <t>OS</t>
        </is>
      </c>
      <c r="E909" s="53" t="inlineStr">
        <is>
          <t>Y</t>
        </is>
      </c>
      <c r="F909" s="94" t="inlineStr">
        <is>
          <t>Other Approved Securities</t>
        </is>
      </c>
      <c r="G909" s="53" t="inlineStr">
        <is>
          <t>INR</t>
        </is>
      </c>
      <c r="H909" s="96" t="n">
        <v>225877.41</v>
      </c>
      <c r="I909" s="96" t="n">
        <v>270136.1278528955</v>
      </c>
      <c r="J909" s="53" t="n">
        <v>20240331</v>
      </c>
      <c r="K909" s="53" t="inlineStr">
        <is>
          <t>AFS</t>
        </is>
      </c>
      <c r="L909" s="53" t="inlineStr">
        <is>
          <t>DEL</t>
        </is>
      </c>
      <c r="M909" s="96">
        <f>I909*VLOOKUP(G909,'Currency-RBI'!$A$2:$B$28,2,0)</f>
        <v/>
      </c>
      <c r="N909" s="97">
        <f>H909/I909</f>
        <v/>
      </c>
    </row>
    <row r="910">
      <c r="A910" s="53" t="n">
        <v>20221231</v>
      </c>
      <c r="B910" s="94" t="inlineStr">
        <is>
          <t>15900-SG-INR-HFT-DEL-2110</t>
        </is>
      </c>
      <c r="C910" s="95" t="n">
        <v>15900</v>
      </c>
      <c r="D910" s="53" t="inlineStr">
        <is>
          <t>SG</t>
        </is>
      </c>
      <c r="E910" s="53" t="inlineStr">
        <is>
          <t>N</t>
        </is>
      </c>
      <c r="F910" s="94" t="inlineStr">
        <is>
          <t>State Government Securities</t>
        </is>
      </c>
      <c r="G910" s="53" t="inlineStr">
        <is>
          <t>INR</t>
        </is>
      </c>
      <c r="H910" s="96" t="n">
        <v>235024.02</v>
      </c>
      <c r="I910" s="96" t="n">
        <v>415381.1384712385</v>
      </c>
      <c r="J910" s="53" t="n">
        <v>20240331</v>
      </c>
      <c r="K910" s="53" t="inlineStr">
        <is>
          <t>HFT</t>
        </is>
      </c>
      <c r="L910" s="53" t="inlineStr">
        <is>
          <t>DEL</t>
        </is>
      </c>
      <c r="M910" s="96">
        <f>I910*VLOOKUP(G910,'Currency-RBI'!$A$2:$B$28,2,0)</f>
        <v/>
      </c>
      <c r="N910" s="97">
        <f>H910/I910</f>
        <v/>
      </c>
    </row>
    <row r="911">
      <c r="A911" s="53" t="n">
        <v>20221231</v>
      </c>
      <c r="B911" s="94" t="inlineStr">
        <is>
          <t>41493-OS-INR-HFT-DEL-2112</t>
        </is>
      </c>
      <c r="C911" s="95" t="n">
        <v>41493</v>
      </c>
      <c r="D911" s="53" t="inlineStr">
        <is>
          <t>OS</t>
        </is>
      </c>
      <c r="E911" s="53" t="inlineStr">
        <is>
          <t>Y</t>
        </is>
      </c>
      <c r="F911" s="94" t="inlineStr">
        <is>
          <t>Other Approved Securities</t>
        </is>
      </c>
      <c r="G911" s="53" t="inlineStr">
        <is>
          <t>INR</t>
        </is>
      </c>
      <c r="H911" s="96" t="n">
        <v>271096.65</v>
      </c>
      <c r="I911" s="96" t="n">
        <v>463720.6732182517</v>
      </c>
      <c r="J911" s="53" t="n">
        <v>20240331</v>
      </c>
      <c r="K911" s="53" t="inlineStr">
        <is>
          <t>HFT</t>
        </is>
      </c>
      <c r="L911" s="53" t="inlineStr">
        <is>
          <t>DEL</t>
        </is>
      </c>
      <c r="M911" s="96">
        <f>I911*VLOOKUP(G911,'Currency-RBI'!$A$2:$B$28,2,0)</f>
        <v/>
      </c>
      <c r="N911" s="97">
        <f>H911/I911</f>
        <v/>
      </c>
    </row>
    <row r="912">
      <c r="A912" s="53" t="n">
        <v>20221231</v>
      </c>
      <c r="B912" s="94" t="inlineStr">
        <is>
          <t>83996-SG-INR-AFS-DEL-2117</t>
        </is>
      </c>
      <c r="C912" s="95" t="n">
        <v>83996</v>
      </c>
      <c r="D912" s="53" t="inlineStr">
        <is>
          <t>SG</t>
        </is>
      </c>
      <c r="E912" s="53" t="inlineStr">
        <is>
          <t>N</t>
        </is>
      </c>
      <c r="F912" s="94" t="inlineStr">
        <is>
          <t>State Government Securities</t>
        </is>
      </c>
      <c r="G912" s="53" t="inlineStr">
        <is>
          <t>INR</t>
        </is>
      </c>
      <c r="H912" s="96" t="n">
        <v>301083.75</v>
      </c>
      <c r="I912" s="96" t="n">
        <v>314941.5766834324</v>
      </c>
      <c r="J912" s="53" t="n">
        <v>20240331</v>
      </c>
      <c r="K912" s="53" t="inlineStr">
        <is>
          <t>AFS</t>
        </is>
      </c>
      <c r="L912" s="53" t="inlineStr">
        <is>
          <t>DEL</t>
        </is>
      </c>
      <c r="M912" s="96">
        <f>I912*VLOOKUP(G912,'Currency-RBI'!$A$2:$B$28,2,0)</f>
        <v/>
      </c>
      <c r="N912" s="97">
        <f>H912/I912</f>
        <v/>
      </c>
    </row>
    <row r="913">
      <c r="A913" s="53" t="n">
        <v>20221231</v>
      </c>
      <c r="B913" s="94" t="inlineStr">
        <is>
          <t>32079-TB-INR-HFT-MUM-2119</t>
        </is>
      </c>
      <c r="C913" s="95" t="n">
        <v>32079</v>
      </c>
      <c r="D913" s="53" t="inlineStr">
        <is>
          <t>TB</t>
        </is>
      </c>
      <c r="E913" s="53" t="inlineStr">
        <is>
          <t>N</t>
        </is>
      </c>
      <c r="F913" s="94" t="inlineStr">
        <is>
          <t>Treasury Bills</t>
        </is>
      </c>
      <c r="G913" s="53" t="inlineStr">
        <is>
          <t>INR</t>
        </is>
      </c>
      <c r="H913" s="96" t="n">
        <v>284348.79</v>
      </c>
      <c r="I913" s="96" t="n">
        <v>476438.8691644245</v>
      </c>
      <c r="J913" s="53" t="n">
        <v>20240331</v>
      </c>
      <c r="K913" s="53" t="inlineStr">
        <is>
          <t>HFT</t>
        </is>
      </c>
      <c r="L913" s="53" t="inlineStr">
        <is>
          <t>MUM</t>
        </is>
      </c>
      <c r="M913" s="96">
        <f>I913*VLOOKUP(G913,'Currency-RBI'!$A$2:$B$28,2,0)</f>
        <v/>
      </c>
      <c r="N913" s="97">
        <f>H913/I913</f>
        <v/>
      </c>
    </row>
    <row r="914">
      <c r="A914" s="53" t="n">
        <v>20221231</v>
      </c>
      <c r="B914" s="94" t="inlineStr">
        <is>
          <t>22851-OS-INR-AFS-MUM-2122</t>
        </is>
      </c>
      <c r="C914" s="95" t="n">
        <v>22851</v>
      </c>
      <c r="D914" s="53" t="inlineStr">
        <is>
          <t>OS</t>
        </is>
      </c>
      <c r="E914" s="53" t="inlineStr">
        <is>
          <t>Y</t>
        </is>
      </c>
      <c r="F914" s="94" t="inlineStr">
        <is>
          <t>Other Approved Securities</t>
        </is>
      </c>
      <c r="G914" s="53" t="inlineStr">
        <is>
          <t>INR</t>
        </is>
      </c>
      <c r="H914" s="96" t="n">
        <v>256786.2</v>
      </c>
      <c r="I914" s="96" t="n">
        <v>427642.9786024813</v>
      </c>
      <c r="J914" s="53" t="n">
        <v>20240331</v>
      </c>
      <c r="K914" s="53" t="inlineStr">
        <is>
          <t>AFS</t>
        </is>
      </c>
      <c r="L914" s="53" t="inlineStr">
        <is>
          <t>MUM</t>
        </is>
      </c>
      <c r="M914" s="96">
        <f>I914*VLOOKUP(G914,'Currency-RBI'!$A$2:$B$28,2,0)</f>
        <v/>
      </c>
      <c r="N914" s="97">
        <f>H914/I914</f>
        <v/>
      </c>
    </row>
    <row r="915">
      <c r="A915" s="53" t="n">
        <v>20221231</v>
      </c>
      <c r="B915" s="94" t="inlineStr">
        <is>
          <t>15283-OS-INR-AFS-MUM-2123</t>
        </is>
      </c>
      <c r="C915" s="95" t="n">
        <v>15283</v>
      </c>
      <c r="D915" s="53" t="inlineStr">
        <is>
          <t>OS</t>
        </is>
      </c>
      <c r="E915" s="53" t="inlineStr">
        <is>
          <t>Y</t>
        </is>
      </c>
      <c r="F915" s="94" t="inlineStr">
        <is>
          <t>Other Approved Securities</t>
        </is>
      </c>
      <c r="G915" s="53" t="inlineStr">
        <is>
          <t>INR</t>
        </is>
      </c>
      <c r="H915" s="96" t="n">
        <v>94133.16</v>
      </c>
      <c r="I915" s="96" t="n">
        <v>157797.0387718898</v>
      </c>
      <c r="J915" s="53" t="n">
        <v>20240331</v>
      </c>
      <c r="K915" s="53" t="inlineStr">
        <is>
          <t>AFS</t>
        </is>
      </c>
      <c r="L915" s="53" t="inlineStr">
        <is>
          <t>MUM</t>
        </is>
      </c>
      <c r="M915" s="96">
        <f>I915*VLOOKUP(G915,'Currency-RBI'!$A$2:$B$28,2,0)</f>
        <v/>
      </c>
      <c r="N915" s="97">
        <f>H915/I915</f>
        <v/>
      </c>
    </row>
    <row r="916">
      <c r="A916" s="53" t="n">
        <v>20221231</v>
      </c>
      <c r="B916" s="94" t="inlineStr">
        <is>
          <t>63608-OS-INR-AFS-DEL-2125</t>
        </is>
      </c>
      <c r="C916" s="95" t="n">
        <v>63608</v>
      </c>
      <c r="D916" s="53" t="inlineStr">
        <is>
          <t>OS</t>
        </is>
      </c>
      <c r="E916" s="53" t="inlineStr">
        <is>
          <t>Y</t>
        </is>
      </c>
      <c r="F916" s="94" t="inlineStr">
        <is>
          <t>Other Approved Securities</t>
        </is>
      </c>
      <c r="G916" s="53" t="inlineStr">
        <is>
          <t>INR</t>
        </is>
      </c>
      <c r="H916" s="96" t="n">
        <v>182414.43</v>
      </c>
      <c r="I916" s="96" t="n">
        <v>326629.1313196733</v>
      </c>
      <c r="J916" s="53" t="n">
        <v>20240331</v>
      </c>
      <c r="K916" s="53" t="inlineStr">
        <is>
          <t>AFS</t>
        </is>
      </c>
      <c r="L916" s="53" t="inlineStr">
        <is>
          <t>DEL</t>
        </is>
      </c>
      <c r="M916" s="96">
        <f>I916*VLOOKUP(G916,'Currency-RBI'!$A$2:$B$28,2,0)</f>
        <v/>
      </c>
      <c r="N916" s="97">
        <f>H916/I916</f>
        <v/>
      </c>
    </row>
    <row r="917">
      <c r="A917" s="53" t="n">
        <v>20221231</v>
      </c>
      <c r="B917" s="94" t="inlineStr">
        <is>
          <t>55550-OS-INR-AFS-MUM-2126</t>
        </is>
      </c>
      <c r="C917" s="95" t="n">
        <v>55550</v>
      </c>
      <c r="D917" s="53" t="inlineStr">
        <is>
          <t>OS</t>
        </is>
      </c>
      <c r="E917" s="53" t="inlineStr">
        <is>
          <t>N</t>
        </is>
      </c>
      <c r="F917" s="94" t="inlineStr">
        <is>
          <t>Other Approved Securities</t>
        </is>
      </c>
      <c r="G917" s="53" t="inlineStr">
        <is>
          <t>INR</t>
        </is>
      </c>
      <c r="H917" s="96" t="n">
        <v>81061.2</v>
      </c>
      <c r="I917" s="96" t="n">
        <v>114914.4799331093</v>
      </c>
      <c r="J917" s="53" t="n">
        <v>20240331</v>
      </c>
      <c r="K917" s="53" t="inlineStr">
        <is>
          <t>AFS</t>
        </is>
      </c>
      <c r="L917" s="53" t="inlineStr">
        <is>
          <t>MUM</t>
        </is>
      </c>
      <c r="M917" s="96">
        <f>I917*VLOOKUP(G917,'Currency-RBI'!$A$2:$B$28,2,0)</f>
        <v/>
      </c>
      <c r="N917" s="97">
        <f>H917/I917</f>
        <v/>
      </c>
    </row>
    <row r="918">
      <c r="A918" s="53" t="n">
        <v>20221231</v>
      </c>
      <c r="B918" s="94" t="inlineStr">
        <is>
          <t>36009-TB-INR-AFS-DEL-2129</t>
        </is>
      </c>
      <c r="C918" s="95" t="n">
        <v>36009</v>
      </c>
      <c r="D918" s="53" t="inlineStr">
        <is>
          <t>TB</t>
        </is>
      </c>
      <c r="E918" s="53" t="inlineStr">
        <is>
          <t>N</t>
        </is>
      </c>
      <c r="F918" s="94" t="inlineStr">
        <is>
          <t>Treasury Bills</t>
        </is>
      </c>
      <c r="G918" s="53" t="inlineStr">
        <is>
          <t>INR</t>
        </is>
      </c>
      <c r="H918" s="96" t="n">
        <v>292411.35</v>
      </c>
      <c r="I918" s="96" t="n">
        <v>383873.2221644205</v>
      </c>
      <c r="J918" s="53" t="n">
        <v>20240331</v>
      </c>
      <c r="K918" s="53" t="inlineStr">
        <is>
          <t>AFS</t>
        </is>
      </c>
      <c r="L918" s="53" t="inlineStr">
        <is>
          <t>DEL</t>
        </is>
      </c>
      <c r="M918" s="96">
        <f>I918*VLOOKUP(G918,'Currency-RBI'!$A$2:$B$28,2,0)</f>
        <v/>
      </c>
      <c r="N918" s="97">
        <f>H918/I918</f>
        <v/>
      </c>
    </row>
    <row r="919">
      <c r="A919" s="53" t="n">
        <v>20221231</v>
      </c>
      <c r="B919" s="94" t="inlineStr">
        <is>
          <t>19030-SG-INR-HFT-DEL-2130</t>
        </is>
      </c>
      <c r="C919" s="95" t="n">
        <v>19030</v>
      </c>
      <c r="D919" s="53" t="inlineStr">
        <is>
          <t>SG</t>
        </is>
      </c>
      <c r="E919" s="53" t="inlineStr">
        <is>
          <t>N</t>
        </is>
      </c>
      <c r="F919" s="94" t="inlineStr">
        <is>
          <t>State Government Securities</t>
        </is>
      </c>
      <c r="G919" s="53" t="inlineStr">
        <is>
          <t>INR</t>
        </is>
      </c>
      <c r="H919" s="96" t="n">
        <v>324599.22</v>
      </c>
      <c r="I919" s="96" t="n">
        <v>550176.9866904889</v>
      </c>
      <c r="J919" s="53" t="n">
        <v>20240331</v>
      </c>
      <c r="K919" s="53" t="inlineStr">
        <is>
          <t>HFT</t>
        </is>
      </c>
      <c r="L919" s="53" t="inlineStr">
        <is>
          <t>DEL</t>
        </is>
      </c>
      <c r="M919" s="96">
        <f>I919*VLOOKUP(G919,'Currency-RBI'!$A$2:$B$28,2,0)</f>
        <v/>
      </c>
      <c r="N919" s="97">
        <f>H919/I919</f>
        <v/>
      </c>
    </row>
    <row r="920">
      <c r="A920" s="53" t="n">
        <v>20221231</v>
      </c>
      <c r="B920" s="94" t="inlineStr">
        <is>
          <t>14768-TB-INR-AFS-DEL-2132</t>
        </is>
      </c>
      <c r="C920" s="95" t="n">
        <v>14768</v>
      </c>
      <c r="D920" s="53" t="inlineStr">
        <is>
          <t>TB</t>
        </is>
      </c>
      <c r="E920" s="53" t="inlineStr">
        <is>
          <t>Y</t>
        </is>
      </c>
      <c r="F920" s="94" t="inlineStr">
        <is>
          <t>Treasury Bills</t>
        </is>
      </c>
      <c r="G920" s="53" t="inlineStr">
        <is>
          <t>INR</t>
        </is>
      </c>
      <c r="H920" s="96" t="n">
        <v>90293.94</v>
      </c>
      <c r="I920" s="96" t="n">
        <v>111481.4901775599</v>
      </c>
      <c r="J920" s="53" t="n">
        <v>20240331</v>
      </c>
      <c r="K920" s="53" t="inlineStr">
        <is>
          <t>AFS</t>
        </is>
      </c>
      <c r="L920" s="53" t="inlineStr">
        <is>
          <t>DEL</t>
        </is>
      </c>
      <c r="M920" s="96">
        <f>I920*VLOOKUP(G920,'Currency-RBI'!$A$2:$B$28,2,0)</f>
        <v/>
      </c>
      <c r="N920" s="97">
        <f>H920/I920</f>
        <v/>
      </c>
    </row>
    <row r="921">
      <c r="A921" s="53" t="n">
        <v>20221231</v>
      </c>
      <c r="B921" s="94" t="inlineStr">
        <is>
          <t>16914-CG-INR-AFS-DEL-2133</t>
        </is>
      </c>
      <c r="C921" s="95" t="n">
        <v>16914</v>
      </c>
      <c r="D921" s="53" t="inlineStr">
        <is>
          <t>CG</t>
        </is>
      </c>
      <c r="E921" s="53" t="inlineStr">
        <is>
          <t>Y</t>
        </is>
      </c>
      <c r="F921" s="94" t="inlineStr">
        <is>
          <t>Central Government Securities</t>
        </is>
      </c>
      <c r="G921" s="53" t="inlineStr">
        <is>
          <t>INR</t>
        </is>
      </c>
      <c r="H921" s="96" t="n">
        <v>95412.24000000001</v>
      </c>
      <c r="I921" s="96" t="n">
        <v>174902.9826588926</v>
      </c>
      <c r="J921" s="53" t="n">
        <v>20240331</v>
      </c>
      <c r="K921" s="53" t="inlineStr">
        <is>
          <t>AFS</t>
        </is>
      </c>
      <c r="L921" s="53" t="inlineStr">
        <is>
          <t>DEL</t>
        </is>
      </c>
      <c r="M921" s="96">
        <f>I921*VLOOKUP(G921,'Currency-RBI'!$A$2:$B$28,2,0)</f>
        <v/>
      </c>
      <c r="N921" s="97">
        <f>H921/I921</f>
        <v/>
      </c>
    </row>
    <row r="922">
      <c r="A922" s="53" t="n">
        <v>20221231</v>
      </c>
      <c r="B922" s="94" t="inlineStr">
        <is>
          <t>87141-TB-INR-HFT-MUM-2135</t>
        </is>
      </c>
      <c r="C922" s="95" t="n">
        <v>87141</v>
      </c>
      <c r="D922" s="53" t="inlineStr">
        <is>
          <t>TB</t>
        </is>
      </c>
      <c r="E922" s="53" t="inlineStr">
        <is>
          <t>N</t>
        </is>
      </c>
      <c r="F922" s="94" t="inlineStr">
        <is>
          <t>Treasury Bills</t>
        </is>
      </c>
      <c r="G922" s="53" t="inlineStr">
        <is>
          <t>INR</t>
        </is>
      </c>
      <c r="H922" s="96" t="n">
        <v>158282.19</v>
      </c>
      <c r="I922" s="96" t="n">
        <v>238685.5025612655</v>
      </c>
      <c r="J922" s="53" t="n">
        <v>20240331</v>
      </c>
      <c r="K922" s="53" t="inlineStr">
        <is>
          <t>HFT</t>
        </is>
      </c>
      <c r="L922" s="53" t="inlineStr">
        <is>
          <t>MUM</t>
        </is>
      </c>
      <c r="M922" s="96">
        <f>I922*VLOOKUP(G922,'Currency-RBI'!$A$2:$B$28,2,0)</f>
        <v/>
      </c>
      <c r="N922" s="97">
        <f>H922/I922</f>
        <v/>
      </c>
    </row>
    <row r="923">
      <c r="A923" s="53" t="n">
        <v>20221231</v>
      </c>
      <c r="B923" s="94" t="inlineStr">
        <is>
          <t>30051-CG-INR-HFT-DEL-2136</t>
        </is>
      </c>
      <c r="C923" s="95" t="n">
        <v>30051</v>
      </c>
      <c r="D923" s="53" t="inlineStr">
        <is>
          <t>CG</t>
        </is>
      </c>
      <c r="E923" s="53" t="inlineStr">
        <is>
          <t>Y</t>
        </is>
      </c>
      <c r="F923" s="94" t="inlineStr">
        <is>
          <t>Central Government Securities</t>
        </is>
      </c>
      <c r="G923" s="53" t="inlineStr">
        <is>
          <t>INR</t>
        </is>
      </c>
      <c r="H923" s="96" t="n">
        <v>399498.66</v>
      </c>
      <c r="I923" s="96" t="n">
        <v>549913.3917005776</v>
      </c>
      <c r="J923" s="53" t="n">
        <v>20240331</v>
      </c>
      <c r="K923" s="53" t="inlineStr">
        <is>
          <t>HFT</t>
        </is>
      </c>
      <c r="L923" s="53" t="inlineStr">
        <is>
          <t>DEL</t>
        </is>
      </c>
      <c r="M923" s="96">
        <f>I923*VLOOKUP(G923,'Currency-RBI'!$A$2:$B$28,2,0)</f>
        <v/>
      </c>
      <c r="N923" s="97">
        <f>H923/I923</f>
        <v/>
      </c>
    </row>
    <row r="924">
      <c r="A924" s="53" t="n">
        <v>20221231</v>
      </c>
      <c r="B924" s="94" t="inlineStr">
        <is>
          <t>15109-TB-INR-AFS-DEL-2143</t>
        </is>
      </c>
      <c r="C924" s="95" t="n">
        <v>15109</v>
      </c>
      <c r="D924" s="53" t="inlineStr">
        <is>
          <t>TB</t>
        </is>
      </c>
      <c r="E924" s="53" t="inlineStr">
        <is>
          <t>Y</t>
        </is>
      </c>
      <c r="F924" s="94" t="inlineStr">
        <is>
          <t>Treasury Bills</t>
        </is>
      </c>
      <c r="G924" s="53" t="inlineStr">
        <is>
          <t>INR</t>
        </is>
      </c>
      <c r="H924" s="96" t="n">
        <v>80428.59</v>
      </c>
      <c r="I924" s="96" t="n">
        <v>134361.7709009844</v>
      </c>
      <c r="J924" s="53" t="n">
        <v>20240331</v>
      </c>
      <c r="K924" s="53" t="inlineStr">
        <is>
          <t>AFS</t>
        </is>
      </c>
      <c r="L924" s="53" t="inlineStr">
        <is>
          <t>DEL</t>
        </is>
      </c>
      <c r="M924" s="96">
        <f>I924*VLOOKUP(G924,'Currency-RBI'!$A$2:$B$28,2,0)</f>
        <v/>
      </c>
      <c r="N924" s="97">
        <f>H924/I924</f>
        <v/>
      </c>
    </row>
    <row r="925">
      <c r="A925" s="53" t="n">
        <v>20221231</v>
      </c>
      <c r="B925" s="94" t="inlineStr">
        <is>
          <t>72852-CG-INR-AFS-MUM-2144</t>
        </is>
      </c>
      <c r="C925" s="95" t="n">
        <v>72852</v>
      </c>
      <c r="D925" s="53" t="inlineStr">
        <is>
          <t>CG</t>
        </is>
      </c>
      <c r="E925" s="53" t="inlineStr">
        <is>
          <t>N</t>
        </is>
      </c>
      <c r="F925" s="94" t="inlineStr">
        <is>
          <t>Central Government Securities</t>
        </is>
      </c>
      <c r="G925" s="53" t="inlineStr">
        <is>
          <t>INR</t>
        </is>
      </c>
      <c r="H925" s="96" t="n">
        <v>358630.47</v>
      </c>
      <c r="I925" s="96" t="n">
        <v>440779.4626901151</v>
      </c>
      <c r="J925" s="53" t="n">
        <v>20240331</v>
      </c>
      <c r="K925" s="53" t="inlineStr">
        <is>
          <t>AFS</t>
        </is>
      </c>
      <c r="L925" s="53" t="inlineStr">
        <is>
          <t>MUM</t>
        </is>
      </c>
      <c r="M925" s="96">
        <f>I925*VLOOKUP(G925,'Currency-RBI'!$A$2:$B$28,2,0)</f>
        <v/>
      </c>
      <c r="N925" s="97">
        <f>H925/I925</f>
        <v/>
      </c>
    </row>
    <row r="926">
      <c r="A926" s="53" t="n">
        <v>20221231</v>
      </c>
      <c r="B926" s="94" t="inlineStr">
        <is>
          <t>81631-OS-INR-HFT-DEL-2147</t>
        </is>
      </c>
      <c r="C926" s="95" t="n">
        <v>81631</v>
      </c>
      <c r="D926" s="53" t="inlineStr">
        <is>
          <t>OS</t>
        </is>
      </c>
      <c r="E926" s="53" t="inlineStr">
        <is>
          <t>Y</t>
        </is>
      </c>
      <c r="F926" s="94" t="inlineStr">
        <is>
          <t>Other Approved Securities</t>
        </is>
      </c>
      <c r="G926" s="53" t="inlineStr">
        <is>
          <t>INR</t>
        </is>
      </c>
      <c r="H926" s="96" t="n">
        <v>129234.6</v>
      </c>
      <c r="I926" s="96" t="n">
        <v>188027.9973687641</v>
      </c>
      <c r="J926" s="53" t="n">
        <v>20240331</v>
      </c>
      <c r="K926" s="53" t="inlineStr">
        <is>
          <t>HFT</t>
        </is>
      </c>
      <c r="L926" s="53" t="inlineStr">
        <is>
          <t>DEL</t>
        </is>
      </c>
      <c r="M926" s="96">
        <f>I926*VLOOKUP(G926,'Currency-RBI'!$A$2:$B$28,2,0)</f>
        <v/>
      </c>
      <c r="N926" s="97">
        <f>H926/I926</f>
        <v/>
      </c>
    </row>
    <row r="927">
      <c r="A927" s="53" t="n">
        <v>20221231</v>
      </c>
      <c r="B927" s="94" t="inlineStr">
        <is>
          <t>52521-OS-INR-HFT-DEL-2148</t>
        </is>
      </c>
      <c r="C927" s="95" t="n">
        <v>52521</v>
      </c>
      <c r="D927" s="53" t="inlineStr">
        <is>
          <t>OS</t>
        </is>
      </c>
      <c r="E927" s="53" t="inlineStr">
        <is>
          <t>Y</t>
        </is>
      </c>
      <c r="F927" s="94" t="inlineStr">
        <is>
          <t>Other Approved Securities</t>
        </is>
      </c>
      <c r="G927" s="53" t="inlineStr">
        <is>
          <t>INR</t>
        </is>
      </c>
      <c r="H927" s="96" t="n">
        <v>441916.2</v>
      </c>
      <c r="I927" s="96" t="n">
        <v>641486.541887339</v>
      </c>
      <c r="J927" s="53" t="n">
        <v>20240331</v>
      </c>
      <c r="K927" s="53" t="inlineStr">
        <is>
          <t>HFT</t>
        </is>
      </c>
      <c r="L927" s="53" t="inlineStr">
        <is>
          <t>DEL</t>
        </is>
      </c>
      <c r="M927" s="96">
        <f>I927*VLOOKUP(G927,'Currency-RBI'!$A$2:$B$28,2,0)</f>
        <v/>
      </c>
      <c r="N927" s="97">
        <f>H927/I927</f>
        <v/>
      </c>
    </row>
    <row r="928">
      <c r="A928" s="53" t="n">
        <v>20221231</v>
      </c>
      <c r="B928" s="94" t="inlineStr">
        <is>
          <t>41474-OS-INR-AFS-MUM-2149</t>
        </is>
      </c>
      <c r="C928" s="95" t="n">
        <v>41474</v>
      </c>
      <c r="D928" s="53" t="inlineStr">
        <is>
          <t>OS</t>
        </is>
      </c>
      <c r="E928" s="53" t="inlineStr">
        <is>
          <t>Y</t>
        </is>
      </c>
      <c r="F928" s="94" t="inlineStr">
        <is>
          <t>Other Approved Securities</t>
        </is>
      </c>
      <c r="G928" s="53" t="inlineStr">
        <is>
          <t>INR</t>
        </is>
      </c>
      <c r="H928" s="96" t="n">
        <v>387343.44</v>
      </c>
      <c r="I928" s="96" t="n">
        <v>523414.3877622315</v>
      </c>
      <c r="J928" s="53" t="n">
        <v>20240331</v>
      </c>
      <c r="K928" s="53" t="inlineStr">
        <is>
          <t>AFS</t>
        </is>
      </c>
      <c r="L928" s="53" t="inlineStr">
        <is>
          <t>MUM</t>
        </is>
      </c>
      <c r="M928" s="96">
        <f>I928*VLOOKUP(G928,'Currency-RBI'!$A$2:$B$28,2,0)</f>
        <v/>
      </c>
      <c r="N928" s="97">
        <f>H928/I928</f>
        <v/>
      </c>
    </row>
    <row r="929">
      <c r="A929" s="53" t="n">
        <v>20221231</v>
      </c>
      <c r="B929" s="94" t="inlineStr">
        <is>
          <t>63264-CG-INR-HFT-DEL-2151</t>
        </is>
      </c>
      <c r="C929" s="95" t="n">
        <v>63264</v>
      </c>
      <c r="D929" s="53" t="inlineStr">
        <is>
          <t>CG</t>
        </is>
      </c>
      <c r="E929" s="53" t="inlineStr">
        <is>
          <t>Y</t>
        </is>
      </c>
      <c r="F929" s="94" t="inlineStr">
        <is>
          <t>Central Government Securities</t>
        </is>
      </c>
      <c r="G929" s="53" t="inlineStr">
        <is>
          <t>INR</t>
        </is>
      </c>
      <c r="H929" s="96" t="n">
        <v>90873.09</v>
      </c>
      <c r="I929" s="96" t="n">
        <v>113805.1270750366</v>
      </c>
      <c r="J929" s="53" t="n">
        <v>20240331</v>
      </c>
      <c r="K929" s="53" t="inlineStr">
        <is>
          <t>HFT</t>
        </is>
      </c>
      <c r="L929" s="53" t="inlineStr">
        <is>
          <t>DEL</t>
        </is>
      </c>
      <c r="M929" s="96">
        <f>I929*VLOOKUP(G929,'Currency-RBI'!$A$2:$B$28,2,0)</f>
        <v/>
      </c>
      <c r="N929" s="97">
        <f>H929/I929</f>
        <v/>
      </c>
    </row>
    <row r="930">
      <c r="A930" s="53" t="n">
        <v>20221231</v>
      </c>
      <c r="B930" s="94" t="inlineStr">
        <is>
          <t>68678-OS-INR-AFS-MUM-2152</t>
        </is>
      </c>
      <c r="C930" s="95" t="n">
        <v>68678</v>
      </c>
      <c r="D930" s="53" t="inlineStr">
        <is>
          <t>OS</t>
        </is>
      </c>
      <c r="E930" s="53" t="inlineStr">
        <is>
          <t>N</t>
        </is>
      </c>
      <c r="F930" s="94" t="inlineStr">
        <is>
          <t>Other Approved Securities</t>
        </is>
      </c>
      <c r="G930" s="53" t="inlineStr">
        <is>
          <t>INR</t>
        </is>
      </c>
      <c r="H930" s="96" t="n">
        <v>406839.51</v>
      </c>
      <c r="I930" s="96" t="n">
        <v>492759.8000643513</v>
      </c>
      <c r="J930" s="53" t="n">
        <v>20240331</v>
      </c>
      <c r="K930" s="53" t="inlineStr">
        <is>
          <t>AFS</t>
        </is>
      </c>
      <c r="L930" s="53" t="inlineStr">
        <is>
          <t>MUM</t>
        </is>
      </c>
      <c r="M930" s="96">
        <f>I930*VLOOKUP(G930,'Currency-RBI'!$A$2:$B$28,2,0)</f>
        <v/>
      </c>
      <c r="N930" s="97">
        <f>H930/I930</f>
        <v/>
      </c>
    </row>
    <row r="931">
      <c r="A931" s="53" t="n">
        <v>20221231</v>
      </c>
      <c r="B931" s="94" t="inlineStr">
        <is>
          <t>58449-TB-INR-AFS-DEL-2153</t>
        </is>
      </c>
      <c r="C931" s="95" t="n">
        <v>58449</v>
      </c>
      <c r="D931" s="53" t="inlineStr">
        <is>
          <t>TB</t>
        </is>
      </c>
      <c r="E931" s="53" t="inlineStr">
        <is>
          <t>Y</t>
        </is>
      </c>
      <c r="F931" s="94" t="inlineStr">
        <is>
          <t>Treasury Bills</t>
        </is>
      </c>
      <c r="G931" s="53" t="inlineStr">
        <is>
          <t>INR</t>
        </is>
      </c>
      <c r="H931" s="96" t="n">
        <v>334832.85</v>
      </c>
      <c r="I931" s="96" t="n">
        <v>464741.2728599212</v>
      </c>
      <c r="J931" s="53" t="n">
        <v>20240331</v>
      </c>
      <c r="K931" s="53" t="inlineStr">
        <is>
          <t>AFS</t>
        </is>
      </c>
      <c r="L931" s="53" t="inlineStr">
        <is>
          <t>DEL</t>
        </is>
      </c>
      <c r="M931" s="96">
        <f>I931*VLOOKUP(G931,'Currency-RBI'!$A$2:$B$28,2,0)</f>
        <v/>
      </c>
      <c r="N931" s="97">
        <f>H931/I931</f>
        <v/>
      </c>
    </row>
    <row r="932">
      <c r="A932" s="53" t="n">
        <v>20221231</v>
      </c>
      <c r="B932" s="94" t="inlineStr">
        <is>
          <t>59068-OS-INR-HFT-MUM-2155</t>
        </is>
      </c>
      <c r="C932" s="95" t="n">
        <v>59068</v>
      </c>
      <c r="D932" s="53" t="inlineStr">
        <is>
          <t>OS</t>
        </is>
      </c>
      <c r="E932" s="53" t="inlineStr">
        <is>
          <t>Y</t>
        </is>
      </c>
      <c r="F932" s="94" t="inlineStr">
        <is>
          <t>Other Approved Securities</t>
        </is>
      </c>
      <c r="G932" s="53" t="inlineStr">
        <is>
          <t>INR</t>
        </is>
      </c>
      <c r="H932" s="96" t="n">
        <v>247760.37</v>
      </c>
      <c r="I932" s="96" t="n">
        <v>363753.0667018576</v>
      </c>
      <c r="J932" s="53" t="n">
        <v>20240331</v>
      </c>
      <c r="K932" s="53" t="inlineStr">
        <is>
          <t>HFT</t>
        </is>
      </c>
      <c r="L932" s="53" t="inlineStr">
        <is>
          <t>MUM</t>
        </is>
      </c>
      <c r="M932" s="96">
        <f>I932*VLOOKUP(G932,'Currency-RBI'!$A$2:$B$28,2,0)</f>
        <v/>
      </c>
      <c r="N932" s="97">
        <f>H932/I932</f>
        <v/>
      </c>
    </row>
    <row r="933">
      <c r="A933" s="53" t="n">
        <v>20221231</v>
      </c>
      <c r="B933" s="94" t="inlineStr">
        <is>
          <t>58920-TB-INR-HFT-DEL-2156</t>
        </is>
      </c>
      <c r="C933" s="95" t="n">
        <v>58920</v>
      </c>
      <c r="D933" s="53" t="inlineStr">
        <is>
          <t>TB</t>
        </is>
      </c>
      <c r="E933" s="53" t="inlineStr">
        <is>
          <t>Y</t>
        </is>
      </c>
      <c r="F933" s="94" t="inlineStr">
        <is>
          <t>Treasury Bills</t>
        </is>
      </c>
      <c r="G933" s="53" t="inlineStr">
        <is>
          <t>INR</t>
        </is>
      </c>
      <c r="H933" s="96" t="n">
        <v>130353.3</v>
      </c>
      <c r="I933" s="96" t="n">
        <v>201931.9812486269</v>
      </c>
      <c r="J933" s="53" t="n">
        <v>20240331</v>
      </c>
      <c r="K933" s="53" t="inlineStr">
        <is>
          <t>HFT</t>
        </is>
      </c>
      <c r="L933" s="53" t="inlineStr">
        <is>
          <t>DEL</t>
        </is>
      </c>
      <c r="M933" s="96">
        <f>I933*VLOOKUP(G933,'Currency-RBI'!$A$2:$B$28,2,0)</f>
        <v/>
      </c>
      <c r="N933" s="97">
        <f>H933/I933</f>
        <v/>
      </c>
    </row>
    <row r="934">
      <c r="A934" s="53" t="n">
        <v>20221231</v>
      </c>
      <c r="B934" s="94" t="inlineStr">
        <is>
          <t>58835-SG-INR-AFS-DEL-2157</t>
        </is>
      </c>
      <c r="C934" s="95" t="n">
        <v>58835</v>
      </c>
      <c r="D934" s="53" t="inlineStr">
        <is>
          <t>SG</t>
        </is>
      </c>
      <c r="E934" s="53" t="inlineStr">
        <is>
          <t>N</t>
        </is>
      </c>
      <c r="F934" s="94" t="inlineStr">
        <is>
          <t>State Government Securities</t>
        </is>
      </c>
      <c r="G934" s="53" t="inlineStr">
        <is>
          <t>INR</t>
        </is>
      </c>
      <c r="H934" s="96" t="n">
        <v>349186.86</v>
      </c>
      <c r="I934" s="96" t="n">
        <v>556847.768304379</v>
      </c>
      <c r="J934" s="53" t="n">
        <v>20240331</v>
      </c>
      <c r="K934" s="53" t="inlineStr">
        <is>
          <t>AFS</t>
        </is>
      </c>
      <c r="L934" s="53" t="inlineStr">
        <is>
          <t>DEL</t>
        </is>
      </c>
      <c r="M934" s="96">
        <f>I934*VLOOKUP(G934,'Currency-RBI'!$A$2:$B$28,2,0)</f>
        <v/>
      </c>
      <c r="N934" s="97">
        <f>H934/I934</f>
        <v/>
      </c>
    </row>
    <row r="935">
      <c r="A935" s="53" t="n">
        <v>20221231</v>
      </c>
      <c r="B935" s="94" t="inlineStr">
        <is>
          <t>76956-SG-INR-HFT-DEL-2160</t>
        </is>
      </c>
      <c r="C935" s="95" t="n">
        <v>76956</v>
      </c>
      <c r="D935" s="53" t="inlineStr">
        <is>
          <t>SG</t>
        </is>
      </c>
      <c r="E935" s="53" t="inlineStr">
        <is>
          <t>N</t>
        </is>
      </c>
      <c r="F935" s="94" t="inlineStr">
        <is>
          <t>State Government Securities</t>
        </is>
      </c>
      <c r="G935" s="53" t="inlineStr">
        <is>
          <t>INR</t>
        </is>
      </c>
      <c r="H935" s="96" t="n">
        <v>465938.55</v>
      </c>
      <c r="I935" s="96" t="n">
        <v>635123.2266702662</v>
      </c>
      <c r="J935" s="53" t="n">
        <v>20240331</v>
      </c>
      <c r="K935" s="53" t="inlineStr">
        <is>
          <t>HFT</t>
        </is>
      </c>
      <c r="L935" s="53" t="inlineStr">
        <is>
          <t>DEL</t>
        </is>
      </c>
      <c r="M935" s="96">
        <f>I935*VLOOKUP(G935,'Currency-RBI'!$A$2:$B$28,2,0)</f>
        <v/>
      </c>
      <c r="N935" s="97">
        <f>H935/I935</f>
        <v/>
      </c>
    </row>
    <row r="936">
      <c r="A936" s="53" t="n">
        <v>20221231</v>
      </c>
      <c r="B936" s="94" t="inlineStr">
        <is>
          <t>72424-CG-INR-AFS-DEL-2164</t>
        </is>
      </c>
      <c r="C936" s="95" t="n">
        <v>72424</v>
      </c>
      <c r="D936" s="53" t="inlineStr">
        <is>
          <t>CG</t>
        </is>
      </c>
      <c r="E936" s="53" t="inlineStr">
        <is>
          <t>N</t>
        </is>
      </c>
      <c r="F936" s="94" t="inlineStr">
        <is>
          <t>Central Government Securities</t>
        </is>
      </c>
      <c r="G936" s="53" t="inlineStr">
        <is>
          <t>INR</t>
        </is>
      </c>
      <c r="H936" s="96" t="n">
        <v>473876.37</v>
      </c>
      <c r="I936" s="96" t="n">
        <v>719164.6592998116</v>
      </c>
      <c r="J936" s="53" t="n">
        <v>20240331</v>
      </c>
      <c r="K936" s="53" t="inlineStr">
        <is>
          <t>AFS</t>
        </is>
      </c>
      <c r="L936" s="53" t="inlineStr">
        <is>
          <t>DEL</t>
        </is>
      </c>
      <c r="M936" s="96">
        <f>I936*VLOOKUP(G936,'Currency-RBI'!$A$2:$B$28,2,0)</f>
        <v/>
      </c>
      <c r="N936" s="97">
        <f>H936/I936</f>
        <v/>
      </c>
    </row>
    <row r="937">
      <c r="A937" s="53" t="n">
        <v>20221231</v>
      </c>
      <c r="B937" s="94" t="inlineStr">
        <is>
          <t>40901-OS-INR-HFT-MUM-2167</t>
        </is>
      </c>
      <c r="C937" s="95" t="n">
        <v>40901</v>
      </c>
      <c r="D937" s="53" t="inlineStr">
        <is>
          <t>OS</t>
        </is>
      </c>
      <c r="E937" s="53" t="inlineStr">
        <is>
          <t>Y</t>
        </is>
      </c>
      <c r="F937" s="94" t="inlineStr">
        <is>
          <t>Other Approved Securities</t>
        </is>
      </c>
      <c r="G937" s="53" t="inlineStr">
        <is>
          <t>INR</t>
        </is>
      </c>
      <c r="H937" s="96" t="n">
        <v>327318.75</v>
      </c>
      <c r="I937" s="96" t="n">
        <v>599381.2821639515</v>
      </c>
      <c r="J937" s="53" t="n">
        <v>20240331</v>
      </c>
      <c r="K937" s="53" t="inlineStr">
        <is>
          <t>HFT</t>
        </is>
      </c>
      <c r="L937" s="53" t="inlineStr">
        <is>
          <t>MUM</t>
        </is>
      </c>
      <c r="M937" s="96">
        <f>I937*VLOOKUP(G937,'Currency-RBI'!$A$2:$B$28,2,0)</f>
        <v/>
      </c>
      <c r="N937" s="97">
        <f>H937/I937</f>
        <v/>
      </c>
    </row>
    <row r="938">
      <c r="A938" s="53" t="n">
        <v>20221231</v>
      </c>
      <c r="B938" s="94" t="inlineStr">
        <is>
          <t>58086-OS-INR-AFS-MUM-2171</t>
        </is>
      </c>
      <c r="C938" s="95" t="n">
        <v>58086</v>
      </c>
      <c r="D938" s="53" t="inlineStr">
        <is>
          <t>OS</t>
        </is>
      </c>
      <c r="E938" s="53" t="inlineStr">
        <is>
          <t>N</t>
        </is>
      </c>
      <c r="F938" s="94" t="inlineStr">
        <is>
          <t>Other Approved Securities</t>
        </is>
      </c>
      <c r="G938" s="53" t="inlineStr">
        <is>
          <t>INR</t>
        </is>
      </c>
      <c r="H938" s="96" t="n">
        <v>346359.42</v>
      </c>
      <c r="I938" s="96" t="n">
        <v>444562.4723018826</v>
      </c>
      <c r="J938" s="53" t="n">
        <v>20240331</v>
      </c>
      <c r="K938" s="53" t="inlineStr">
        <is>
          <t>AFS</t>
        </is>
      </c>
      <c r="L938" s="53" t="inlineStr">
        <is>
          <t>MUM</t>
        </is>
      </c>
      <c r="M938" s="96">
        <f>I938*VLOOKUP(G938,'Currency-RBI'!$A$2:$B$28,2,0)</f>
        <v/>
      </c>
      <c r="N938" s="97">
        <f>H938/I938</f>
        <v/>
      </c>
    </row>
    <row r="939">
      <c r="A939" s="53" t="n">
        <v>20221231</v>
      </c>
      <c r="B939" s="94" t="inlineStr">
        <is>
          <t>35302-SG-INR-AFS-DEL-2172</t>
        </is>
      </c>
      <c r="C939" s="95" t="n">
        <v>35302</v>
      </c>
      <c r="D939" s="53" t="inlineStr">
        <is>
          <t>SG</t>
        </is>
      </c>
      <c r="E939" s="53" t="inlineStr">
        <is>
          <t>Y</t>
        </is>
      </c>
      <c r="F939" s="94" t="inlineStr">
        <is>
          <t>State Government Securities</t>
        </is>
      </c>
      <c r="G939" s="53" t="inlineStr">
        <is>
          <t>INR</t>
        </is>
      </c>
      <c r="H939" s="96" t="n">
        <v>443548.71</v>
      </c>
      <c r="I939" s="96" t="n">
        <v>721536.6037634565</v>
      </c>
      <c r="J939" s="53" t="n">
        <v>20240331</v>
      </c>
      <c r="K939" s="53" t="inlineStr">
        <is>
          <t>AFS</t>
        </is>
      </c>
      <c r="L939" s="53" t="inlineStr">
        <is>
          <t>DEL</t>
        </is>
      </c>
      <c r="M939" s="96">
        <f>I939*VLOOKUP(G939,'Currency-RBI'!$A$2:$B$28,2,0)</f>
        <v/>
      </c>
      <c r="N939" s="97">
        <f>H939/I939</f>
        <v/>
      </c>
    </row>
    <row r="940">
      <c r="A940" s="53" t="n">
        <v>20221231</v>
      </c>
      <c r="B940" s="94" t="inlineStr">
        <is>
          <t>48593-TB-INR-AFS-DEL-2174</t>
        </is>
      </c>
      <c r="C940" s="95" t="n">
        <v>48593</v>
      </c>
      <c r="D940" s="53" t="inlineStr">
        <is>
          <t>TB</t>
        </is>
      </c>
      <c r="E940" s="53" t="inlineStr">
        <is>
          <t>N</t>
        </is>
      </c>
      <c r="F940" s="94" t="inlineStr">
        <is>
          <t>Treasury Bills</t>
        </is>
      </c>
      <c r="G940" s="53" t="inlineStr">
        <is>
          <t>INR</t>
        </is>
      </c>
      <c r="H940" s="96" t="n">
        <v>153764.82</v>
      </c>
      <c r="I940" s="96" t="n">
        <v>182791.8497399461</v>
      </c>
      <c r="J940" s="53" t="n">
        <v>20240331</v>
      </c>
      <c r="K940" s="53" t="inlineStr">
        <is>
          <t>AFS</t>
        </is>
      </c>
      <c r="L940" s="53" t="inlineStr">
        <is>
          <t>DEL</t>
        </is>
      </c>
      <c r="M940" s="96">
        <f>I940*VLOOKUP(G940,'Currency-RBI'!$A$2:$B$28,2,0)</f>
        <v/>
      </c>
      <c r="N940" s="97">
        <f>H940/I940</f>
        <v/>
      </c>
    </row>
    <row r="941">
      <c r="A941" s="53" t="n">
        <v>20221231</v>
      </c>
      <c r="B941" s="94" t="inlineStr">
        <is>
          <t>19526-TB-INR-HFT-MUM-2181</t>
        </is>
      </c>
      <c r="C941" s="95" t="n">
        <v>19526</v>
      </c>
      <c r="D941" s="53" t="inlineStr">
        <is>
          <t>TB</t>
        </is>
      </c>
      <c r="E941" s="53" t="inlineStr">
        <is>
          <t>Y</t>
        </is>
      </c>
      <c r="F941" s="94" t="inlineStr">
        <is>
          <t>Treasury Bills</t>
        </is>
      </c>
      <c r="G941" s="53" t="inlineStr">
        <is>
          <t>INR</t>
        </is>
      </c>
      <c r="H941" s="96" t="n">
        <v>360745.11</v>
      </c>
      <c r="I941" s="96" t="n">
        <v>365229.4684164634</v>
      </c>
      <c r="J941" s="53" t="n">
        <v>20240331</v>
      </c>
      <c r="K941" s="53" t="inlineStr">
        <is>
          <t>HFT</t>
        </is>
      </c>
      <c r="L941" s="53" t="inlineStr">
        <is>
          <t>MUM</t>
        </is>
      </c>
      <c r="M941" s="96">
        <f>I941*VLOOKUP(G941,'Currency-RBI'!$A$2:$B$28,2,0)</f>
        <v/>
      </c>
      <c r="N941" s="97">
        <f>H941/I941</f>
        <v/>
      </c>
    </row>
    <row r="942">
      <c r="A942" s="53" t="n">
        <v>20221231</v>
      </c>
      <c r="B942" s="94" t="inlineStr">
        <is>
          <t>61053-SG-INR-AFS-MUM-2182</t>
        </is>
      </c>
      <c r="C942" s="95" t="n">
        <v>61053</v>
      </c>
      <c r="D942" s="53" t="inlineStr">
        <is>
          <t>SG</t>
        </is>
      </c>
      <c r="E942" s="53" t="inlineStr">
        <is>
          <t>Y</t>
        </is>
      </c>
      <c r="F942" s="94" t="inlineStr">
        <is>
          <t>State Government Securities</t>
        </is>
      </c>
      <c r="G942" s="53" t="inlineStr">
        <is>
          <t>INR</t>
        </is>
      </c>
      <c r="H942" s="96" t="n">
        <v>255558.6</v>
      </c>
      <c r="I942" s="96" t="n">
        <v>356223.0509658966</v>
      </c>
      <c r="J942" s="53" t="n">
        <v>20240331</v>
      </c>
      <c r="K942" s="53" t="inlineStr">
        <is>
          <t>AFS</t>
        </is>
      </c>
      <c r="L942" s="53" t="inlineStr">
        <is>
          <t>MUM</t>
        </is>
      </c>
      <c r="M942" s="96">
        <f>I942*VLOOKUP(G942,'Currency-RBI'!$A$2:$B$28,2,0)</f>
        <v/>
      </c>
      <c r="N942" s="97">
        <f>H942/I942</f>
        <v/>
      </c>
    </row>
    <row r="943">
      <c r="A943" s="53" t="n">
        <v>20221231</v>
      </c>
      <c r="B943" s="94" t="inlineStr">
        <is>
          <t>76040-TB-INR-HFT-DEL-2183</t>
        </is>
      </c>
      <c r="C943" s="95" t="n">
        <v>76040</v>
      </c>
      <c r="D943" s="53" t="inlineStr">
        <is>
          <t>TB</t>
        </is>
      </c>
      <c r="E943" s="53" t="inlineStr">
        <is>
          <t>Y</t>
        </is>
      </c>
      <c r="F943" s="94" t="inlineStr">
        <is>
          <t>Treasury Bills</t>
        </is>
      </c>
      <c r="G943" s="53" t="inlineStr">
        <is>
          <t>INR</t>
        </is>
      </c>
      <c r="H943" s="96" t="n">
        <v>400656.96</v>
      </c>
      <c r="I943" s="96" t="n">
        <v>521076.8177857837</v>
      </c>
      <c r="J943" s="53" t="n">
        <v>20240331</v>
      </c>
      <c r="K943" s="53" t="inlineStr">
        <is>
          <t>HFT</t>
        </is>
      </c>
      <c r="L943" s="53" t="inlineStr">
        <is>
          <t>DEL</t>
        </is>
      </c>
      <c r="M943" s="96">
        <f>I943*VLOOKUP(G943,'Currency-RBI'!$A$2:$B$28,2,0)</f>
        <v/>
      </c>
      <c r="N943" s="97">
        <f>H943/I943</f>
        <v/>
      </c>
    </row>
    <row r="944">
      <c r="A944" s="53" t="n">
        <v>20221231</v>
      </c>
      <c r="B944" s="94" t="inlineStr">
        <is>
          <t>78420-SG-INR-AFS-DEL-2186</t>
        </is>
      </c>
      <c r="C944" s="95" t="n">
        <v>78420</v>
      </c>
      <c r="D944" s="53" t="inlineStr">
        <is>
          <t>SG</t>
        </is>
      </c>
      <c r="E944" s="53" t="inlineStr">
        <is>
          <t>Y</t>
        </is>
      </c>
      <c r="F944" s="94" t="inlineStr">
        <is>
          <t>State Government Securities</t>
        </is>
      </c>
      <c r="G944" s="53" t="inlineStr">
        <is>
          <t>INR</t>
        </is>
      </c>
      <c r="H944" s="96" t="n">
        <v>349461.09</v>
      </c>
      <c r="I944" s="96" t="n">
        <v>387688.7377904057</v>
      </c>
      <c r="J944" s="53" t="n">
        <v>20240331</v>
      </c>
      <c r="K944" s="53" t="inlineStr">
        <is>
          <t>AFS</t>
        </is>
      </c>
      <c r="L944" s="53" t="inlineStr">
        <is>
          <t>DEL</t>
        </is>
      </c>
      <c r="M944" s="96">
        <f>I944*VLOOKUP(G944,'Currency-RBI'!$A$2:$B$28,2,0)</f>
        <v/>
      </c>
      <c r="N944" s="97">
        <f>H944/I944</f>
        <v/>
      </c>
    </row>
    <row r="945">
      <c r="A945" s="53" t="n">
        <v>20221231</v>
      </c>
      <c r="B945" s="94" t="inlineStr">
        <is>
          <t>43161-CG-INR-HFT-MUM-2189</t>
        </is>
      </c>
      <c r="C945" s="95" t="n">
        <v>43161</v>
      </c>
      <c r="D945" s="53" t="inlineStr">
        <is>
          <t>CG</t>
        </is>
      </c>
      <c r="E945" s="53" t="inlineStr">
        <is>
          <t>Y</t>
        </is>
      </c>
      <c r="F945" s="94" t="inlineStr">
        <is>
          <t>Central Government Securities</t>
        </is>
      </c>
      <c r="G945" s="53" t="inlineStr">
        <is>
          <t>INR</t>
        </is>
      </c>
      <c r="H945" s="96" t="n">
        <v>377732.52</v>
      </c>
      <c r="I945" s="96" t="n">
        <v>435205.3832888906</v>
      </c>
      <c r="J945" s="53" t="n">
        <v>20240331</v>
      </c>
      <c r="K945" s="53" t="inlineStr">
        <is>
          <t>HFT</t>
        </is>
      </c>
      <c r="L945" s="53" t="inlineStr">
        <is>
          <t>MUM</t>
        </is>
      </c>
      <c r="M945" s="96">
        <f>I945*VLOOKUP(G945,'Currency-RBI'!$A$2:$B$28,2,0)</f>
        <v/>
      </c>
      <c r="N945" s="97">
        <f>H945/I945</f>
        <v/>
      </c>
    </row>
    <row r="946">
      <c r="A946" s="53" t="n">
        <v>20221231</v>
      </c>
      <c r="B946" s="94" t="inlineStr">
        <is>
          <t>74329-OS-INR-AFS-MUM-2193</t>
        </is>
      </c>
      <c r="C946" s="95" t="n">
        <v>74329</v>
      </c>
      <c r="D946" s="53" t="inlineStr">
        <is>
          <t>OS</t>
        </is>
      </c>
      <c r="E946" s="53" t="inlineStr">
        <is>
          <t>N</t>
        </is>
      </c>
      <c r="F946" s="94" t="inlineStr">
        <is>
          <t>Other Approved Securities</t>
        </is>
      </c>
      <c r="G946" s="53" t="inlineStr">
        <is>
          <t>INR</t>
        </is>
      </c>
      <c r="H946" s="96" t="n">
        <v>332016.3</v>
      </c>
      <c r="I946" s="96" t="n">
        <v>358814.0804197229</v>
      </c>
      <c r="J946" s="53" t="n">
        <v>20240331</v>
      </c>
      <c r="K946" s="53" t="inlineStr">
        <is>
          <t>AFS</t>
        </is>
      </c>
      <c r="L946" s="53" t="inlineStr">
        <is>
          <t>MUM</t>
        </is>
      </c>
      <c r="M946" s="96">
        <f>I946*VLOOKUP(G946,'Currency-RBI'!$A$2:$B$28,2,0)</f>
        <v/>
      </c>
      <c r="N946" s="97">
        <f>H946/I946</f>
        <v/>
      </c>
    </row>
    <row r="947">
      <c r="A947" s="53" t="n">
        <v>20221231</v>
      </c>
      <c r="B947" s="94" t="inlineStr">
        <is>
          <t>16934-TB-INR-AFS-MUM-2195</t>
        </is>
      </c>
      <c r="C947" s="95" t="n">
        <v>16934</v>
      </c>
      <c r="D947" s="53" t="inlineStr">
        <is>
          <t>TB</t>
        </is>
      </c>
      <c r="E947" s="53" t="inlineStr">
        <is>
          <t>Y</t>
        </is>
      </c>
      <c r="F947" s="94" t="inlineStr">
        <is>
          <t>Treasury Bills</t>
        </is>
      </c>
      <c r="G947" s="53" t="inlineStr">
        <is>
          <t>INR</t>
        </is>
      </c>
      <c r="H947" s="96" t="n">
        <v>423153.72</v>
      </c>
      <c r="I947" s="96" t="n">
        <v>434353.7212131781</v>
      </c>
      <c r="J947" s="53" t="n">
        <v>20240331</v>
      </c>
      <c r="K947" s="53" t="inlineStr">
        <is>
          <t>AFS</t>
        </is>
      </c>
      <c r="L947" s="53" t="inlineStr">
        <is>
          <t>MUM</t>
        </is>
      </c>
      <c r="M947" s="96">
        <f>I947*VLOOKUP(G947,'Currency-RBI'!$A$2:$B$28,2,0)</f>
        <v/>
      </c>
      <c r="N947" s="97">
        <f>H947/I947</f>
        <v/>
      </c>
    </row>
    <row r="948">
      <c r="A948" s="53" t="n">
        <v>20221231</v>
      </c>
      <c r="B948" s="94" t="inlineStr">
        <is>
          <t>67712-TB-INR-HFT-DEL-2196</t>
        </is>
      </c>
      <c r="C948" s="95" t="n">
        <v>67712</v>
      </c>
      <c r="D948" s="53" t="inlineStr">
        <is>
          <t>TB</t>
        </is>
      </c>
      <c r="E948" s="53" t="inlineStr">
        <is>
          <t>Y</t>
        </is>
      </c>
      <c r="F948" s="94" t="inlineStr">
        <is>
          <t>Treasury Bills</t>
        </is>
      </c>
      <c r="G948" s="53" t="inlineStr">
        <is>
          <t>INR</t>
        </is>
      </c>
      <c r="H948" s="96" t="n">
        <v>67125.96000000001</v>
      </c>
      <c r="I948" s="96" t="n">
        <v>87523.1682369404</v>
      </c>
      <c r="J948" s="53" t="n">
        <v>20240331</v>
      </c>
      <c r="K948" s="53" t="inlineStr">
        <is>
          <t>HFT</t>
        </is>
      </c>
      <c r="L948" s="53" t="inlineStr">
        <is>
          <t>DEL</t>
        </is>
      </c>
      <c r="M948" s="96">
        <f>I948*VLOOKUP(G948,'Currency-RBI'!$A$2:$B$28,2,0)</f>
        <v/>
      </c>
      <c r="N948" s="97">
        <f>H948/I948</f>
        <v/>
      </c>
    </row>
    <row r="949">
      <c r="A949" s="53" t="n">
        <v>20221231</v>
      </c>
      <c r="B949" s="94" t="inlineStr">
        <is>
          <t>64592-OS-INR-HFT-DEL-2197</t>
        </is>
      </c>
      <c r="C949" s="95" t="n">
        <v>64592</v>
      </c>
      <c r="D949" s="53" t="inlineStr">
        <is>
          <t>OS</t>
        </is>
      </c>
      <c r="E949" s="53" t="inlineStr">
        <is>
          <t>Y</t>
        </is>
      </c>
      <c r="F949" s="94" t="inlineStr">
        <is>
          <t>Other Approved Securities</t>
        </is>
      </c>
      <c r="G949" s="53" t="inlineStr">
        <is>
          <t>INR</t>
        </is>
      </c>
      <c r="H949" s="96" t="n">
        <v>370656</v>
      </c>
      <c r="I949" s="96" t="n">
        <v>446872.4837865334</v>
      </c>
      <c r="J949" s="53" t="n">
        <v>20240331</v>
      </c>
      <c r="K949" s="53" t="inlineStr">
        <is>
          <t>HFT</t>
        </is>
      </c>
      <c r="L949" s="53" t="inlineStr">
        <is>
          <t>DEL</t>
        </is>
      </c>
      <c r="M949" s="96">
        <f>I949*VLOOKUP(G949,'Currency-RBI'!$A$2:$B$28,2,0)</f>
        <v/>
      </c>
      <c r="N949" s="97">
        <f>H949/I949</f>
        <v/>
      </c>
    </row>
    <row r="950">
      <c r="A950" s="53" t="n">
        <v>20221231</v>
      </c>
      <c r="B950" s="94" t="inlineStr">
        <is>
          <t>72081-SG-INR-HFT-DEL-2199</t>
        </is>
      </c>
      <c r="C950" s="95" t="n">
        <v>72081</v>
      </c>
      <c r="D950" s="53" t="inlineStr">
        <is>
          <t>SG</t>
        </is>
      </c>
      <c r="E950" s="53" t="inlineStr">
        <is>
          <t>Y</t>
        </is>
      </c>
      <c r="F950" s="94" t="inlineStr">
        <is>
          <t>State Government Securities</t>
        </is>
      </c>
      <c r="G950" s="53" t="inlineStr">
        <is>
          <t>INR</t>
        </is>
      </c>
      <c r="H950" s="96" t="n">
        <v>358161.21</v>
      </c>
      <c r="I950" s="96" t="n">
        <v>707088.4774110831</v>
      </c>
      <c r="J950" s="53" t="n">
        <v>20240331</v>
      </c>
      <c r="K950" s="53" t="inlineStr">
        <is>
          <t>HFT</t>
        </is>
      </c>
      <c r="L950" s="53" t="inlineStr">
        <is>
          <t>DEL</t>
        </is>
      </c>
      <c r="M950" s="96">
        <f>I950*VLOOKUP(G950,'Currency-RBI'!$A$2:$B$28,2,0)</f>
        <v/>
      </c>
      <c r="N950" s="97">
        <f>H950/I950</f>
        <v/>
      </c>
    </row>
    <row r="951">
      <c r="A951" s="53" t="n">
        <v>20221231</v>
      </c>
      <c r="B951" s="94" t="inlineStr">
        <is>
          <t>87362-SG-INR-AFS-DEL-2201</t>
        </is>
      </c>
      <c r="C951" s="95" t="n">
        <v>87362</v>
      </c>
      <c r="D951" s="53" t="inlineStr">
        <is>
          <t>SG</t>
        </is>
      </c>
      <c r="E951" s="53" t="inlineStr">
        <is>
          <t>N</t>
        </is>
      </c>
      <c r="F951" s="94" t="inlineStr">
        <is>
          <t>State Government Securities</t>
        </is>
      </c>
      <c r="G951" s="53" t="inlineStr">
        <is>
          <t>INR</t>
        </is>
      </c>
      <c r="H951" s="96" t="n">
        <v>79680.14999999999</v>
      </c>
      <c r="I951" s="96" t="n">
        <v>93174.17083971323</v>
      </c>
      <c r="J951" s="53" t="n">
        <v>20240331</v>
      </c>
      <c r="K951" s="53" t="inlineStr">
        <is>
          <t>AFS</t>
        </is>
      </c>
      <c r="L951" s="53" t="inlineStr">
        <is>
          <t>DEL</t>
        </is>
      </c>
      <c r="M951" s="96">
        <f>I951*VLOOKUP(G951,'Currency-RBI'!$A$2:$B$28,2,0)</f>
        <v/>
      </c>
      <c r="N951" s="97">
        <f>H951/I951</f>
        <v/>
      </c>
    </row>
    <row r="952">
      <c r="A952" s="53" t="n">
        <v>20221231</v>
      </c>
      <c r="B952" s="94" t="inlineStr">
        <is>
          <t>28441-SG-INR-HFT-DEL-2203</t>
        </is>
      </c>
      <c r="C952" s="95" t="n">
        <v>28441</v>
      </c>
      <c r="D952" s="53" t="inlineStr">
        <is>
          <t>SG</t>
        </is>
      </c>
      <c r="E952" s="53" t="inlineStr">
        <is>
          <t>Y</t>
        </is>
      </c>
      <c r="F952" s="94" t="inlineStr">
        <is>
          <t>State Government Securities</t>
        </is>
      </c>
      <c r="G952" s="53" t="inlineStr">
        <is>
          <t>INR</t>
        </is>
      </c>
      <c r="H952" s="96" t="n">
        <v>438276.96</v>
      </c>
      <c r="I952" s="96" t="n">
        <v>715736.7896977206</v>
      </c>
      <c r="J952" s="53" t="n">
        <v>20240331</v>
      </c>
      <c r="K952" s="53" t="inlineStr">
        <is>
          <t>HFT</t>
        </is>
      </c>
      <c r="L952" s="53" t="inlineStr">
        <is>
          <t>DEL</t>
        </is>
      </c>
      <c r="M952" s="96">
        <f>I952*VLOOKUP(G952,'Currency-RBI'!$A$2:$B$28,2,0)</f>
        <v/>
      </c>
      <c r="N952" s="97">
        <f>H952/I952</f>
        <v/>
      </c>
    </row>
    <row r="953">
      <c r="A953" s="53" t="n">
        <v>20221231</v>
      </c>
      <c r="B953" s="94" t="inlineStr">
        <is>
          <t>28197-SG-INR-AFS-MUM-2204</t>
        </is>
      </c>
      <c r="C953" s="95" t="n">
        <v>28197</v>
      </c>
      <c r="D953" s="53" t="inlineStr">
        <is>
          <t>SG</t>
        </is>
      </c>
      <c r="E953" s="53" t="inlineStr">
        <is>
          <t>Y</t>
        </is>
      </c>
      <c r="F953" s="94" t="inlineStr">
        <is>
          <t>State Government Securities</t>
        </is>
      </c>
      <c r="G953" s="53" t="inlineStr">
        <is>
          <t>INR</t>
        </is>
      </c>
      <c r="H953" s="96" t="n">
        <v>146421.99</v>
      </c>
      <c r="I953" s="96" t="n">
        <v>178738.960857607</v>
      </c>
      <c r="J953" s="53" t="n">
        <v>20240331</v>
      </c>
      <c r="K953" s="53" t="inlineStr">
        <is>
          <t>AFS</t>
        </is>
      </c>
      <c r="L953" s="53" t="inlineStr">
        <is>
          <t>MUM</t>
        </is>
      </c>
      <c r="M953" s="96">
        <f>I953*VLOOKUP(G953,'Currency-RBI'!$A$2:$B$28,2,0)</f>
        <v/>
      </c>
      <c r="N953" s="97">
        <f>H953/I953</f>
        <v/>
      </c>
    </row>
    <row r="954">
      <c r="A954" s="53" t="n">
        <v>20221231</v>
      </c>
      <c r="B954" s="94" t="inlineStr">
        <is>
          <t>52824-OS-INR-HFT-DEL-2207</t>
        </is>
      </c>
      <c r="C954" s="95" t="n">
        <v>52824</v>
      </c>
      <c r="D954" s="53" t="inlineStr">
        <is>
          <t>OS</t>
        </is>
      </c>
      <c r="E954" s="53" t="inlineStr">
        <is>
          <t>N</t>
        </is>
      </c>
      <c r="F954" s="94" t="inlineStr">
        <is>
          <t>Other Approved Securities</t>
        </is>
      </c>
      <c r="G954" s="53" t="inlineStr">
        <is>
          <t>INR</t>
        </is>
      </c>
      <c r="H954" s="96" t="n">
        <v>469432.26</v>
      </c>
      <c r="I954" s="96" t="n">
        <v>757631.859726275</v>
      </c>
      <c r="J954" s="53" t="n">
        <v>20240331</v>
      </c>
      <c r="K954" s="53" t="inlineStr">
        <is>
          <t>HFT</t>
        </is>
      </c>
      <c r="L954" s="53" t="inlineStr">
        <is>
          <t>DEL</t>
        </is>
      </c>
      <c r="M954" s="96">
        <f>I954*VLOOKUP(G954,'Currency-RBI'!$A$2:$B$28,2,0)</f>
        <v/>
      </c>
      <c r="N954" s="97">
        <f>H954/I954</f>
        <v/>
      </c>
    </row>
    <row r="955">
      <c r="A955" s="53" t="n">
        <v>20221231</v>
      </c>
      <c r="B955" s="94" t="inlineStr">
        <is>
          <t>11609-TB-INR-AFS-DEL-2208</t>
        </is>
      </c>
      <c r="C955" s="95" t="n">
        <v>11609</v>
      </c>
      <c r="D955" s="53" t="inlineStr">
        <is>
          <t>TB</t>
        </is>
      </c>
      <c r="E955" s="53" t="inlineStr">
        <is>
          <t>N</t>
        </is>
      </c>
      <c r="F955" s="94" t="inlineStr">
        <is>
          <t>Treasury Bills</t>
        </is>
      </c>
      <c r="G955" s="53" t="inlineStr">
        <is>
          <t>INR</t>
        </is>
      </c>
      <c r="H955" s="96" t="n">
        <v>96088.41</v>
      </c>
      <c r="I955" s="96" t="n">
        <v>181401.2678334011</v>
      </c>
      <c r="J955" s="53" t="n">
        <v>20240331</v>
      </c>
      <c r="K955" s="53" t="inlineStr">
        <is>
          <t>AFS</t>
        </is>
      </c>
      <c r="L955" s="53" t="inlineStr">
        <is>
          <t>DEL</t>
        </is>
      </c>
      <c r="M955" s="96">
        <f>I955*VLOOKUP(G955,'Currency-RBI'!$A$2:$B$28,2,0)</f>
        <v/>
      </c>
      <c r="N955" s="97">
        <f>H955/I955</f>
        <v/>
      </c>
    </row>
    <row r="956">
      <c r="A956" s="53" t="n">
        <v>20221231</v>
      </c>
      <c r="B956" s="94" t="inlineStr">
        <is>
          <t>65063-SG-INR-AFS-MUM-2212</t>
        </is>
      </c>
      <c r="C956" s="95" t="n">
        <v>65063</v>
      </c>
      <c r="D956" s="53" t="inlineStr">
        <is>
          <t>SG</t>
        </is>
      </c>
      <c r="E956" s="53" t="inlineStr">
        <is>
          <t>Y</t>
        </is>
      </c>
      <c r="F956" s="94" t="inlineStr">
        <is>
          <t>State Government Securities</t>
        </is>
      </c>
      <c r="G956" s="53" t="inlineStr">
        <is>
          <t>INR</t>
        </is>
      </c>
      <c r="H956" s="96" t="n">
        <v>183553.92</v>
      </c>
      <c r="I956" s="96" t="n">
        <v>248844.4938167022</v>
      </c>
      <c r="J956" s="53" t="n">
        <v>20240331</v>
      </c>
      <c r="K956" s="53" t="inlineStr">
        <is>
          <t>AFS</t>
        </is>
      </c>
      <c r="L956" s="53" t="inlineStr">
        <is>
          <t>MUM</t>
        </is>
      </c>
      <c r="M956" s="96">
        <f>I956*VLOOKUP(G956,'Currency-RBI'!$A$2:$B$28,2,0)</f>
        <v/>
      </c>
      <c r="N956" s="97">
        <f>H956/I956</f>
        <v/>
      </c>
    </row>
    <row r="957">
      <c r="A957" s="53" t="n">
        <v>20221231</v>
      </c>
      <c r="B957" s="94" t="inlineStr">
        <is>
          <t>62395-OS-INR-HFT-DEL-2214</t>
        </is>
      </c>
      <c r="C957" s="95" t="n">
        <v>62395</v>
      </c>
      <c r="D957" s="53" t="inlineStr">
        <is>
          <t>OS</t>
        </is>
      </c>
      <c r="E957" s="53" t="inlineStr">
        <is>
          <t>N</t>
        </is>
      </c>
      <c r="F957" s="94" t="inlineStr">
        <is>
          <t>Other Approved Securities</t>
        </is>
      </c>
      <c r="G957" s="53" t="inlineStr">
        <is>
          <t>INR</t>
        </is>
      </c>
      <c r="H957" s="96" t="n">
        <v>125985.42</v>
      </c>
      <c r="I957" s="96" t="n">
        <v>171453.3264032841</v>
      </c>
      <c r="J957" s="53" t="n">
        <v>20240331</v>
      </c>
      <c r="K957" s="53" t="inlineStr">
        <is>
          <t>HFT</t>
        </is>
      </c>
      <c r="L957" s="53" t="inlineStr">
        <is>
          <t>DEL</t>
        </is>
      </c>
      <c r="M957" s="96">
        <f>I957*VLOOKUP(G957,'Currency-RBI'!$A$2:$B$28,2,0)</f>
        <v/>
      </c>
      <c r="N957" s="97">
        <f>H957/I957</f>
        <v/>
      </c>
    </row>
    <row r="958">
      <c r="A958" s="53" t="n">
        <v>20221231</v>
      </c>
      <c r="B958" s="94" t="inlineStr">
        <is>
          <t>40055-SG-INR-AFS-DEL-2215</t>
        </is>
      </c>
      <c r="C958" s="95" t="n">
        <v>40055</v>
      </c>
      <c r="D958" s="53" t="inlineStr">
        <is>
          <t>SG</t>
        </is>
      </c>
      <c r="E958" s="53" t="inlineStr">
        <is>
          <t>N</t>
        </is>
      </c>
      <c r="F958" s="94" t="inlineStr">
        <is>
          <t>State Government Securities</t>
        </is>
      </c>
      <c r="G958" s="53" t="inlineStr">
        <is>
          <t>INR</t>
        </is>
      </c>
      <c r="H958" s="96" t="n">
        <v>355152.6</v>
      </c>
      <c r="I958" s="96" t="n">
        <v>600076.6313858812</v>
      </c>
      <c r="J958" s="53" t="n">
        <v>20240331</v>
      </c>
      <c r="K958" s="53" t="inlineStr">
        <is>
          <t>AFS</t>
        </is>
      </c>
      <c r="L958" s="53" t="inlineStr">
        <is>
          <t>DEL</t>
        </is>
      </c>
      <c r="M958" s="96">
        <f>I958*VLOOKUP(G958,'Currency-RBI'!$A$2:$B$28,2,0)</f>
        <v/>
      </c>
      <c r="N958" s="97">
        <f>H958/I958</f>
        <v/>
      </c>
    </row>
    <row r="959">
      <c r="A959" s="53" t="n">
        <v>20221231</v>
      </c>
      <c r="B959" s="94" t="inlineStr">
        <is>
          <t>64173-SG-INR-AFS-MUM-2216</t>
        </is>
      </c>
      <c r="C959" s="95" t="n">
        <v>64173</v>
      </c>
      <c r="D959" s="53" t="inlineStr">
        <is>
          <t>SG</t>
        </is>
      </c>
      <c r="E959" s="53" t="inlineStr">
        <is>
          <t>Y</t>
        </is>
      </c>
      <c r="F959" s="94" t="inlineStr">
        <is>
          <t>State Government Securities</t>
        </is>
      </c>
      <c r="G959" s="53" t="inlineStr">
        <is>
          <t>INR</t>
        </is>
      </c>
      <c r="H959" s="96" t="n">
        <v>74681.64</v>
      </c>
      <c r="I959" s="96" t="n">
        <v>131441.4910641523</v>
      </c>
      <c r="J959" s="53" t="n">
        <v>20240331</v>
      </c>
      <c r="K959" s="53" t="inlineStr">
        <is>
          <t>AFS</t>
        </is>
      </c>
      <c r="L959" s="53" t="inlineStr">
        <is>
          <t>MUM</t>
        </is>
      </c>
      <c r="M959" s="96">
        <f>I959*VLOOKUP(G959,'Currency-RBI'!$A$2:$B$28,2,0)</f>
        <v/>
      </c>
      <c r="N959" s="97">
        <f>H959/I959</f>
        <v/>
      </c>
    </row>
    <row r="960">
      <c r="A960" s="53" t="n">
        <v>20221231</v>
      </c>
      <c r="B960" s="94" t="inlineStr">
        <is>
          <t>77089-OS-INR-AFS-DEL-2218</t>
        </is>
      </c>
      <c r="C960" s="95" t="n">
        <v>77089</v>
      </c>
      <c r="D960" s="53" t="inlineStr">
        <is>
          <t>OS</t>
        </is>
      </c>
      <c r="E960" s="53" t="inlineStr">
        <is>
          <t>Y</t>
        </is>
      </c>
      <c r="F960" s="94" t="inlineStr">
        <is>
          <t>Other Approved Securities</t>
        </is>
      </c>
      <c r="G960" s="53" t="inlineStr">
        <is>
          <t>INR</t>
        </is>
      </c>
      <c r="H960" s="96" t="n">
        <v>134252.91</v>
      </c>
      <c r="I960" s="96" t="n">
        <v>185073.4932806124</v>
      </c>
      <c r="J960" s="53" t="n">
        <v>20240331</v>
      </c>
      <c r="K960" s="53" t="inlineStr">
        <is>
          <t>AFS</t>
        </is>
      </c>
      <c r="L960" s="53" t="inlineStr">
        <is>
          <t>DEL</t>
        </is>
      </c>
      <c r="M960" s="96">
        <f>I960*VLOOKUP(G960,'Currency-RBI'!$A$2:$B$28,2,0)</f>
        <v/>
      </c>
      <c r="N960" s="97">
        <f>H960/I960</f>
        <v/>
      </c>
    </row>
    <row r="961">
      <c r="A961" s="53" t="n">
        <v>20221231</v>
      </c>
      <c r="B961" s="94" t="inlineStr">
        <is>
          <t>55818-TB-INR-HFT-MUM-2219</t>
        </is>
      </c>
      <c r="C961" s="95" t="n">
        <v>55818</v>
      </c>
      <c r="D961" s="53" t="inlineStr">
        <is>
          <t>TB</t>
        </is>
      </c>
      <c r="E961" s="53" t="inlineStr">
        <is>
          <t>Y</t>
        </is>
      </c>
      <c r="F961" s="94" t="inlineStr">
        <is>
          <t>Treasury Bills</t>
        </is>
      </c>
      <c r="G961" s="53" t="inlineStr">
        <is>
          <t>INR</t>
        </is>
      </c>
      <c r="H961" s="96" t="n">
        <v>135325.08</v>
      </c>
      <c r="I961" s="96" t="n">
        <v>266047.1240720314</v>
      </c>
      <c r="J961" s="53" t="n">
        <v>20240331</v>
      </c>
      <c r="K961" s="53" t="inlineStr">
        <is>
          <t>HFT</t>
        </is>
      </c>
      <c r="L961" s="53" t="inlineStr">
        <is>
          <t>MUM</t>
        </is>
      </c>
      <c r="M961" s="96">
        <f>I961*VLOOKUP(G961,'Currency-RBI'!$A$2:$B$28,2,0)</f>
        <v/>
      </c>
      <c r="N961" s="97">
        <f>H961/I961</f>
        <v/>
      </c>
    </row>
    <row r="962">
      <c r="A962" s="53" t="n">
        <v>20221231</v>
      </c>
      <c r="B962" s="94" t="inlineStr">
        <is>
          <t>31463-CG-INR-HFT-MUM-2222</t>
        </is>
      </c>
      <c r="C962" s="95" t="n">
        <v>31463</v>
      </c>
      <c r="D962" s="53" t="inlineStr">
        <is>
          <t>CG</t>
        </is>
      </c>
      <c r="E962" s="53" t="inlineStr">
        <is>
          <t>Y</t>
        </is>
      </c>
      <c r="F962" s="94" t="inlineStr">
        <is>
          <t>Central Government Securities</t>
        </is>
      </c>
      <c r="G962" s="53" t="inlineStr">
        <is>
          <t>INR</t>
        </is>
      </c>
      <c r="H962" s="96" t="n">
        <v>106354.71</v>
      </c>
      <c r="I962" s="96" t="n">
        <v>200882.7617390874</v>
      </c>
      <c r="J962" s="53" t="n">
        <v>20240331</v>
      </c>
      <c r="K962" s="53" t="inlineStr">
        <is>
          <t>HFT</t>
        </is>
      </c>
      <c r="L962" s="53" t="inlineStr">
        <is>
          <t>MUM</t>
        </is>
      </c>
      <c r="M962" s="96">
        <f>I962*VLOOKUP(G962,'Currency-RBI'!$A$2:$B$28,2,0)</f>
        <v/>
      </c>
      <c r="N962" s="97">
        <f>H962/I962</f>
        <v/>
      </c>
    </row>
    <row r="963">
      <c r="A963" s="53" t="n">
        <v>20221231</v>
      </c>
      <c r="B963" s="94" t="inlineStr">
        <is>
          <t>86704-TB-INR-HFT-DEL-2223</t>
        </is>
      </c>
      <c r="C963" s="95" t="n">
        <v>86704</v>
      </c>
      <c r="D963" s="53" t="inlineStr">
        <is>
          <t>TB</t>
        </is>
      </c>
      <c r="E963" s="53" t="inlineStr">
        <is>
          <t>Y</t>
        </is>
      </c>
      <c r="F963" s="94" t="inlineStr">
        <is>
          <t>Treasury Bills</t>
        </is>
      </c>
      <c r="G963" s="53" t="inlineStr">
        <is>
          <t>INR</t>
        </is>
      </c>
      <c r="H963" s="96" t="n">
        <v>236369.43</v>
      </c>
      <c r="I963" s="96" t="n">
        <v>360871.5475713433</v>
      </c>
      <c r="J963" s="53" t="n">
        <v>20240331</v>
      </c>
      <c r="K963" s="53" t="inlineStr">
        <is>
          <t>HFT</t>
        </is>
      </c>
      <c r="L963" s="53" t="inlineStr">
        <is>
          <t>DEL</t>
        </is>
      </c>
      <c r="M963" s="96">
        <f>I963*VLOOKUP(G963,'Currency-RBI'!$A$2:$B$28,2,0)</f>
        <v/>
      </c>
      <c r="N963" s="97">
        <f>H963/I963</f>
        <v/>
      </c>
    </row>
    <row r="964">
      <c r="A964" s="53" t="n">
        <v>20221231</v>
      </c>
      <c r="B964" s="94" t="inlineStr">
        <is>
          <t>45970-OS-INR-AFS-DEL-2224</t>
        </is>
      </c>
      <c r="C964" s="95" t="n">
        <v>45970</v>
      </c>
      <c r="D964" s="53" t="inlineStr">
        <is>
          <t>OS</t>
        </is>
      </c>
      <c r="E964" s="53" t="inlineStr">
        <is>
          <t>N</t>
        </is>
      </c>
      <c r="F964" s="94" t="inlineStr">
        <is>
          <t>Other Approved Securities</t>
        </is>
      </c>
      <c r="G964" s="53" t="inlineStr">
        <is>
          <t>INR</t>
        </is>
      </c>
      <c r="H964" s="96" t="n">
        <v>488961</v>
      </c>
      <c r="I964" s="96" t="n">
        <v>743076.1920564326</v>
      </c>
      <c r="J964" s="53" t="n">
        <v>20240331</v>
      </c>
      <c r="K964" s="53" t="inlineStr">
        <is>
          <t>AFS</t>
        </is>
      </c>
      <c r="L964" s="53" t="inlineStr">
        <is>
          <t>DEL</t>
        </is>
      </c>
      <c r="M964" s="96">
        <f>I964*VLOOKUP(G964,'Currency-RBI'!$A$2:$B$28,2,0)</f>
        <v/>
      </c>
      <c r="N964" s="97">
        <f>H964/I964</f>
        <v/>
      </c>
    </row>
    <row r="965">
      <c r="A965" s="53" t="n">
        <v>20221231</v>
      </c>
      <c r="B965" s="94" t="inlineStr">
        <is>
          <t>30778-SG-INR-AFS-MUM-2226</t>
        </is>
      </c>
      <c r="C965" s="95" t="n">
        <v>30778</v>
      </c>
      <c r="D965" s="53" t="inlineStr">
        <is>
          <t>SG</t>
        </is>
      </c>
      <c r="E965" s="53" t="inlineStr">
        <is>
          <t>N</t>
        </is>
      </c>
      <c r="F965" s="94" t="inlineStr">
        <is>
          <t>State Government Securities</t>
        </is>
      </c>
      <c r="G965" s="53" t="inlineStr">
        <is>
          <t>INR</t>
        </is>
      </c>
      <c r="H965" s="96" t="n">
        <v>367844.4</v>
      </c>
      <c r="I965" s="96" t="n">
        <v>384815.261107847</v>
      </c>
      <c r="J965" s="53" t="n">
        <v>20240331</v>
      </c>
      <c r="K965" s="53" t="inlineStr">
        <is>
          <t>AFS</t>
        </is>
      </c>
      <c r="L965" s="53" t="inlineStr">
        <is>
          <t>MUM</t>
        </is>
      </c>
      <c r="M965" s="96">
        <f>I965*VLOOKUP(G965,'Currency-RBI'!$A$2:$B$28,2,0)</f>
        <v/>
      </c>
      <c r="N965" s="97">
        <f>H965/I965</f>
        <v/>
      </c>
    </row>
    <row r="966">
      <c r="A966" s="53" t="n">
        <v>20221231</v>
      </c>
      <c r="B966" s="94" t="inlineStr">
        <is>
          <t>19312-TB-INR-HFT-MUM-2228</t>
        </is>
      </c>
      <c r="C966" s="95" t="n">
        <v>19312</v>
      </c>
      <c r="D966" s="53" t="inlineStr">
        <is>
          <t>TB</t>
        </is>
      </c>
      <c r="E966" s="53" t="inlineStr">
        <is>
          <t>N</t>
        </is>
      </c>
      <c r="F966" s="94" t="inlineStr">
        <is>
          <t>Treasury Bills</t>
        </is>
      </c>
      <c r="G966" s="53" t="inlineStr">
        <is>
          <t>INR</t>
        </is>
      </c>
      <c r="H966" s="96" t="n">
        <v>59733.63</v>
      </c>
      <c r="I966" s="96" t="n">
        <v>108357.0925912366</v>
      </c>
      <c r="J966" s="53" t="n">
        <v>20240331</v>
      </c>
      <c r="K966" s="53" t="inlineStr">
        <is>
          <t>HFT</t>
        </is>
      </c>
      <c r="L966" s="53" t="inlineStr">
        <is>
          <t>MUM</t>
        </is>
      </c>
      <c r="M966" s="96">
        <f>I966*VLOOKUP(G966,'Currency-RBI'!$A$2:$B$28,2,0)</f>
        <v/>
      </c>
      <c r="N966" s="97">
        <f>H966/I966</f>
        <v/>
      </c>
    </row>
    <row r="967">
      <c r="A967" s="53" t="n">
        <v>20221231</v>
      </c>
      <c r="B967" s="94" t="inlineStr">
        <is>
          <t>50014-OS-INR-HFT-DEL-2229</t>
        </is>
      </c>
      <c r="C967" s="95" t="n">
        <v>50014</v>
      </c>
      <c r="D967" s="53" t="inlineStr">
        <is>
          <t>OS</t>
        </is>
      </c>
      <c r="E967" s="53" t="inlineStr">
        <is>
          <t>N</t>
        </is>
      </c>
      <c r="F967" s="94" t="inlineStr">
        <is>
          <t>Other Approved Securities</t>
        </is>
      </c>
      <c r="G967" s="53" t="inlineStr">
        <is>
          <t>INR</t>
        </is>
      </c>
      <c r="H967" s="96" t="n">
        <v>204749.82</v>
      </c>
      <c r="I967" s="96" t="n">
        <v>369819.2751827612</v>
      </c>
      <c r="J967" s="53" t="n">
        <v>20240331</v>
      </c>
      <c r="K967" s="53" t="inlineStr">
        <is>
          <t>HFT</t>
        </is>
      </c>
      <c r="L967" s="53" t="inlineStr">
        <is>
          <t>DEL</t>
        </is>
      </c>
      <c r="M967" s="96">
        <f>I967*VLOOKUP(G967,'Currency-RBI'!$A$2:$B$28,2,0)</f>
        <v/>
      </c>
      <c r="N967" s="97">
        <f>H967/I967</f>
        <v/>
      </c>
    </row>
    <row r="968">
      <c r="A968" s="53" t="n">
        <v>20221231</v>
      </c>
      <c r="B968" s="94" t="inlineStr">
        <is>
          <t>10420-TB-INR-HFT-DEL-2230</t>
        </is>
      </c>
      <c r="C968" s="95" t="n">
        <v>10420</v>
      </c>
      <c r="D968" s="53" t="inlineStr">
        <is>
          <t>TB</t>
        </is>
      </c>
      <c r="E968" s="53" t="inlineStr">
        <is>
          <t>N</t>
        </is>
      </c>
      <c r="F968" s="94" t="inlineStr">
        <is>
          <t>Treasury Bills</t>
        </is>
      </c>
      <c r="G968" s="53" t="inlineStr">
        <is>
          <t>INR</t>
        </is>
      </c>
      <c r="H968" s="96" t="n">
        <v>90960.21000000001</v>
      </c>
      <c r="I968" s="96" t="n">
        <v>150763.445267145</v>
      </c>
      <c r="J968" s="53" t="n">
        <v>20240331</v>
      </c>
      <c r="K968" s="53" t="inlineStr">
        <is>
          <t>HFT</t>
        </is>
      </c>
      <c r="L968" s="53" t="inlineStr">
        <is>
          <t>DEL</t>
        </is>
      </c>
      <c r="M968" s="96">
        <f>I968*VLOOKUP(G968,'Currency-RBI'!$A$2:$B$28,2,0)</f>
        <v/>
      </c>
      <c r="N968" s="97">
        <f>H968/I968</f>
        <v/>
      </c>
    </row>
    <row r="969">
      <c r="A969" s="53" t="n">
        <v>20221231</v>
      </c>
      <c r="B969" s="94" t="inlineStr">
        <is>
          <t>13708-OS-INR-HFT-MUM-2232</t>
        </is>
      </c>
      <c r="C969" s="95" t="n">
        <v>13708</v>
      </c>
      <c r="D969" s="53" t="inlineStr">
        <is>
          <t>OS</t>
        </is>
      </c>
      <c r="E969" s="53" t="inlineStr">
        <is>
          <t>N</t>
        </is>
      </c>
      <c r="F969" s="94" t="inlineStr">
        <is>
          <t>Other Approved Securities</t>
        </is>
      </c>
      <c r="G969" s="53" t="inlineStr">
        <is>
          <t>INR</t>
        </is>
      </c>
      <c r="H969" s="96" t="n">
        <v>334426.95</v>
      </c>
      <c r="I969" s="96" t="n">
        <v>385945.4076708438</v>
      </c>
      <c r="J969" s="53" t="n">
        <v>20240331</v>
      </c>
      <c r="K969" s="53" t="inlineStr">
        <is>
          <t>HFT</t>
        </is>
      </c>
      <c r="L969" s="53" t="inlineStr">
        <is>
          <t>MUM</t>
        </is>
      </c>
      <c r="M969" s="96">
        <f>I969*VLOOKUP(G969,'Currency-RBI'!$A$2:$B$28,2,0)</f>
        <v/>
      </c>
      <c r="N969" s="97">
        <f>H969/I969</f>
        <v/>
      </c>
    </row>
    <row r="970">
      <c r="A970" s="53" t="n">
        <v>20221231</v>
      </c>
      <c r="B970" s="94" t="inlineStr">
        <is>
          <t>42050-TB-INR-HFT-MUM-2240</t>
        </is>
      </c>
      <c r="C970" s="95" t="n">
        <v>42050</v>
      </c>
      <c r="D970" s="53" t="inlineStr">
        <is>
          <t>TB</t>
        </is>
      </c>
      <c r="E970" s="53" t="inlineStr">
        <is>
          <t>Y</t>
        </is>
      </c>
      <c r="F970" s="94" t="inlineStr">
        <is>
          <t>Treasury Bills</t>
        </is>
      </c>
      <c r="G970" s="53" t="inlineStr">
        <is>
          <t>INR</t>
        </is>
      </c>
      <c r="H970" s="96" t="n">
        <v>430807.41</v>
      </c>
      <c r="I970" s="96" t="n">
        <v>652552.5603730801</v>
      </c>
      <c r="J970" s="53" t="n">
        <v>20240331</v>
      </c>
      <c r="K970" s="53" t="inlineStr">
        <is>
          <t>HFT</t>
        </is>
      </c>
      <c r="L970" s="53" t="inlineStr">
        <is>
          <t>MUM</t>
        </is>
      </c>
      <c r="M970" s="96">
        <f>I970*VLOOKUP(G970,'Currency-RBI'!$A$2:$B$28,2,0)</f>
        <v/>
      </c>
      <c r="N970" s="97">
        <f>H970/I970</f>
        <v/>
      </c>
    </row>
    <row r="971">
      <c r="A971" s="53" t="n">
        <v>20221231</v>
      </c>
      <c r="B971" s="94" t="inlineStr">
        <is>
          <t>41817-SG-INR-HFT-DEL-2241</t>
        </is>
      </c>
      <c r="C971" s="95" t="n">
        <v>41817</v>
      </c>
      <c r="D971" s="53" t="inlineStr">
        <is>
          <t>SG</t>
        </is>
      </c>
      <c r="E971" s="53" t="inlineStr">
        <is>
          <t>N</t>
        </is>
      </c>
      <c r="F971" s="94" t="inlineStr">
        <is>
          <t>State Government Securities</t>
        </is>
      </c>
      <c r="G971" s="53" t="inlineStr">
        <is>
          <t>INR</t>
        </is>
      </c>
      <c r="H971" s="96" t="n">
        <v>457473.06</v>
      </c>
      <c r="I971" s="96" t="n">
        <v>518319.2450075248</v>
      </c>
      <c r="J971" s="53" t="n">
        <v>20240331</v>
      </c>
      <c r="K971" s="53" t="inlineStr">
        <is>
          <t>HFT</t>
        </is>
      </c>
      <c r="L971" s="53" t="inlineStr">
        <is>
          <t>DEL</t>
        </is>
      </c>
      <c r="M971" s="96">
        <f>I971*VLOOKUP(G971,'Currency-RBI'!$A$2:$B$28,2,0)</f>
        <v/>
      </c>
      <c r="N971" s="97">
        <f>H971/I971</f>
        <v/>
      </c>
    </row>
    <row r="972">
      <c r="A972" s="53" t="n">
        <v>20221231</v>
      </c>
      <c r="B972" s="94" t="inlineStr">
        <is>
          <t>22748-SG-INR-HFT-MUM-2242</t>
        </is>
      </c>
      <c r="C972" s="95" t="n">
        <v>22748</v>
      </c>
      <c r="D972" s="53" t="inlineStr">
        <is>
          <t>SG</t>
        </is>
      </c>
      <c r="E972" s="53" t="inlineStr">
        <is>
          <t>N</t>
        </is>
      </c>
      <c r="F972" s="94" t="inlineStr">
        <is>
          <t>State Government Securities</t>
        </is>
      </c>
      <c r="G972" s="53" t="inlineStr">
        <is>
          <t>INR</t>
        </is>
      </c>
      <c r="H972" s="96" t="n">
        <v>65128.14</v>
      </c>
      <c r="I972" s="96" t="n">
        <v>66547.33156789361</v>
      </c>
      <c r="J972" s="53" t="n">
        <v>20240331</v>
      </c>
      <c r="K972" s="53" t="inlineStr">
        <is>
          <t>HFT</t>
        </is>
      </c>
      <c r="L972" s="53" t="inlineStr">
        <is>
          <t>MUM</t>
        </is>
      </c>
      <c r="M972" s="96">
        <f>I972*VLOOKUP(G972,'Currency-RBI'!$A$2:$B$28,2,0)</f>
        <v/>
      </c>
      <c r="N972" s="97">
        <f>H972/I972</f>
        <v/>
      </c>
    </row>
    <row r="973">
      <c r="A973" s="53" t="n">
        <v>20221231</v>
      </c>
      <c r="B973" s="94" t="inlineStr">
        <is>
          <t>43943-OS-INR-HFT-MUM-2244</t>
        </is>
      </c>
      <c r="C973" s="95" t="n">
        <v>43943</v>
      </c>
      <c r="D973" s="53" t="inlineStr">
        <is>
          <t>OS</t>
        </is>
      </c>
      <c r="E973" s="53" t="inlineStr">
        <is>
          <t>Y</t>
        </is>
      </c>
      <c r="F973" s="94" t="inlineStr">
        <is>
          <t>Other Approved Securities</t>
        </is>
      </c>
      <c r="G973" s="53" t="inlineStr">
        <is>
          <t>INR</t>
        </is>
      </c>
      <c r="H973" s="96" t="n">
        <v>251898.57</v>
      </c>
      <c r="I973" s="96" t="n">
        <v>331185.6264085464</v>
      </c>
      <c r="J973" s="53" t="n">
        <v>20240331</v>
      </c>
      <c r="K973" s="53" t="inlineStr">
        <is>
          <t>HFT</t>
        </is>
      </c>
      <c r="L973" s="53" t="inlineStr">
        <is>
          <t>MUM</t>
        </is>
      </c>
      <c r="M973" s="96">
        <f>I973*VLOOKUP(G973,'Currency-RBI'!$A$2:$B$28,2,0)</f>
        <v/>
      </c>
      <c r="N973" s="97">
        <f>H973/I973</f>
        <v/>
      </c>
    </row>
    <row r="974">
      <c r="A974" s="53" t="n">
        <v>20221231</v>
      </c>
      <c r="B974" s="94" t="inlineStr">
        <is>
          <t>47901-CG-INR-AFS-DEL-2245</t>
        </is>
      </c>
      <c r="C974" s="95" t="n">
        <v>47901</v>
      </c>
      <c r="D974" s="53" t="inlineStr">
        <is>
          <t>CG</t>
        </is>
      </c>
      <c r="E974" s="53" t="inlineStr">
        <is>
          <t>Y</t>
        </is>
      </c>
      <c r="F974" s="94" t="inlineStr">
        <is>
          <t>Central Government Securities</t>
        </is>
      </c>
      <c r="G974" s="53" t="inlineStr">
        <is>
          <t>INR</t>
        </is>
      </c>
      <c r="H974" s="96" t="n">
        <v>400928.22</v>
      </c>
      <c r="I974" s="96" t="n">
        <v>757529.8196640521</v>
      </c>
      <c r="J974" s="53" t="n">
        <v>20240331</v>
      </c>
      <c r="K974" s="53" t="inlineStr">
        <is>
          <t>AFS</t>
        </is>
      </c>
      <c r="L974" s="53" t="inlineStr">
        <is>
          <t>DEL</t>
        </is>
      </c>
      <c r="M974" s="96">
        <f>I974*VLOOKUP(G974,'Currency-RBI'!$A$2:$B$28,2,0)</f>
        <v/>
      </c>
      <c r="N974" s="97">
        <f>H974/I974</f>
        <v/>
      </c>
    </row>
    <row r="975">
      <c r="A975" s="53" t="n">
        <v>20221231</v>
      </c>
      <c r="B975" s="94" t="inlineStr">
        <is>
          <t>41133-SG-INR-HFT-DEL-2246</t>
        </is>
      </c>
      <c r="C975" s="95" t="n">
        <v>41133</v>
      </c>
      <c r="D975" s="53" t="inlineStr">
        <is>
          <t>SG</t>
        </is>
      </c>
      <c r="E975" s="53" t="inlineStr">
        <is>
          <t>N</t>
        </is>
      </c>
      <c r="F975" s="94" t="inlineStr">
        <is>
          <t>State Government Securities</t>
        </is>
      </c>
      <c r="G975" s="53" t="inlineStr">
        <is>
          <t>INR</t>
        </is>
      </c>
      <c r="H975" s="96" t="n">
        <v>277481.16</v>
      </c>
      <c r="I975" s="96" t="n">
        <v>483361.8678769055</v>
      </c>
      <c r="J975" s="53" t="n">
        <v>20240331</v>
      </c>
      <c r="K975" s="53" t="inlineStr">
        <is>
          <t>HFT</t>
        </is>
      </c>
      <c r="L975" s="53" t="inlineStr">
        <is>
          <t>DEL</t>
        </is>
      </c>
      <c r="M975" s="96">
        <f>I975*VLOOKUP(G975,'Currency-RBI'!$A$2:$B$28,2,0)</f>
        <v/>
      </c>
      <c r="N975" s="97">
        <f>H975/I975</f>
        <v/>
      </c>
    </row>
    <row r="976">
      <c r="A976" s="53" t="n">
        <v>20221231</v>
      </c>
      <c r="B976" s="94" t="inlineStr">
        <is>
          <t>68634-OS-INR-HFT-DEL-2247</t>
        </is>
      </c>
      <c r="C976" s="95" t="n">
        <v>68634</v>
      </c>
      <c r="D976" s="53" t="inlineStr">
        <is>
          <t>OS</t>
        </is>
      </c>
      <c r="E976" s="53" t="inlineStr">
        <is>
          <t>N</t>
        </is>
      </c>
      <c r="F976" s="94" t="inlineStr">
        <is>
          <t>Other Approved Securities</t>
        </is>
      </c>
      <c r="G976" s="53" t="inlineStr">
        <is>
          <t>INR</t>
        </is>
      </c>
      <c r="H976" s="96" t="n">
        <v>271595.61</v>
      </c>
      <c r="I976" s="96" t="n">
        <v>395875.3090520267</v>
      </c>
      <c r="J976" s="53" t="n">
        <v>20240331</v>
      </c>
      <c r="K976" s="53" t="inlineStr">
        <is>
          <t>HFT</t>
        </is>
      </c>
      <c r="L976" s="53" t="inlineStr">
        <is>
          <t>DEL</t>
        </is>
      </c>
      <c r="M976" s="96">
        <f>I976*VLOOKUP(G976,'Currency-RBI'!$A$2:$B$28,2,0)</f>
        <v/>
      </c>
      <c r="N976" s="97">
        <f>H976/I976</f>
        <v/>
      </c>
    </row>
    <row r="977">
      <c r="A977" s="53" t="n">
        <v>20221231</v>
      </c>
      <c r="B977" s="94" t="inlineStr">
        <is>
          <t>16506-OS-INR-HFT-MUM-2248</t>
        </is>
      </c>
      <c r="C977" s="95" t="n">
        <v>16506</v>
      </c>
      <c r="D977" s="53" t="inlineStr">
        <is>
          <t>OS</t>
        </is>
      </c>
      <c r="E977" s="53" t="inlineStr">
        <is>
          <t>Y</t>
        </is>
      </c>
      <c r="F977" s="94" t="inlineStr">
        <is>
          <t>Other Approved Securities</t>
        </is>
      </c>
      <c r="G977" s="53" t="inlineStr">
        <is>
          <t>INR</t>
        </is>
      </c>
      <c r="H977" s="96" t="n">
        <v>229509.72</v>
      </c>
      <c r="I977" s="96" t="n">
        <v>307893.486548601</v>
      </c>
      <c r="J977" s="53" t="n">
        <v>20240331</v>
      </c>
      <c r="K977" s="53" t="inlineStr">
        <is>
          <t>HFT</t>
        </is>
      </c>
      <c r="L977" s="53" t="inlineStr">
        <is>
          <t>MUM</t>
        </is>
      </c>
      <c r="M977" s="96">
        <f>I977*VLOOKUP(G977,'Currency-RBI'!$A$2:$B$28,2,0)</f>
        <v/>
      </c>
      <c r="N977" s="97">
        <f>H977/I977</f>
        <v/>
      </c>
    </row>
    <row r="978">
      <c r="A978" s="53" t="n">
        <v>20221231</v>
      </c>
      <c r="B978" s="94" t="inlineStr">
        <is>
          <t>17935-SG-INR-HFT-MUM-2249</t>
        </is>
      </c>
      <c r="C978" s="95" t="n">
        <v>17935</v>
      </c>
      <c r="D978" s="53" t="inlineStr">
        <is>
          <t>SG</t>
        </is>
      </c>
      <c r="E978" s="53" t="inlineStr">
        <is>
          <t>N</t>
        </is>
      </c>
      <c r="F978" s="94" t="inlineStr">
        <is>
          <t>State Government Securities</t>
        </is>
      </c>
      <c r="G978" s="53" t="inlineStr">
        <is>
          <t>INR</t>
        </is>
      </c>
      <c r="H978" s="96" t="n">
        <v>302868.72</v>
      </c>
      <c r="I978" s="96" t="n">
        <v>510278.4355300201</v>
      </c>
      <c r="J978" s="53" t="n">
        <v>20240331</v>
      </c>
      <c r="K978" s="53" t="inlineStr">
        <is>
          <t>HFT</t>
        </is>
      </c>
      <c r="L978" s="53" t="inlineStr">
        <is>
          <t>MUM</t>
        </is>
      </c>
      <c r="M978" s="96">
        <f>I978*VLOOKUP(G978,'Currency-RBI'!$A$2:$B$28,2,0)</f>
        <v/>
      </c>
      <c r="N978" s="97">
        <f>H978/I978</f>
        <v/>
      </c>
    </row>
    <row r="979">
      <c r="A979" s="53" t="n">
        <v>20221231</v>
      </c>
      <c r="B979" s="94" t="inlineStr">
        <is>
          <t>62966-OS-INR-HFT-DEL-2250</t>
        </is>
      </c>
      <c r="C979" s="95" t="n">
        <v>62966</v>
      </c>
      <c r="D979" s="53" t="inlineStr">
        <is>
          <t>OS</t>
        </is>
      </c>
      <c r="E979" s="53" t="inlineStr">
        <is>
          <t>N</t>
        </is>
      </c>
      <c r="F979" s="94" t="inlineStr">
        <is>
          <t>Other Approved Securities</t>
        </is>
      </c>
      <c r="G979" s="53" t="inlineStr">
        <is>
          <t>INR</t>
        </is>
      </c>
      <c r="H979" s="96" t="n">
        <v>89048.52</v>
      </c>
      <c r="I979" s="96" t="n">
        <v>136141.5215836586</v>
      </c>
      <c r="J979" s="53" t="n">
        <v>20240331</v>
      </c>
      <c r="K979" s="53" t="inlineStr">
        <is>
          <t>HFT</t>
        </is>
      </c>
      <c r="L979" s="53" t="inlineStr">
        <is>
          <t>DEL</t>
        </is>
      </c>
      <c r="M979" s="96">
        <f>I979*VLOOKUP(G979,'Currency-RBI'!$A$2:$B$28,2,0)</f>
        <v/>
      </c>
      <c r="N979" s="97">
        <f>H979/I979</f>
        <v/>
      </c>
    </row>
    <row r="980">
      <c r="A980" s="53" t="n">
        <v>20221231</v>
      </c>
      <c r="B980" s="94" t="inlineStr">
        <is>
          <t>14613-OS-INR-AFS-MUM-2252</t>
        </is>
      </c>
      <c r="C980" s="95" t="n">
        <v>14613</v>
      </c>
      <c r="D980" s="53" t="inlineStr">
        <is>
          <t>OS</t>
        </is>
      </c>
      <c r="E980" s="53" t="inlineStr">
        <is>
          <t>N</t>
        </is>
      </c>
      <c r="F980" s="94" t="inlineStr">
        <is>
          <t>Other Approved Securities</t>
        </is>
      </c>
      <c r="G980" s="53" t="inlineStr">
        <is>
          <t>INR</t>
        </is>
      </c>
      <c r="H980" s="96" t="n">
        <v>452864.61</v>
      </c>
      <c r="I980" s="96" t="n">
        <v>786372.5071791583</v>
      </c>
      <c r="J980" s="53" t="n">
        <v>20240331</v>
      </c>
      <c r="K980" s="53" t="inlineStr">
        <is>
          <t>AFS</t>
        </is>
      </c>
      <c r="L980" s="53" t="inlineStr">
        <is>
          <t>MUM</t>
        </is>
      </c>
      <c r="M980" s="96">
        <f>I980*VLOOKUP(G980,'Currency-RBI'!$A$2:$B$28,2,0)</f>
        <v/>
      </c>
      <c r="N980" s="97">
        <f>H980/I980</f>
        <v/>
      </c>
    </row>
    <row r="981">
      <c r="A981" s="53" t="n">
        <v>20221231</v>
      </c>
      <c r="B981" s="94" t="inlineStr">
        <is>
          <t>69316-SG-INR-HFT-DEL-2255</t>
        </is>
      </c>
      <c r="C981" s="95" t="n">
        <v>69316</v>
      </c>
      <c r="D981" s="53" t="inlineStr">
        <is>
          <t>SG</t>
        </is>
      </c>
      <c r="E981" s="53" t="inlineStr">
        <is>
          <t>N</t>
        </is>
      </c>
      <c r="F981" s="94" t="inlineStr">
        <is>
          <t>State Government Securities</t>
        </is>
      </c>
      <c r="G981" s="53" t="inlineStr">
        <is>
          <t>INR</t>
        </is>
      </c>
      <c r="H981" s="96" t="n">
        <v>341810.37</v>
      </c>
      <c r="I981" s="96" t="n">
        <v>436873.5486627329</v>
      </c>
      <c r="J981" s="53" t="n">
        <v>20240331</v>
      </c>
      <c r="K981" s="53" t="inlineStr">
        <is>
          <t>HFT</t>
        </is>
      </c>
      <c r="L981" s="53" t="inlineStr">
        <is>
          <t>DEL</t>
        </is>
      </c>
      <c r="M981" s="96">
        <f>I981*VLOOKUP(G981,'Currency-RBI'!$A$2:$B$28,2,0)</f>
        <v/>
      </c>
      <c r="N981" s="97">
        <f>H981/I981</f>
        <v/>
      </c>
    </row>
    <row r="982">
      <c r="A982" s="53" t="n">
        <v>20221231</v>
      </c>
      <c r="B982" s="94" t="inlineStr">
        <is>
          <t>20851-OS-INR-AFS-MUM-2256</t>
        </is>
      </c>
      <c r="C982" s="95" t="n">
        <v>20851</v>
      </c>
      <c r="D982" s="53" t="inlineStr">
        <is>
          <t>OS</t>
        </is>
      </c>
      <c r="E982" s="53" t="inlineStr">
        <is>
          <t>Y</t>
        </is>
      </c>
      <c r="F982" s="94" t="inlineStr">
        <is>
          <t>Other Approved Securities</t>
        </is>
      </c>
      <c r="G982" s="53" t="inlineStr">
        <is>
          <t>INR</t>
        </is>
      </c>
      <c r="H982" s="96" t="n">
        <v>432220.14</v>
      </c>
      <c r="I982" s="96" t="n">
        <v>849074.1662007164</v>
      </c>
      <c r="J982" s="53" t="n">
        <v>20240331</v>
      </c>
      <c r="K982" s="53" t="inlineStr">
        <is>
          <t>AFS</t>
        </is>
      </c>
      <c r="L982" s="53" t="inlineStr">
        <is>
          <t>MUM</t>
        </is>
      </c>
      <c r="M982" s="96">
        <f>I982*VLOOKUP(G982,'Currency-RBI'!$A$2:$B$28,2,0)</f>
        <v/>
      </c>
      <c r="N982" s="97">
        <f>H982/I982</f>
        <v/>
      </c>
    </row>
    <row r="983">
      <c r="A983" s="53" t="n">
        <v>20221231</v>
      </c>
      <c r="B983" s="94" t="inlineStr">
        <is>
          <t>48079-CG-INR-HFT-DEL-2260</t>
        </is>
      </c>
      <c r="C983" s="95" t="n">
        <v>48079</v>
      </c>
      <c r="D983" s="53" t="inlineStr">
        <is>
          <t>CG</t>
        </is>
      </c>
      <c r="E983" s="53" t="inlineStr">
        <is>
          <t>Y</t>
        </is>
      </c>
      <c r="F983" s="94" t="inlineStr">
        <is>
          <t>Central Government Securities</t>
        </is>
      </c>
      <c r="G983" s="53" t="inlineStr">
        <is>
          <t>INR</t>
        </is>
      </c>
      <c r="H983" s="96" t="n">
        <v>375559.47</v>
      </c>
      <c r="I983" s="96" t="n">
        <v>551848.9331946413</v>
      </c>
      <c r="J983" s="53" t="n">
        <v>20240331</v>
      </c>
      <c r="K983" s="53" t="inlineStr">
        <is>
          <t>HFT</t>
        </is>
      </c>
      <c r="L983" s="53" t="inlineStr">
        <is>
          <t>DEL</t>
        </is>
      </c>
      <c r="M983" s="96">
        <f>I983*VLOOKUP(G983,'Currency-RBI'!$A$2:$B$28,2,0)</f>
        <v/>
      </c>
      <c r="N983" s="97">
        <f>H983/I983</f>
        <v/>
      </c>
    </row>
    <row r="984">
      <c r="A984" s="53" t="n">
        <v>20221231</v>
      </c>
      <c r="B984" s="94" t="inlineStr">
        <is>
          <t>49873-OS-INR-HFT-DEL-2261</t>
        </is>
      </c>
      <c r="C984" s="95" t="n">
        <v>49873</v>
      </c>
      <c r="D984" s="53" t="inlineStr">
        <is>
          <t>OS</t>
        </is>
      </c>
      <c r="E984" s="53" t="inlineStr">
        <is>
          <t>N</t>
        </is>
      </c>
      <c r="F984" s="94" t="inlineStr">
        <is>
          <t>Other Approved Securities</t>
        </is>
      </c>
      <c r="G984" s="53" t="inlineStr">
        <is>
          <t>INR</t>
        </is>
      </c>
      <c r="H984" s="96" t="n">
        <v>400532.22</v>
      </c>
      <c r="I984" s="96" t="n">
        <v>760200.9630960157</v>
      </c>
      <c r="J984" s="53" t="n">
        <v>20240331</v>
      </c>
      <c r="K984" s="53" t="inlineStr">
        <is>
          <t>HFT</t>
        </is>
      </c>
      <c r="L984" s="53" t="inlineStr">
        <is>
          <t>DEL</t>
        </is>
      </c>
      <c r="M984" s="96">
        <f>I984*VLOOKUP(G984,'Currency-RBI'!$A$2:$B$28,2,0)</f>
        <v/>
      </c>
      <c r="N984" s="97">
        <f>H984/I984</f>
        <v/>
      </c>
    </row>
    <row r="985">
      <c r="A985" s="53" t="n">
        <v>20221231</v>
      </c>
      <c r="B985" s="94" t="inlineStr">
        <is>
          <t>24337-TB-INR-AFS-DEL-2264</t>
        </is>
      </c>
      <c r="C985" s="95" t="n">
        <v>24337</v>
      </c>
      <c r="D985" s="53" t="inlineStr">
        <is>
          <t>TB</t>
        </is>
      </c>
      <c r="E985" s="53" t="inlineStr">
        <is>
          <t>Y</t>
        </is>
      </c>
      <c r="F985" s="94" t="inlineStr">
        <is>
          <t>Treasury Bills</t>
        </is>
      </c>
      <c r="G985" s="53" t="inlineStr">
        <is>
          <t>INR</t>
        </is>
      </c>
      <c r="H985" s="96" t="n">
        <v>161074.98</v>
      </c>
      <c r="I985" s="96" t="n">
        <v>317482.2226698613</v>
      </c>
      <c r="J985" s="53" t="n">
        <v>20240331</v>
      </c>
      <c r="K985" s="53" t="inlineStr">
        <is>
          <t>AFS</t>
        </is>
      </c>
      <c r="L985" s="53" t="inlineStr">
        <is>
          <t>DEL</t>
        </is>
      </c>
      <c r="M985" s="96">
        <f>I985*VLOOKUP(G985,'Currency-RBI'!$A$2:$B$28,2,0)</f>
        <v/>
      </c>
      <c r="N985" s="97">
        <f>H985/I985</f>
        <v/>
      </c>
    </row>
    <row r="986">
      <c r="A986" s="53" t="n">
        <v>20221231</v>
      </c>
      <c r="B986" s="94" t="inlineStr">
        <is>
          <t>82474-TB-INR-HFT-MUM-2265</t>
        </is>
      </c>
      <c r="C986" s="95" t="n">
        <v>82474</v>
      </c>
      <c r="D986" s="53" t="inlineStr">
        <is>
          <t>TB</t>
        </is>
      </c>
      <c r="E986" s="53" t="inlineStr">
        <is>
          <t>N</t>
        </is>
      </c>
      <c r="F986" s="94" t="inlineStr">
        <is>
          <t>Treasury Bills</t>
        </is>
      </c>
      <c r="G986" s="53" t="inlineStr">
        <is>
          <t>INR</t>
        </is>
      </c>
      <c r="H986" s="96" t="n">
        <v>384114.06</v>
      </c>
      <c r="I986" s="96" t="n">
        <v>466056.5574913084</v>
      </c>
      <c r="J986" s="53" t="n">
        <v>20240331</v>
      </c>
      <c r="K986" s="53" t="inlineStr">
        <is>
          <t>HFT</t>
        </is>
      </c>
      <c r="L986" s="53" t="inlineStr">
        <is>
          <t>MUM</t>
        </is>
      </c>
      <c r="M986" s="96">
        <f>I986*VLOOKUP(G986,'Currency-RBI'!$A$2:$B$28,2,0)</f>
        <v/>
      </c>
      <c r="N986" s="97">
        <f>H986/I986</f>
        <v/>
      </c>
    </row>
    <row r="987">
      <c r="A987" s="53" t="n">
        <v>20221231</v>
      </c>
      <c r="B987" s="94" t="inlineStr">
        <is>
          <t>38647-TB-INR-AFS-MUM-2268</t>
        </is>
      </c>
      <c r="C987" s="95" t="n">
        <v>38647</v>
      </c>
      <c r="D987" s="53" t="inlineStr">
        <is>
          <t>TB</t>
        </is>
      </c>
      <c r="E987" s="53" t="inlineStr">
        <is>
          <t>Y</t>
        </is>
      </c>
      <c r="F987" s="94" t="inlineStr">
        <is>
          <t>Treasury Bills</t>
        </is>
      </c>
      <c r="G987" s="53" t="inlineStr">
        <is>
          <t>INR</t>
        </is>
      </c>
      <c r="H987" s="96" t="n">
        <v>62451.18</v>
      </c>
      <c r="I987" s="96" t="n">
        <v>103722.1818996052</v>
      </c>
      <c r="J987" s="53" t="n">
        <v>20240331</v>
      </c>
      <c r="K987" s="53" t="inlineStr">
        <is>
          <t>AFS</t>
        </is>
      </c>
      <c r="L987" s="53" t="inlineStr">
        <is>
          <t>MUM</t>
        </is>
      </c>
      <c r="M987" s="96">
        <f>I987*VLOOKUP(G987,'Currency-RBI'!$A$2:$B$28,2,0)</f>
        <v/>
      </c>
      <c r="N987" s="97">
        <f>H987/I987</f>
        <v/>
      </c>
    </row>
    <row r="988">
      <c r="A988" s="53" t="n">
        <v>20221231</v>
      </c>
      <c r="B988" s="94" t="inlineStr">
        <is>
          <t>20287-SG-INR-HFT-DEL-2269</t>
        </is>
      </c>
      <c r="C988" s="95" t="n">
        <v>20287</v>
      </c>
      <c r="D988" s="53" t="inlineStr">
        <is>
          <t>SG</t>
        </is>
      </c>
      <c r="E988" s="53" t="inlineStr">
        <is>
          <t>Y</t>
        </is>
      </c>
      <c r="F988" s="94" t="inlineStr">
        <is>
          <t>State Government Securities</t>
        </is>
      </c>
      <c r="G988" s="53" t="inlineStr">
        <is>
          <t>INR</t>
        </is>
      </c>
      <c r="H988" s="96" t="n">
        <v>291149.1</v>
      </c>
      <c r="I988" s="96" t="n">
        <v>390048.8151923934</v>
      </c>
      <c r="J988" s="53" t="n">
        <v>20240331</v>
      </c>
      <c r="K988" s="53" t="inlineStr">
        <is>
          <t>HFT</t>
        </is>
      </c>
      <c r="L988" s="53" t="inlineStr">
        <is>
          <t>DEL</t>
        </is>
      </c>
      <c r="M988" s="96">
        <f>I988*VLOOKUP(G988,'Currency-RBI'!$A$2:$B$28,2,0)</f>
        <v/>
      </c>
      <c r="N988" s="97">
        <f>H988/I988</f>
        <v/>
      </c>
    </row>
    <row r="989">
      <c r="A989" s="53" t="n">
        <v>20221231</v>
      </c>
      <c r="B989" s="94" t="inlineStr">
        <is>
          <t>22977-CG-INR-AFS-DEL-2272</t>
        </is>
      </c>
      <c r="C989" s="95" t="n">
        <v>22977</v>
      </c>
      <c r="D989" s="53" t="inlineStr">
        <is>
          <t>CG</t>
        </is>
      </c>
      <c r="E989" s="53" t="inlineStr">
        <is>
          <t>N</t>
        </is>
      </c>
      <c r="F989" s="94" t="inlineStr">
        <is>
          <t>Central Government Securities</t>
        </is>
      </c>
      <c r="G989" s="53" t="inlineStr">
        <is>
          <t>INR</t>
        </is>
      </c>
      <c r="H989" s="96" t="n">
        <v>146541.78</v>
      </c>
      <c r="I989" s="96" t="n">
        <v>282452.4638175767</v>
      </c>
      <c r="J989" s="53" t="n">
        <v>20240331</v>
      </c>
      <c r="K989" s="53" t="inlineStr">
        <is>
          <t>AFS</t>
        </is>
      </c>
      <c r="L989" s="53" t="inlineStr">
        <is>
          <t>DEL</t>
        </is>
      </c>
      <c r="M989" s="96">
        <f>I989*VLOOKUP(G989,'Currency-RBI'!$A$2:$B$28,2,0)</f>
        <v/>
      </c>
      <c r="N989" s="97">
        <f>H989/I989</f>
        <v/>
      </c>
    </row>
    <row r="990">
      <c r="A990" s="53" t="n">
        <v>20221231</v>
      </c>
      <c r="B990" s="94" t="inlineStr">
        <is>
          <t>83898-OS-INR-HFT-MUM-2273</t>
        </is>
      </c>
      <c r="C990" s="95" t="n">
        <v>83898</v>
      </c>
      <c r="D990" s="53" t="inlineStr">
        <is>
          <t>OS</t>
        </is>
      </c>
      <c r="E990" s="53" t="inlineStr">
        <is>
          <t>N</t>
        </is>
      </c>
      <c r="F990" s="94" t="inlineStr">
        <is>
          <t>Other Approved Securities</t>
        </is>
      </c>
      <c r="G990" s="53" t="inlineStr">
        <is>
          <t>INR</t>
        </is>
      </c>
      <c r="H990" s="96" t="n">
        <v>449189.73</v>
      </c>
      <c r="I990" s="96" t="n">
        <v>842644.8466541908</v>
      </c>
      <c r="J990" s="53" t="n">
        <v>20240331</v>
      </c>
      <c r="K990" s="53" t="inlineStr">
        <is>
          <t>HFT</t>
        </is>
      </c>
      <c r="L990" s="53" t="inlineStr">
        <is>
          <t>MUM</t>
        </is>
      </c>
      <c r="M990" s="96">
        <f>I990*VLOOKUP(G990,'Currency-RBI'!$A$2:$B$28,2,0)</f>
        <v/>
      </c>
      <c r="N990" s="97">
        <f>H990/I990</f>
        <v/>
      </c>
    </row>
    <row r="991">
      <c r="A991" s="53" t="n">
        <v>20221231</v>
      </c>
      <c r="B991" s="94" t="inlineStr">
        <is>
          <t>69669-OS-INR-HFT-DEL-2275</t>
        </is>
      </c>
      <c r="C991" s="95" t="n">
        <v>69669</v>
      </c>
      <c r="D991" s="53" t="inlineStr">
        <is>
          <t>OS</t>
        </is>
      </c>
      <c r="E991" s="53" t="inlineStr">
        <is>
          <t>N</t>
        </is>
      </c>
      <c r="F991" s="94" t="inlineStr">
        <is>
          <t>Other Approved Securities</t>
        </is>
      </c>
      <c r="G991" s="53" t="inlineStr">
        <is>
          <t>INR</t>
        </is>
      </c>
      <c r="H991" s="96" t="n">
        <v>149932.53</v>
      </c>
      <c r="I991" s="96" t="n">
        <v>180898.0625888489</v>
      </c>
      <c r="J991" s="53" t="n">
        <v>20240331</v>
      </c>
      <c r="K991" s="53" t="inlineStr">
        <is>
          <t>HFT</t>
        </is>
      </c>
      <c r="L991" s="53" t="inlineStr">
        <is>
          <t>DEL</t>
        </is>
      </c>
      <c r="M991" s="96">
        <f>I991*VLOOKUP(G991,'Currency-RBI'!$A$2:$B$28,2,0)</f>
        <v/>
      </c>
      <c r="N991" s="97">
        <f>H991/I991</f>
        <v/>
      </c>
    </row>
    <row r="992">
      <c r="A992" s="53" t="n">
        <v>20221231</v>
      </c>
      <c r="B992" s="94" t="inlineStr">
        <is>
          <t>76215-OS-INR-HFT-DEL-2281</t>
        </is>
      </c>
      <c r="C992" s="95" t="n">
        <v>76215</v>
      </c>
      <c r="D992" s="53" t="inlineStr">
        <is>
          <t>OS</t>
        </is>
      </c>
      <c r="E992" s="53" t="inlineStr">
        <is>
          <t>Y</t>
        </is>
      </c>
      <c r="F992" s="94" t="inlineStr">
        <is>
          <t>Other Approved Securities</t>
        </is>
      </c>
      <c r="G992" s="53" t="inlineStr">
        <is>
          <t>INR</t>
        </is>
      </c>
      <c r="H992" s="96" t="n">
        <v>409412.52</v>
      </c>
      <c r="I992" s="96" t="n">
        <v>678301.1853486444</v>
      </c>
      <c r="J992" s="53" t="n">
        <v>20240331</v>
      </c>
      <c r="K992" s="53" t="inlineStr">
        <is>
          <t>HFT</t>
        </is>
      </c>
      <c r="L992" s="53" t="inlineStr">
        <is>
          <t>DEL</t>
        </is>
      </c>
      <c r="M992" s="96">
        <f>I992*VLOOKUP(G992,'Currency-RBI'!$A$2:$B$28,2,0)</f>
        <v/>
      </c>
      <c r="N992" s="97">
        <f>H992/I992</f>
        <v/>
      </c>
    </row>
    <row r="993">
      <c r="A993" s="53" t="n">
        <v>20221231</v>
      </c>
      <c r="B993" s="94" t="inlineStr">
        <is>
          <t>33519-CG-INR-AFS-MUM-2288</t>
        </is>
      </c>
      <c r="C993" s="95" t="n">
        <v>33519</v>
      </c>
      <c r="D993" s="53" t="inlineStr">
        <is>
          <t>CG</t>
        </is>
      </c>
      <c r="E993" s="53" t="inlineStr">
        <is>
          <t>Y</t>
        </is>
      </c>
      <c r="F993" s="94" t="inlineStr">
        <is>
          <t>Central Government Securities</t>
        </is>
      </c>
      <c r="G993" s="53" t="inlineStr">
        <is>
          <t>INR</t>
        </is>
      </c>
      <c r="H993" s="96" t="n">
        <v>491734.98</v>
      </c>
      <c r="I993" s="96" t="n">
        <v>603759.0633414793</v>
      </c>
      <c r="J993" s="53" t="n">
        <v>20240331</v>
      </c>
      <c r="K993" s="53" t="inlineStr">
        <is>
          <t>AFS</t>
        </is>
      </c>
      <c r="L993" s="53" t="inlineStr">
        <is>
          <t>MUM</t>
        </is>
      </c>
      <c r="M993" s="96">
        <f>I993*VLOOKUP(G993,'Currency-RBI'!$A$2:$B$28,2,0)</f>
        <v/>
      </c>
      <c r="N993" s="97">
        <f>H993/I993</f>
        <v/>
      </c>
    </row>
    <row r="994">
      <c r="A994" s="53" t="n">
        <v>20221231</v>
      </c>
      <c r="B994" s="94" t="inlineStr">
        <is>
          <t>67243-TB-INR-AFS-MUM-2289</t>
        </is>
      </c>
      <c r="C994" s="95" t="n">
        <v>67243</v>
      </c>
      <c r="D994" s="53" t="inlineStr">
        <is>
          <t>TB</t>
        </is>
      </c>
      <c r="E994" s="53" t="inlineStr">
        <is>
          <t>Y</t>
        </is>
      </c>
      <c r="F994" s="94" t="inlineStr">
        <is>
          <t>Treasury Bills</t>
        </is>
      </c>
      <c r="G994" s="53" t="inlineStr">
        <is>
          <t>INR</t>
        </is>
      </c>
      <c r="H994" s="96" t="n">
        <v>184772.61</v>
      </c>
      <c r="I994" s="96" t="n">
        <v>245373.4010845854</v>
      </c>
      <c r="J994" s="53" t="n">
        <v>20240331</v>
      </c>
      <c r="K994" s="53" t="inlineStr">
        <is>
          <t>AFS</t>
        </is>
      </c>
      <c r="L994" s="53" t="inlineStr">
        <is>
          <t>MUM</t>
        </is>
      </c>
      <c r="M994" s="96">
        <f>I994*VLOOKUP(G994,'Currency-RBI'!$A$2:$B$28,2,0)</f>
        <v/>
      </c>
      <c r="N994" s="97">
        <f>H994/I994</f>
        <v/>
      </c>
    </row>
    <row r="995">
      <c r="A995" s="53" t="n">
        <v>20221231</v>
      </c>
      <c r="B995" s="94" t="inlineStr">
        <is>
          <t>84586-SG-INR-HFT-DEL-2295</t>
        </is>
      </c>
      <c r="C995" s="95" t="n">
        <v>84586</v>
      </c>
      <c r="D995" s="53" t="inlineStr">
        <is>
          <t>SG</t>
        </is>
      </c>
      <c r="E995" s="53" t="inlineStr">
        <is>
          <t>Y</t>
        </is>
      </c>
      <c r="F995" s="94" t="inlineStr">
        <is>
          <t>State Government Securities</t>
        </is>
      </c>
      <c r="G995" s="53" t="inlineStr">
        <is>
          <t>INR</t>
        </is>
      </c>
      <c r="H995" s="96" t="n">
        <v>439124.4</v>
      </c>
      <c r="I995" s="96" t="n">
        <v>517077.8346042972</v>
      </c>
      <c r="J995" s="53" t="n">
        <v>20240331</v>
      </c>
      <c r="K995" s="53" t="inlineStr">
        <is>
          <t>HFT</t>
        </is>
      </c>
      <c r="L995" s="53" t="inlineStr">
        <is>
          <t>DEL</t>
        </is>
      </c>
      <c r="M995" s="96">
        <f>I995*VLOOKUP(G995,'Currency-RBI'!$A$2:$B$28,2,0)</f>
        <v/>
      </c>
      <c r="N995" s="97">
        <f>H995/I995</f>
        <v/>
      </c>
    </row>
    <row r="996">
      <c r="A996" s="53" t="n">
        <v>20221231</v>
      </c>
      <c r="B996" s="94" t="inlineStr">
        <is>
          <t>59104-SG-INR-AFS-MUM-2296</t>
        </is>
      </c>
      <c r="C996" s="95" t="n">
        <v>59104</v>
      </c>
      <c r="D996" s="53" t="inlineStr">
        <is>
          <t>SG</t>
        </is>
      </c>
      <c r="E996" s="53" t="inlineStr">
        <is>
          <t>Y</t>
        </is>
      </c>
      <c r="F996" s="94" t="inlineStr">
        <is>
          <t>State Government Securities</t>
        </is>
      </c>
      <c r="G996" s="53" t="inlineStr">
        <is>
          <t>INR</t>
        </is>
      </c>
      <c r="H996" s="96" t="n">
        <v>390452.04</v>
      </c>
      <c r="I996" s="96" t="n">
        <v>417950.4763534731</v>
      </c>
      <c r="J996" s="53" t="n">
        <v>20240331</v>
      </c>
      <c r="K996" s="53" t="inlineStr">
        <is>
          <t>AFS</t>
        </is>
      </c>
      <c r="L996" s="53" t="inlineStr">
        <is>
          <t>MUM</t>
        </is>
      </c>
      <c r="M996" s="96">
        <f>I996*VLOOKUP(G996,'Currency-RBI'!$A$2:$B$28,2,0)</f>
        <v/>
      </c>
      <c r="N996" s="97">
        <f>H996/I996</f>
        <v/>
      </c>
    </row>
    <row r="997">
      <c r="A997" s="53" t="n">
        <v>20221231</v>
      </c>
      <c r="B997" s="94" t="inlineStr">
        <is>
          <t>21711-OS-INR-AFS-DEL-2297</t>
        </is>
      </c>
      <c r="C997" s="95" t="n">
        <v>21711</v>
      </c>
      <c r="D997" s="53" t="inlineStr">
        <is>
          <t>OS</t>
        </is>
      </c>
      <c r="E997" s="53" t="inlineStr">
        <is>
          <t>Y</t>
        </is>
      </c>
      <c r="F997" s="94" t="inlineStr">
        <is>
          <t>Other Approved Securities</t>
        </is>
      </c>
      <c r="G997" s="53" t="inlineStr">
        <is>
          <t>INR</t>
        </is>
      </c>
      <c r="H997" s="96" t="n">
        <v>415428.75</v>
      </c>
      <c r="I997" s="96" t="n">
        <v>528823.0851111276</v>
      </c>
      <c r="J997" s="53" t="n">
        <v>20240331</v>
      </c>
      <c r="K997" s="53" t="inlineStr">
        <is>
          <t>AFS</t>
        </is>
      </c>
      <c r="L997" s="53" t="inlineStr">
        <is>
          <t>DEL</t>
        </is>
      </c>
      <c r="M997" s="96">
        <f>I997*VLOOKUP(G997,'Currency-RBI'!$A$2:$B$28,2,0)</f>
        <v/>
      </c>
      <c r="N997" s="97">
        <f>H997/I997</f>
        <v/>
      </c>
    </row>
    <row r="998">
      <c r="A998" s="53" t="n">
        <v>20221231</v>
      </c>
      <c r="B998" s="94" t="inlineStr">
        <is>
          <t>53338-CG-INR-HFT-MUM-2299</t>
        </is>
      </c>
      <c r="C998" s="95" t="n">
        <v>53338</v>
      </c>
      <c r="D998" s="53" t="inlineStr">
        <is>
          <t>CG</t>
        </is>
      </c>
      <c r="E998" s="53" t="inlineStr">
        <is>
          <t>Y</t>
        </is>
      </c>
      <c r="F998" s="94" t="inlineStr">
        <is>
          <t>Central Government Securities</t>
        </is>
      </c>
      <c r="G998" s="53" t="inlineStr">
        <is>
          <t>INR</t>
        </is>
      </c>
      <c r="H998" s="96" t="n">
        <v>277604.91</v>
      </c>
      <c r="I998" s="96" t="n">
        <v>391918.7310938309</v>
      </c>
      <c r="J998" s="53" t="n">
        <v>20240331</v>
      </c>
      <c r="K998" s="53" t="inlineStr">
        <is>
          <t>HFT</t>
        </is>
      </c>
      <c r="L998" s="53" t="inlineStr">
        <is>
          <t>MUM</t>
        </is>
      </c>
      <c r="M998" s="96">
        <f>I998*VLOOKUP(G998,'Currency-RBI'!$A$2:$B$28,2,0)</f>
        <v/>
      </c>
      <c r="N998" s="97">
        <f>H998/I998</f>
        <v/>
      </c>
    </row>
    <row r="999">
      <c r="A999" s="53" t="n">
        <v>20221231</v>
      </c>
      <c r="B999" s="94" t="inlineStr">
        <is>
          <t>54149-SG-INR-HFT-MUM-2300</t>
        </is>
      </c>
      <c r="C999" s="95" t="n">
        <v>54149</v>
      </c>
      <c r="D999" s="53" t="inlineStr">
        <is>
          <t>SG</t>
        </is>
      </c>
      <c r="E999" s="53" t="inlineStr">
        <is>
          <t>N</t>
        </is>
      </c>
      <c r="F999" s="94" t="inlineStr">
        <is>
          <t>State Government Securities</t>
        </is>
      </c>
      <c r="G999" s="53" t="inlineStr">
        <is>
          <t>INR</t>
        </is>
      </c>
      <c r="H999" s="96" t="n">
        <v>75231.09</v>
      </c>
      <c r="I999" s="96" t="n">
        <v>126289.2726489955</v>
      </c>
      <c r="J999" s="53" t="n">
        <v>20240331</v>
      </c>
      <c r="K999" s="53" t="inlineStr">
        <is>
          <t>HFT</t>
        </is>
      </c>
      <c r="L999" s="53" t="inlineStr">
        <is>
          <t>MUM</t>
        </is>
      </c>
      <c r="M999" s="96">
        <f>I999*VLOOKUP(G999,'Currency-RBI'!$A$2:$B$28,2,0)</f>
        <v/>
      </c>
      <c r="N999" s="97">
        <f>H999/I999</f>
        <v/>
      </c>
    </row>
    <row r="1000">
      <c r="A1000" s="53" t="n">
        <v>20221231</v>
      </c>
      <c r="B1000" s="94" t="inlineStr">
        <is>
          <t>87099-TB-INR-AFS-MUM-2301</t>
        </is>
      </c>
      <c r="C1000" s="95" t="n">
        <v>87099</v>
      </c>
      <c r="D1000" s="53" t="inlineStr">
        <is>
          <t>TB</t>
        </is>
      </c>
      <c r="E1000" s="53" t="inlineStr">
        <is>
          <t>Y</t>
        </is>
      </c>
      <c r="F1000" s="94" t="inlineStr">
        <is>
          <t>Treasury Bills</t>
        </is>
      </c>
      <c r="G1000" s="53" t="inlineStr">
        <is>
          <t>INR</t>
        </is>
      </c>
      <c r="H1000" s="96" t="n">
        <v>472826.97</v>
      </c>
      <c r="I1000" s="96" t="n">
        <v>704745.3613340178</v>
      </c>
      <c r="J1000" s="53" t="n">
        <v>20240331</v>
      </c>
      <c r="K1000" s="53" t="inlineStr">
        <is>
          <t>AFS</t>
        </is>
      </c>
      <c r="L1000" s="53" t="inlineStr">
        <is>
          <t>MUM</t>
        </is>
      </c>
      <c r="M1000" s="96">
        <f>I1000*VLOOKUP(G1000,'Currency-RBI'!$A$2:$B$28,2,0)</f>
        <v/>
      </c>
      <c r="N1000" s="97">
        <f>H1000/I1000</f>
        <v/>
      </c>
    </row>
    <row r="1001">
      <c r="A1001" s="53" t="n">
        <v>20221231</v>
      </c>
      <c r="B1001" s="94" t="inlineStr">
        <is>
          <t>22983-OS-INR-AFS-MUM-2304</t>
        </is>
      </c>
      <c r="C1001" s="95" t="n">
        <v>22983</v>
      </c>
      <c r="D1001" s="53" t="inlineStr">
        <is>
          <t>OS</t>
        </is>
      </c>
      <c r="E1001" s="53" t="inlineStr">
        <is>
          <t>N</t>
        </is>
      </c>
      <c r="F1001" s="94" t="inlineStr">
        <is>
          <t>Other Approved Securities</t>
        </is>
      </c>
      <c r="G1001" s="53" t="inlineStr">
        <is>
          <t>INR</t>
        </is>
      </c>
      <c r="H1001" s="96" t="n">
        <v>157782.24</v>
      </c>
      <c r="I1001" s="96" t="n">
        <v>290089.9089391509</v>
      </c>
      <c r="J1001" s="53" t="n">
        <v>20240331</v>
      </c>
      <c r="K1001" s="53" t="inlineStr">
        <is>
          <t>AFS</t>
        </is>
      </c>
      <c r="L1001" s="53" t="inlineStr">
        <is>
          <t>MUM</t>
        </is>
      </c>
      <c r="M1001" s="96">
        <f>I1001*VLOOKUP(G1001,'Currency-RBI'!$A$2:$B$28,2,0)</f>
        <v/>
      </c>
      <c r="N1001" s="97">
        <f>H1001/I1001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2025-03-24T08:27:56Z</dcterms:created>
  <dcterms:modified xsi:type="dcterms:W3CDTF">2025-03-24T08:28:08Z</dcterms:modified>
</cp:coreProperties>
</file>