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od/Documents/The Plan/Sample Data/Demos/Form X/"/>
    </mc:Choice>
  </mc:AlternateContent>
  <xr:revisionPtr revIDLastSave="0" documentId="13_ncr:1_{7994C75A-61F9-AA4C-AAA6-AA2B237AB76D}" xr6:coauthVersionLast="47" xr6:coauthVersionMax="47" xr10:uidLastSave="{00000000-0000-0000-0000-000000000000}"/>
  <bookViews>
    <workbookView xWindow="0" yWindow="860" windowWidth="34200" windowHeight="19660" xr2:uid="{00000000-000D-0000-FFFF-FFFF00000000}"/>
  </bookViews>
  <sheets>
    <sheet name="Part I" sheetId="2" r:id="rId1"/>
    <sheet name="Part II" sheetId="3" r:id="rId2"/>
    <sheet name="Part III" sheetId="4" r:id="rId3"/>
    <sheet name="MIS-Report" sheetId="6" r:id="rId4"/>
    <sheet name="GL" sheetId="7" r:id="rId5"/>
    <sheet name="Pivot-Borrowings" sheetId="13" r:id="rId6"/>
    <sheet name="Borrowings" sheetId="8" r:id="rId7"/>
    <sheet name="Securities" sheetId="11" r:id="rId8"/>
    <sheet name="Currency-RBI" sheetId="12" r:id="rId9"/>
  </sheets>
  <externalReferences>
    <externalReference r:id="rId10"/>
    <externalReference r:id="rId11"/>
  </externalReferences>
  <definedNames>
    <definedName name="_xlnm._FilterDatabase" localSheetId="6" hidden="1">Borrowings!$A$1:$L$1001</definedName>
    <definedName name="_xlnm._FilterDatabase" localSheetId="4" hidden="1">GL!$B$1:$H$148</definedName>
    <definedName name="_xlnm._FilterDatabase" localSheetId="7" hidden="1">Securities!$A$1:$N$1001</definedName>
    <definedName name="_xlnm.Print_Area" localSheetId="0">'Part I'!$A$1:$B$98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2" l="1"/>
  <c r="B79" i="2"/>
  <c r="B15" i="2" l="1"/>
  <c r="B78" i="2" l="1"/>
  <c r="B77" i="2"/>
  <c r="B54" i="2"/>
  <c r="B4" i="3"/>
  <c r="C11" i="6"/>
  <c r="C10" i="6"/>
  <c r="C9" i="6"/>
  <c r="M3" i="11"/>
  <c r="M4" i="11"/>
  <c r="M5" i="11"/>
  <c r="M6" i="11"/>
  <c r="M7" i="11"/>
  <c r="M8" i="11"/>
  <c r="B61" i="2" s="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B59" i="2" s="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B60" i="2" s="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908" i="11"/>
  <c r="M909" i="11"/>
  <c r="M910" i="11"/>
  <c r="M911" i="11"/>
  <c r="M912" i="11"/>
  <c r="M913" i="11"/>
  <c r="M914" i="11"/>
  <c r="M915" i="11"/>
  <c r="M916" i="11"/>
  <c r="M917" i="11"/>
  <c r="M918" i="11"/>
  <c r="M919" i="11"/>
  <c r="M920" i="11"/>
  <c r="M921" i="11"/>
  <c r="M922" i="11"/>
  <c r="M923" i="11"/>
  <c r="M924" i="11"/>
  <c r="M925" i="11"/>
  <c r="M926" i="11"/>
  <c r="M927" i="11"/>
  <c r="M928" i="11"/>
  <c r="M929" i="11"/>
  <c r="M930" i="11"/>
  <c r="M931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1" i="11"/>
  <c r="M952" i="11"/>
  <c r="M953" i="11"/>
  <c r="M954" i="11"/>
  <c r="M955" i="11"/>
  <c r="M956" i="11"/>
  <c r="M957" i="11"/>
  <c r="M958" i="11"/>
  <c r="M959" i="11"/>
  <c r="M960" i="11"/>
  <c r="M961" i="11"/>
  <c r="M962" i="11"/>
  <c r="M963" i="11"/>
  <c r="M964" i="11"/>
  <c r="M965" i="11"/>
  <c r="M966" i="11"/>
  <c r="M967" i="11"/>
  <c r="M968" i="11"/>
  <c r="M969" i="11"/>
  <c r="M970" i="11"/>
  <c r="M971" i="11"/>
  <c r="M972" i="11"/>
  <c r="M973" i="11"/>
  <c r="M974" i="11"/>
  <c r="M975" i="11"/>
  <c r="M976" i="11"/>
  <c r="M977" i="11"/>
  <c r="M978" i="11"/>
  <c r="M979" i="11"/>
  <c r="M980" i="11"/>
  <c r="M981" i="11"/>
  <c r="M982" i="11"/>
  <c r="M983" i="11"/>
  <c r="M984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M2" i="11"/>
  <c r="F3" i="8"/>
  <c r="L3" i="8" s="1"/>
  <c r="F4" i="8"/>
  <c r="L4" i="8" s="1"/>
  <c r="F5" i="8"/>
  <c r="L5" i="8" s="1"/>
  <c r="F6" i="8"/>
  <c r="L6" i="8" s="1"/>
  <c r="F7" i="8"/>
  <c r="L7" i="8" s="1"/>
  <c r="F8" i="8"/>
  <c r="L8" i="8" s="1"/>
  <c r="F9" i="8"/>
  <c r="L9" i="8" s="1"/>
  <c r="F10" i="8"/>
  <c r="L10" i="8" s="1"/>
  <c r="F11" i="8"/>
  <c r="L11" i="8" s="1"/>
  <c r="F12" i="8"/>
  <c r="L12" i="8" s="1"/>
  <c r="F13" i="8"/>
  <c r="L13" i="8" s="1"/>
  <c r="F14" i="8"/>
  <c r="L14" i="8" s="1"/>
  <c r="F15" i="8"/>
  <c r="L15" i="8" s="1"/>
  <c r="F16" i="8"/>
  <c r="L16" i="8" s="1"/>
  <c r="F17" i="8"/>
  <c r="L17" i="8" s="1"/>
  <c r="F18" i="8"/>
  <c r="L18" i="8" s="1"/>
  <c r="F19" i="8"/>
  <c r="L19" i="8" s="1"/>
  <c r="F20" i="8"/>
  <c r="L20" i="8" s="1"/>
  <c r="F21" i="8"/>
  <c r="L21" i="8" s="1"/>
  <c r="F22" i="8"/>
  <c r="L22" i="8" s="1"/>
  <c r="F23" i="8"/>
  <c r="L23" i="8" s="1"/>
  <c r="F24" i="8"/>
  <c r="L24" i="8" s="1"/>
  <c r="F25" i="8"/>
  <c r="L25" i="8" s="1"/>
  <c r="F26" i="8"/>
  <c r="L26" i="8" s="1"/>
  <c r="F27" i="8"/>
  <c r="L27" i="8" s="1"/>
  <c r="F28" i="8"/>
  <c r="L28" i="8" s="1"/>
  <c r="F29" i="8"/>
  <c r="L29" i="8" s="1"/>
  <c r="F30" i="8"/>
  <c r="L30" i="8" s="1"/>
  <c r="F31" i="8"/>
  <c r="L31" i="8" s="1"/>
  <c r="F32" i="8"/>
  <c r="L32" i="8" s="1"/>
  <c r="F33" i="8"/>
  <c r="L33" i="8" s="1"/>
  <c r="F34" i="8"/>
  <c r="L34" i="8" s="1"/>
  <c r="F35" i="8"/>
  <c r="L35" i="8" s="1"/>
  <c r="F36" i="8"/>
  <c r="L36" i="8" s="1"/>
  <c r="F37" i="8"/>
  <c r="L37" i="8" s="1"/>
  <c r="F38" i="8"/>
  <c r="L38" i="8" s="1"/>
  <c r="F39" i="8"/>
  <c r="L39" i="8" s="1"/>
  <c r="F40" i="8"/>
  <c r="L40" i="8" s="1"/>
  <c r="F41" i="8"/>
  <c r="L41" i="8" s="1"/>
  <c r="F42" i="8"/>
  <c r="L42" i="8" s="1"/>
  <c r="F43" i="8"/>
  <c r="L43" i="8" s="1"/>
  <c r="F44" i="8"/>
  <c r="L44" i="8" s="1"/>
  <c r="F45" i="8"/>
  <c r="L45" i="8" s="1"/>
  <c r="F46" i="8"/>
  <c r="L46" i="8" s="1"/>
  <c r="F47" i="8"/>
  <c r="L47" i="8" s="1"/>
  <c r="F48" i="8"/>
  <c r="L48" i="8" s="1"/>
  <c r="F49" i="8"/>
  <c r="L49" i="8" s="1"/>
  <c r="F50" i="8"/>
  <c r="L50" i="8" s="1"/>
  <c r="F51" i="8"/>
  <c r="L51" i="8" s="1"/>
  <c r="F52" i="8"/>
  <c r="L52" i="8" s="1"/>
  <c r="F53" i="8"/>
  <c r="L53" i="8" s="1"/>
  <c r="F54" i="8"/>
  <c r="L54" i="8" s="1"/>
  <c r="F55" i="8"/>
  <c r="L55" i="8" s="1"/>
  <c r="F56" i="8"/>
  <c r="L56" i="8" s="1"/>
  <c r="F57" i="8"/>
  <c r="L57" i="8" s="1"/>
  <c r="F58" i="8"/>
  <c r="L58" i="8" s="1"/>
  <c r="F59" i="8"/>
  <c r="L59" i="8" s="1"/>
  <c r="F60" i="8"/>
  <c r="L60" i="8" s="1"/>
  <c r="F61" i="8"/>
  <c r="L61" i="8" s="1"/>
  <c r="F62" i="8"/>
  <c r="L62" i="8" s="1"/>
  <c r="F63" i="8"/>
  <c r="L63" i="8" s="1"/>
  <c r="F64" i="8"/>
  <c r="L64" i="8" s="1"/>
  <c r="F65" i="8"/>
  <c r="L65" i="8" s="1"/>
  <c r="F66" i="8"/>
  <c r="L66" i="8" s="1"/>
  <c r="F67" i="8"/>
  <c r="L67" i="8" s="1"/>
  <c r="F68" i="8"/>
  <c r="L68" i="8" s="1"/>
  <c r="F69" i="8"/>
  <c r="L69" i="8" s="1"/>
  <c r="F70" i="8"/>
  <c r="L70" i="8" s="1"/>
  <c r="F71" i="8"/>
  <c r="L71" i="8" s="1"/>
  <c r="F72" i="8"/>
  <c r="L72" i="8" s="1"/>
  <c r="F73" i="8"/>
  <c r="L73" i="8" s="1"/>
  <c r="F74" i="8"/>
  <c r="L74" i="8" s="1"/>
  <c r="F75" i="8"/>
  <c r="L75" i="8" s="1"/>
  <c r="F76" i="8"/>
  <c r="L76" i="8" s="1"/>
  <c r="F77" i="8"/>
  <c r="L77" i="8" s="1"/>
  <c r="F78" i="8"/>
  <c r="L78" i="8" s="1"/>
  <c r="F79" i="8"/>
  <c r="L79" i="8" s="1"/>
  <c r="F80" i="8"/>
  <c r="L80" i="8" s="1"/>
  <c r="F81" i="8"/>
  <c r="L81" i="8" s="1"/>
  <c r="F82" i="8"/>
  <c r="L82" i="8" s="1"/>
  <c r="F83" i="8"/>
  <c r="L83" i="8" s="1"/>
  <c r="F84" i="8"/>
  <c r="L84" i="8" s="1"/>
  <c r="F85" i="8"/>
  <c r="L85" i="8" s="1"/>
  <c r="F86" i="8"/>
  <c r="L86" i="8" s="1"/>
  <c r="F87" i="8"/>
  <c r="L87" i="8" s="1"/>
  <c r="F88" i="8"/>
  <c r="L88" i="8" s="1"/>
  <c r="F89" i="8"/>
  <c r="L89" i="8" s="1"/>
  <c r="F90" i="8"/>
  <c r="L90" i="8" s="1"/>
  <c r="F91" i="8"/>
  <c r="L91" i="8" s="1"/>
  <c r="F92" i="8"/>
  <c r="L92" i="8" s="1"/>
  <c r="F93" i="8"/>
  <c r="L93" i="8" s="1"/>
  <c r="F94" i="8"/>
  <c r="L94" i="8" s="1"/>
  <c r="F95" i="8"/>
  <c r="L95" i="8" s="1"/>
  <c r="F96" i="8"/>
  <c r="L96" i="8" s="1"/>
  <c r="F97" i="8"/>
  <c r="L97" i="8" s="1"/>
  <c r="F98" i="8"/>
  <c r="L98" i="8" s="1"/>
  <c r="F99" i="8"/>
  <c r="L99" i="8" s="1"/>
  <c r="F100" i="8"/>
  <c r="L100" i="8" s="1"/>
  <c r="F101" i="8"/>
  <c r="L101" i="8" s="1"/>
  <c r="F102" i="8"/>
  <c r="L102" i="8" s="1"/>
  <c r="F103" i="8"/>
  <c r="L103" i="8" s="1"/>
  <c r="F104" i="8"/>
  <c r="L104" i="8" s="1"/>
  <c r="F105" i="8"/>
  <c r="L105" i="8" s="1"/>
  <c r="F106" i="8"/>
  <c r="L106" i="8" s="1"/>
  <c r="F107" i="8"/>
  <c r="L107" i="8" s="1"/>
  <c r="F108" i="8"/>
  <c r="L108" i="8" s="1"/>
  <c r="F109" i="8"/>
  <c r="L109" i="8" s="1"/>
  <c r="F110" i="8"/>
  <c r="L110" i="8" s="1"/>
  <c r="F111" i="8"/>
  <c r="L111" i="8" s="1"/>
  <c r="F112" i="8"/>
  <c r="L112" i="8" s="1"/>
  <c r="F113" i="8"/>
  <c r="L113" i="8" s="1"/>
  <c r="F114" i="8"/>
  <c r="L114" i="8" s="1"/>
  <c r="F115" i="8"/>
  <c r="L115" i="8" s="1"/>
  <c r="F116" i="8"/>
  <c r="L116" i="8" s="1"/>
  <c r="F117" i="8"/>
  <c r="L117" i="8" s="1"/>
  <c r="F118" i="8"/>
  <c r="L118" i="8" s="1"/>
  <c r="F119" i="8"/>
  <c r="L119" i="8" s="1"/>
  <c r="F120" i="8"/>
  <c r="L120" i="8" s="1"/>
  <c r="F121" i="8"/>
  <c r="L121" i="8" s="1"/>
  <c r="F122" i="8"/>
  <c r="L122" i="8" s="1"/>
  <c r="F123" i="8"/>
  <c r="L123" i="8" s="1"/>
  <c r="F124" i="8"/>
  <c r="L124" i="8" s="1"/>
  <c r="F125" i="8"/>
  <c r="L125" i="8" s="1"/>
  <c r="F126" i="8"/>
  <c r="L126" i="8" s="1"/>
  <c r="F127" i="8"/>
  <c r="L127" i="8" s="1"/>
  <c r="F128" i="8"/>
  <c r="L128" i="8" s="1"/>
  <c r="F129" i="8"/>
  <c r="L129" i="8" s="1"/>
  <c r="F130" i="8"/>
  <c r="L130" i="8" s="1"/>
  <c r="F131" i="8"/>
  <c r="L131" i="8" s="1"/>
  <c r="F132" i="8"/>
  <c r="L132" i="8" s="1"/>
  <c r="F133" i="8"/>
  <c r="L133" i="8" s="1"/>
  <c r="F134" i="8"/>
  <c r="L134" i="8" s="1"/>
  <c r="F135" i="8"/>
  <c r="L135" i="8" s="1"/>
  <c r="F136" i="8"/>
  <c r="L136" i="8" s="1"/>
  <c r="F137" i="8"/>
  <c r="L137" i="8" s="1"/>
  <c r="F138" i="8"/>
  <c r="L138" i="8" s="1"/>
  <c r="F139" i="8"/>
  <c r="L139" i="8" s="1"/>
  <c r="F140" i="8"/>
  <c r="L140" i="8" s="1"/>
  <c r="F141" i="8"/>
  <c r="L141" i="8" s="1"/>
  <c r="F142" i="8"/>
  <c r="L142" i="8" s="1"/>
  <c r="F143" i="8"/>
  <c r="L143" i="8" s="1"/>
  <c r="F144" i="8"/>
  <c r="L144" i="8" s="1"/>
  <c r="F145" i="8"/>
  <c r="L145" i="8" s="1"/>
  <c r="F146" i="8"/>
  <c r="L146" i="8" s="1"/>
  <c r="F147" i="8"/>
  <c r="L147" i="8" s="1"/>
  <c r="F148" i="8"/>
  <c r="L148" i="8" s="1"/>
  <c r="F149" i="8"/>
  <c r="L149" i="8" s="1"/>
  <c r="F150" i="8"/>
  <c r="L150" i="8" s="1"/>
  <c r="F151" i="8"/>
  <c r="L151" i="8" s="1"/>
  <c r="F152" i="8"/>
  <c r="L152" i="8" s="1"/>
  <c r="F153" i="8"/>
  <c r="L153" i="8" s="1"/>
  <c r="F154" i="8"/>
  <c r="L154" i="8" s="1"/>
  <c r="F155" i="8"/>
  <c r="L155" i="8" s="1"/>
  <c r="F156" i="8"/>
  <c r="L156" i="8" s="1"/>
  <c r="F157" i="8"/>
  <c r="L157" i="8" s="1"/>
  <c r="F158" i="8"/>
  <c r="L158" i="8" s="1"/>
  <c r="F159" i="8"/>
  <c r="L159" i="8" s="1"/>
  <c r="F160" i="8"/>
  <c r="L160" i="8" s="1"/>
  <c r="F161" i="8"/>
  <c r="L161" i="8" s="1"/>
  <c r="F162" i="8"/>
  <c r="L162" i="8" s="1"/>
  <c r="F163" i="8"/>
  <c r="L163" i="8" s="1"/>
  <c r="F164" i="8"/>
  <c r="L164" i="8" s="1"/>
  <c r="F165" i="8"/>
  <c r="L165" i="8" s="1"/>
  <c r="F166" i="8"/>
  <c r="L166" i="8" s="1"/>
  <c r="F167" i="8"/>
  <c r="L167" i="8" s="1"/>
  <c r="F168" i="8"/>
  <c r="L168" i="8" s="1"/>
  <c r="F169" i="8"/>
  <c r="L169" i="8" s="1"/>
  <c r="F170" i="8"/>
  <c r="L170" i="8" s="1"/>
  <c r="F171" i="8"/>
  <c r="L171" i="8" s="1"/>
  <c r="F172" i="8"/>
  <c r="L172" i="8" s="1"/>
  <c r="F173" i="8"/>
  <c r="L173" i="8" s="1"/>
  <c r="F174" i="8"/>
  <c r="L174" i="8" s="1"/>
  <c r="F175" i="8"/>
  <c r="L175" i="8" s="1"/>
  <c r="F176" i="8"/>
  <c r="L176" i="8" s="1"/>
  <c r="F177" i="8"/>
  <c r="L177" i="8" s="1"/>
  <c r="F178" i="8"/>
  <c r="L178" i="8" s="1"/>
  <c r="F179" i="8"/>
  <c r="L179" i="8" s="1"/>
  <c r="F180" i="8"/>
  <c r="L180" i="8" s="1"/>
  <c r="F181" i="8"/>
  <c r="L181" i="8" s="1"/>
  <c r="F182" i="8"/>
  <c r="L182" i="8" s="1"/>
  <c r="F183" i="8"/>
  <c r="L183" i="8" s="1"/>
  <c r="F184" i="8"/>
  <c r="L184" i="8" s="1"/>
  <c r="F185" i="8"/>
  <c r="L185" i="8" s="1"/>
  <c r="F186" i="8"/>
  <c r="L186" i="8" s="1"/>
  <c r="F187" i="8"/>
  <c r="L187" i="8" s="1"/>
  <c r="F188" i="8"/>
  <c r="L188" i="8" s="1"/>
  <c r="F189" i="8"/>
  <c r="L189" i="8" s="1"/>
  <c r="F190" i="8"/>
  <c r="L190" i="8" s="1"/>
  <c r="F191" i="8"/>
  <c r="L191" i="8" s="1"/>
  <c r="F192" i="8"/>
  <c r="L192" i="8" s="1"/>
  <c r="F193" i="8"/>
  <c r="L193" i="8" s="1"/>
  <c r="F194" i="8"/>
  <c r="L194" i="8" s="1"/>
  <c r="F195" i="8"/>
  <c r="L195" i="8" s="1"/>
  <c r="F196" i="8"/>
  <c r="L196" i="8" s="1"/>
  <c r="F197" i="8"/>
  <c r="L197" i="8" s="1"/>
  <c r="F198" i="8"/>
  <c r="L198" i="8" s="1"/>
  <c r="F199" i="8"/>
  <c r="L199" i="8" s="1"/>
  <c r="F200" i="8"/>
  <c r="L200" i="8" s="1"/>
  <c r="F201" i="8"/>
  <c r="L201" i="8" s="1"/>
  <c r="F202" i="8"/>
  <c r="L202" i="8" s="1"/>
  <c r="F203" i="8"/>
  <c r="L203" i="8" s="1"/>
  <c r="F204" i="8"/>
  <c r="L204" i="8" s="1"/>
  <c r="F205" i="8"/>
  <c r="L205" i="8" s="1"/>
  <c r="F206" i="8"/>
  <c r="L206" i="8" s="1"/>
  <c r="F207" i="8"/>
  <c r="L207" i="8" s="1"/>
  <c r="F208" i="8"/>
  <c r="L208" i="8" s="1"/>
  <c r="F209" i="8"/>
  <c r="L209" i="8" s="1"/>
  <c r="F210" i="8"/>
  <c r="L210" i="8" s="1"/>
  <c r="F211" i="8"/>
  <c r="L211" i="8" s="1"/>
  <c r="F212" i="8"/>
  <c r="L212" i="8" s="1"/>
  <c r="F213" i="8"/>
  <c r="L213" i="8" s="1"/>
  <c r="F214" i="8"/>
  <c r="L214" i="8" s="1"/>
  <c r="F215" i="8"/>
  <c r="L215" i="8" s="1"/>
  <c r="F216" i="8"/>
  <c r="L216" i="8" s="1"/>
  <c r="F217" i="8"/>
  <c r="L217" i="8" s="1"/>
  <c r="F218" i="8"/>
  <c r="L218" i="8" s="1"/>
  <c r="F219" i="8"/>
  <c r="L219" i="8" s="1"/>
  <c r="F220" i="8"/>
  <c r="L220" i="8" s="1"/>
  <c r="F221" i="8"/>
  <c r="L221" i="8" s="1"/>
  <c r="F222" i="8"/>
  <c r="L222" i="8" s="1"/>
  <c r="F223" i="8"/>
  <c r="L223" i="8" s="1"/>
  <c r="F224" i="8"/>
  <c r="L224" i="8" s="1"/>
  <c r="F225" i="8"/>
  <c r="L225" i="8" s="1"/>
  <c r="F226" i="8"/>
  <c r="L226" i="8" s="1"/>
  <c r="F227" i="8"/>
  <c r="L227" i="8" s="1"/>
  <c r="F228" i="8"/>
  <c r="L228" i="8" s="1"/>
  <c r="F229" i="8"/>
  <c r="L229" i="8" s="1"/>
  <c r="F230" i="8"/>
  <c r="L230" i="8" s="1"/>
  <c r="F231" i="8"/>
  <c r="L231" i="8" s="1"/>
  <c r="F232" i="8"/>
  <c r="L232" i="8" s="1"/>
  <c r="F233" i="8"/>
  <c r="L233" i="8" s="1"/>
  <c r="F234" i="8"/>
  <c r="L234" i="8" s="1"/>
  <c r="F235" i="8"/>
  <c r="L235" i="8" s="1"/>
  <c r="F236" i="8"/>
  <c r="L236" i="8" s="1"/>
  <c r="F237" i="8"/>
  <c r="L237" i="8" s="1"/>
  <c r="F238" i="8"/>
  <c r="L238" i="8" s="1"/>
  <c r="F239" i="8"/>
  <c r="L239" i="8" s="1"/>
  <c r="F240" i="8"/>
  <c r="L240" i="8" s="1"/>
  <c r="F241" i="8"/>
  <c r="L241" i="8" s="1"/>
  <c r="F242" i="8"/>
  <c r="L242" i="8" s="1"/>
  <c r="F243" i="8"/>
  <c r="L243" i="8" s="1"/>
  <c r="F244" i="8"/>
  <c r="L244" i="8" s="1"/>
  <c r="F245" i="8"/>
  <c r="L245" i="8" s="1"/>
  <c r="F246" i="8"/>
  <c r="L246" i="8" s="1"/>
  <c r="F247" i="8"/>
  <c r="L247" i="8" s="1"/>
  <c r="F248" i="8"/>
  <c r="L248" i="8" s="1"/>
  <c r="F249" i="8"/>
  <c r="L249" i="8" s="1"/>
  <c r="F250" i="8"/>
  <c r="L250" i="8" s="1"/>
  <c r="F251" i="8"/>
  <c r="L251" i="8" s="1"/>
  <c r="F252" i="8"/>
  <c r="L252" i="8" s="1"/>
  <c r="F253" i="8"/>
  <c r="L253" i="8" s="1"/>
  <c r="F254" i="8"/>
  <c r="L254" i="8" s="1"/>
  <c r="F255" i="8"/>
  <c r="L255" i="8" s="1"/>
  <c r="F256" i="8"/>
  <c r="L256" i="8" s="1"/>
  <c r="F257" i="8"/>
  <c r="L257" i="8" s="1"/>
  <c r="F258" i="8"/>
  <c r="L258" i="8" s="1"/>
  <c r="F259" i="8"/>
  <c r="L259" i="8" s="1"/>
  <c r="F260" i="8"/>
  <c r="L260" i="8" s="1"/>
  <c r="F261" i="8"/>
  <c r="L261" i="8" s="1"/>
  <c r="F262" i="8"/>
  <c r="L262" i="8" s="1"/>
  <c r="F263" i="8"/>
  <c r="L263" i="8" s="1"/>
  <c r="F264" i="8"/>
  <c r="L264" i="8" s="1"/>
  <c r="F265" i="8"/>
  <c r="L265" i="8" s="1"/>
  <c r="F266" i="8"/>
  <c r="L266" i="8" s="1"/>
  <c r="F267" i="8"/>
  <c r="L267" i="8" s="1"/>
  <c r="F268" i="8"/>
  <c r="L268" i="8" s="1"/>
  <c r="F269" i="8"/>
  <c r="L269" i="8" s="1"/>
  <c r="F270" i="8"/>
  <c r="L270" i="8" s="1"/>
  <c r="F271" i="8"/>
  <c r="L271" i="8" s="1"/>
  <c r="F272" i="8"/>
  <c r="L272" i="8" s="1"/>
  <c r="F273" i="8"/>
  <c r="L273" i="8" s="1"/>
  <c r="F274" i="8"/>
  <c r="L274" i="8" s="1"/>
  <c r="F275" i="8"/>
  <c r="L275" i="8" s="1"/>
  <c r="F276" i="8"/>
  <c r="L276" i="8" s="1"/>
  <c r="F277" i="8"/>
  <c r="L277" i="8" s="1"/>
  <c r="F278" i="8"/>
  <c r="L278" i="8" s="1"/>
  <c r="F279" i="8"/>
  <c r="L279" i="8" s="1"/>
  <c r="F280" i="8"/>
  <c r="L280" i="8" s="1"/>
  <c r="F281" i="8"/>
  <c r="L281" i="8" s="1"/>
  <c r="F282" i="8"/>
  <c r="L282" i="8" s="1"/>
  <c r="F283" i="8"/>
  <c r="L283" i="8" s="1"/>
  <c r="F284" i="8"/>
  <c r="L284" i="8" s="1"/>
  <c r="F285" i="8"/>
  <c r="L285" i="8" s="1"/>
  <c r="F286" i="8"/>
  <c r="L286" i="8" s="1"/>
  <c r="F287" i="8"/>
  <c r="L287" i="8" s="1"/>
  <c r="F288" i="8"/>
  <c r="L288" i="8" s="1"/>
  <c r="F289" i="8"/>
  <c r="L289" i="8" s="1"/>
  <c r="F290" i="8"/>
  <c r="L290" i="8" s="1"/>
  <c r="F291" i="8"/>
  <c r="L291" i="8" s="1"/>
  <c r="F292" i="8"/>
  <c r="L292" i="8" s="1"/>
  <c r="F293" i="8"/>
  <c r="L293" i="8" s="1"/>
  <c r="F294" i="8"/>
  <c r="L294" i="8" s="1"/>
  <c r="F295" i="8"/>
  <c r="L295" i="8" s="1"/>
  <c r="F296" i="8"/>
  <c r="L296" i="8" s="1"/>
  <c r="F297" i="8"/>
  <c r="L297" i="8" s="1"/>
  <c r="F298" i="8"/>
  <c r="L298" i="8" s="1"/>
  <c r="F299" i="8"/>
  <c r="L299" i="8" s="1"/>
  <c r="F300" i="8"/>
  <c r="L300" i="8" s="1"/>
  <c r="F301" i="8"/>
  <c r="L301" i="8" s="1"/>
  <c r="F302" i="8"/>
  <c r="L302" i="8" s="1"/>
  <c r="F303" i="8"/>
  <c r="L303" i="8" s="1"/>
  <c r="F304" i="8"/>
  <c r="L304" i="8" s="1"/>
  <c r="F305" i="8"/>
  <c r="L305" i="8" s="1"/>
  <c r="F306" i="8"/>
  <c r="L306" i="8" s="1"/>
  <c r="F307" i="8"/>
  <c r="L307" i="8" s="1"/>
  <c r="F308" i="8"/>
  <c r="L308" i="8" s="1"/>
  <c r="F309" i="8"/>
  <c r="L309" i="8" s="1"/>
  <c r="F310" i="8"/>
  <c r="L310" i="8" s="1"/>
  <c r="F311" i="8"/>
  <c r="L311" i="8" s="1"/>
  <c r="F312" i="8"/>
  <c r="L312" i="8" s="1"/>
  <c r="F313" i="8"/>
  <c r="L313" i="8" s="1"/>
  <c r="F314" i="8"/>
  <c r="L314" i="8" s="1"/>
  <c r="F315" i="8"/>
  <c r="L315" i="8" s="1"/>
  <c r="F316" i="8"/>
  <c r="L316" i="8" s="1"/>
  <c r="F317" i="8"/>
  <c r="L317" i="8" s="1"/>
  <c r="F318" i="8"/>
  <c r="L318" i="8" s="1"/>
  <c r="F319" i="8"/>
  <c r="L319" i="8" s="1"/>
  <c r="F320" i="8"/>
  <c r="L320" i="8" s="1"/>
  <c r="F321" i="8"/>
  <c r="L321" i="8" s="1"/>
  <c r="F322" i="8"/>
  <c r="L322" i="8" s="1"/>
  <c r="F323" i="8"/>
  <c r="L323" i="8" s="1"/>
  <c r="F324" i="8"/>
  <c r="L324" i="8" s="1"/>
  <c r="F325" i="8"/>
  <c r="L325" i="8" s="1"/>
  <c r="F326" i="8"/>
  <c r="L326" i="8" s="1"/>
  <c r="F327" i="8"/>
  <c r="L327" i="8" s="1"/>
  <c r="F328" i="8"/>
  <c r="L328" i="8" s="1"/>
  <c r="F329" i="8"/>
  <c r="L329" i="8" s="1"/>
  <c r="F330" i="8"/>
  <c r="L330" i="8" s="1"/>
  <c r="F331" i="8"/>
  <c r="L331" i="8" s="1"/>
  <c r="F332" i="8"/>
  <c r="L332" i="8" s="1"/>
  <c r="F333" i="8"/>
  <c r="L333" i="8" s="1"/>
  <c r="F334" i="8"/>
  <c r="L334" i="8" s="1"/>
  <c r="F335" i="8"/>
  <c r="L335" i="8" s="1"/>
  <c r="F336" i="8"/>
  <c r="L336" i="8" s="1"/>
  <c r="F337" i="8"/>
  <c r="L337" i="8" s="1"/>
  <c r="F338" i="8"/>
  <c r="L338" i="8" s="1"/>
  <c r="F339" i="8"/>
  <c r="L339" i="8" s="1"/>
  <c r="F340" i="8"/>
  <c r="L340" i="8" s="1"/>
  <c r="F341" i="8"/>
  <c r="L341" i="8" s="1"/>
  <c r="F342" i="8"/>
  <c r="L342" i="8" s="1"/>
  <c r="F343" i="8"/>
  <c r="L343" i="8" s="1"/>
  <c r="F344" i="8"/>
  <c r="L344" i="8" s="1"/>
  <c r="F345" i="8"/>
  <c r="L345" i="8" s="1"/>
  <c r="F346" i="8"/>
  <c r="L346" i="8" s="1"/>
  <c r="F347" i="8"/>
  <c r="L347" i="8" s="1"/>
  <c r="F348" i="8"/>
  <c r="L348" i="8" s="1"/>
  <c r="F349" i="8"/>
  <c r="L349" i="8" s="1"/>
  <c r="F350" i="8"/>
  <c r="L350" i="8" s="1"/>
  <c r="F351" i="8"/>
  <c r="L351" i="8" s="1"/>
  <c r="F352" i="8"/>
  <c r="L352" i="8" s="1"/>
  <c r="F353" i="8"/>
  <c r="L353" i="8" s="1"/>
  <c r="F354" i="8"/>
  <c r="L354" i="8" s="1"/>
  <c r="F355" i="8"/>
  <c r="L355" i="8" s="1"/>
  <c r="F356" i="8"/>
  <c r="L356" i="8" s="1"/>
  <c r="F357" i="8"/>
  <c r="L357" i="8" s="1"/>
  <c r="F358" i="8"/>
  <c r="L358" i="8" s="1"/>
  <c r="F359" i="8"/>
  <c r="L359" i="8" s="1"/>
  <c r="F360" i="8"/>
  <c r="L360" i="8" s="1"/>
  <c r="F361" i="8"/>
  <c r="L361" i="8" s="1"/>
  <c r="F362" i="8"/>
  <c r="L362" i="8" s="1"/>
  <c r="F363" i="8"/>
  <c r="L363" i="8" s="1"/>
  <c r="F364" i="8"/>
  <c r="L364" i="8" s="1"/>
  <c r="F365" i="8"/>
  <c r="L365" i="8" s="1"/>
  <c r="F366" i="8"/>
  <c r="L366" i="8" s="1"/>
  <c r="F367" i="8"/>
  <c r="L367" i="8" s="1"/>
  <c r="F368" i="8"/>
  <c r="L368" i="8" s="1"/>
  <c r="F369" i="8"/>
  <c r="L369" i="8" s="1"/>
  <c r="F370" i="8"/>
  <c r="L370" i="8" s="1"/>
  <c r="F371" i="8"/>
  <c r="L371" i="8" s="1"/>
  <c r="F372" i="8"/>
  <c r="L372" i="8" s="1"/>
  <c r="F373" i="8"/>
  <c r="L373" i="8" s="1"/>
  <c r="F374" i="8"/>
  <c r="L374" i="8" s="1"/>
  <c r="F375" i="8"/>
  <c r="L375" i="8" s="1"/>
  <c r="F376" i="8"/>
  <c r="L376" i="8" s="1"/>
  <c r="F377" i="8"/>
  <c r="L377" i="8" s="1"/>
  <c r="F378" i="8"/>
  <c r="L378" i="8" s="1"/>
  <c r="F379" i="8"/>
  <c r="L379" i="8" s="1"/>
  <c r="F380" i="8"/>
  <c r="L380" i="8" s="1"/>
  <c r="F381" i="8"/>
  <c r="L381" i="8" s="1"/>
  <c r="F382" i="8"/>
  <c r="L382" i="8" s="1"/>
  <c r="F383" i="8"/>
  <c r="L383" i="8" s="1"/>
  <c r="F384" i="8"/>
  <c r="L384" i="8" s="1"/>
  <c r="F385" i="8"/>
  <c r="L385" i="8" s="1"/>
  <c r="F386" i="8"/>
  <c r="L386" i="8" s="1"/>
  <c r="F387" i="8"/>
  <c r="L387" i="8" s="1"/>
  <c r="F388" i="8"/>
  <c r="L388" i="8" s="1"/>
  <c r="F389" i="8"/>
  <c r="L389" i="8" s="1"/>
  <c r="F390" i="8"/>
  <c r="L390" i="8" s="1"/>
  <c r="F391" i="8"/>
  <c r="L391" i="8" s="1"/>
  <c r="F392" i="8"/>
  <c r="L392" i="8" s="1"/>
  <c r="F393" i="8"/>
  <c r="L393" i="8" s="1"/>
  <c r="F394" i="8"/>
  <c r="L394" i="8" s="1"/>
  <c r="F395" i="8"/>
  <c r="L395" i="8" s="1"/>
  <c r="F396" i="8"/>
  <c r="L396" i="8" s="1"/>
  <c r="F397" i="8"/>
  <c r="L397" i="8" s="1"/>
  <c r="F398" i="8"/>
  <c r="L398" i="8" s="1"/>
  <c r="F399" i="8"/>
  <c r="L399" i="8" s="1"/>
  <c r="F400" i="8"/>
  <c r="L400" i="8" s="1"/>
  <c r="F401" i="8"/>
  <c r="L401" i="8" s="1"/>
  <c r="F402" i="8"/>
  <c r="L402" i="8" s="1"/>
  <c r="F403" i="8"/>
  <c r="L403" i="8" s="1"/>
  <c r="F404" i="8"/>
  <c r="L404" i="8" s="1"/>
  <c r="F405" i="8"/>
  <c r="L405" i="8" s="1"/>
  <c r="F406" i="8"/>
  <c r="L406" i="8" s="1"/>
  <c r="F407" i="8"/>
  <c r="L407" i="8" s="1"/>
  <c r="F408" i="8"/>
  <c r="L408" i="8" s="1"/>
  <c r="F409" i="8"/>
  <c r="L409" i="8" s="1"/>
  <c r="F410" i="8"/>
  <c r="L410" i="8" s="1"/>
  <c r="F411" i="8"/>
  <c r="L411" i="8" s="1"/>
  <c r="F412" i="8"/>
  <c r="L412" i="8" s="1"/>
  <c r="F413" i="8"/>
  <c r="L413" i="8" s="1"/>
  <c r="F414" i="8"/>
  <c r="L414" i="8" s="1"/>
  <c r="F415" i="8"/>
  <c r="L415" i="8" s="1"/>
  <c r="F416" i="8"/>
  <c r="L416" i="8" s="1"/>
  <c r="F417" i="8"/>
  <c r="L417" i="8" s="1"/>
  <c r="F418" i="8"/>
  <c r="L418" i="8" s="1"/>
  <c r="F419" i="8"/>
  <c r="L419" i="8" s="1"/>
  <c r="F420" i="8"/>
  <c r="L420" i="8" s="1"/>
  <c r="F421" i="8"/>
  <c r="L421" i="8" s="1"/>
  <c r="F422" i="8"/>
  <c r="L422" i="8" s="1"/>
  <c r="F423" i="8"/>
  <c r="L423" i="8" s="1"/>
  <c r="F424" i="8"/>
  <c r="L424" i="8" s="1"/>
  <c r="F425" i="8"/>
  <c r="L425" i="8" s="1"/>
  <c r="F426" i="8"/>
  <c r="L426" i="8" s="1"/>
  <c r="F427" i="8"/>
  <c r="L427" i="8" s="1"/>
  <c r="F428" i="8"/>
  <c r="L428" i="8" s="1"/>
  <c r="F429" i="8"/>
  <c r="L429" i="8" s="1"/>
  <c r="F430" i="8"/>
  <c r="L430" i="8" s="1"/>
  <c r="F431" i="8"/>
  <c r="L431" i="8" s="1"/>
  <c r="F432" i="8"/>
  <c r="L432" i="8" s="1"/>
  <c r="F433" i="8"/>
  <c r="L433" i="8" s="1"/>
  <c r="F434" i="8"/>
  <c r="L434" i="8" s="1"/>
  <c r="F435" i="8"/>
  <c r="L435" i="8" s="1"/>
  <c r="F436" i="8"/>
  <c r="L436" i="8" s="1"/>
  <c r="F437" i="8"/>
  <c r="L437" i="8" s="1"/>
  <c r="F438" i="8"/>
  <c r="L438" i="8" s="1"/>
  <c r="F439" i="8"/>
  <c r="L439" i="8" s="1"/>
  <c r="F440" i="8"/>
  <c r="L440" i="8" s="1"/>
  <c r="F441" i="8"/>
  <c r="L441" i="8" s="1"/>
  <c r="F442" i="8"/>
  <c r="L442" i="8" s="1"/>
  <c r="F443" i="8"/>
  <c r="L443" i="8" s="1"/>
  <c r="F444" i="8"/>
  <c r="L444" i="8" s="1"/>
  <c r="F445" i="8"/>
  <c r="L445" i="8" s="1"/>
  <c r="F446" i="8"/>
  <c r="L446" i="8" s="1"/>
  <c r="F447" i="8"/>
  <c r="L447" i="8" s="1"/>
  <c r="F448" i="8"/>
  <c r="L448" i="8" s="1"/>
  <c r="F449" i="8"/>
  <c r="L449" i="8" s="1"/>
  <c r="F450" i="8"/>
  <c r="L450" i="8" s="1"/>
  <c r="F451" i="8"/>
  <c r="L451" i="8" s="1"/>
  <c r="F452" i="8"/>
  <c r="L452" i="8" s="1"/>
  <c r="F453" i="8"/>
  <c r="L453" i="8" s="1"/>
  <c r="F454" i="8"/>
  <c r="L454" i="8" s="1"/>
  <c r="F455" i="8"/>
  <c r="L455" i="8" s="1"/>
  <c r="F456" i="8"/>
  <c r="L456" i="8" s="1"/>
  <c r="F457" i="8"/>
  <c r="L457" i="8" s="1"/>
  <c r="F458" i="8"/>
  <c r="L458" i="8" s="1"/>
  <c r="F459" i="8"/>
  <c r="L459" i="8" s="1"/>
  <c r="F460" i="8"/>
  <c r="L460" i="8" s="1"/>
  <c r="F461" i="8"/>
  <c r="L461" i="8" s="1"/>
  <c r="F462" i="8"/>
  <c r="L462" i="8" s="1"/>
  <c r="F463" i="8"/>
  <c r="L463" i="8" s="1"/>
  <c r="F464" i="8"/>
  <c r="L464" i="8" s="1"/>
  <c r="F465" i="8"/>
  <c r="L465" i="8" s="1"/>
  <c r="F466" i="8"/>
  <c r="L466" i="8" s="1"/>
  <c r="F467" i="8"/>
  <c r="L467" i="8" s="1"/>
  <c r="F468" i="8"/>
  <c r="L468" i="8" s="1"/>
  <c r="F469" i="8"/>
  <c r="L469" i="8" s="1"/>
  <c r="F470" i="8"/>
  <c r="L470" i="8" s="1"/>
  <c r="F471" i="8"/>
  <c r="L471" i="8" s="1"/>
  <c r="F472" i="8"/>
  <c r="L472" i="8" s="1"/>
  <c r="F473" i="8"/>
  <c r="L473" i="8" s="1"/>
  <c r="F474" i="8"/>
  <c r="L474" i="8" s="1"/>
  <c r="F475" i="8"/>
  <c r="L475" i="8" s="1"/>
  <c r="F476" i="8"/>
  <c r="L476" i="8" s="1"/>
  <c r="F477" i="8"/>
  <c r="L477" i="8" s="1"/>
  <c r="F478" i="8"/>
  <c r="L478" i="8" s="1"/>
  <c r="F479" i="8"/>
  <c r="L479" i="8" s="1"/>
  <c r="F480" i="8"/>
  <c r="L480" i="8" s="1"/>
  <c r="F481" i="8"/>
  <c r="L481" i="8" s="1"/>
  <c r="F482" i="8"/>
  <c r="L482" i="8" s="1"/>
  <c r="F483" i="8"/>
  <c r="L483" i="8" s="1"/>
  <c r="F484" i="8"/>
  <c r="L484" i="8" s="1"/>
  <c r="F485" i="8"/>
  <c r="L485" i="8" s="1"/>
  <c r="F486" i="8"/>
  <c r="L486" i="8" s="1"/>
  <c r="F487" i="8"/>
  <c r="L487" i="8" s="1"/>
  <c r="F488" i="8"/>
  <c r="L488" i="8" s="1"/>
  <c r="F489" i="8"/>
  <c r="L489" i="8" s="1"/>
  <c r="F490" i="8"/>
  <c r="L490" i="8" s="1"/>
  <c r="F491" i="8"/>
  <c r="L491" i="8" s="1"/>
  <c r="F492" i="8"/>
  <c r="L492" i="8" s="1"/>
  <c r="F493" i="8"/>
  <c r="L493" i="8" s="1"/>
  <c r="F494" i="8"/>
  <c r="L494" i="8" s="1"/>
  <c r="F495" i="8"/>
  <c r="L495" i="8" s="1"/>
  <c r="F496" i="8"/>
  <c r="L496" i="8" s="1"/>
  <c r="F497" i="8"/>
  <c r="L497" i="8" s="1"/>
  <c r="F498" i="8"/>
  <c r="L498" i="8" s="1"/>
  <c r="F499" i="8"/>
  <c r="L499" i="8" s="1"/>
  <c r="F500" i="8"/>
  <c r="L500" i="8" s="1"/>
  <c r="F501" i="8"/>
  <c r="L501" i="8" s="1"/>
  <c r="F502" i="8"/>
  <c r="L502" i="8" s="1"/>
  <c r="F503" i="8"/>
  <c r="L503" i="8" s="1"/>
  <c r="F504" i="8"/>
  <c r="L504" i="8" s="1"/>
  <c r="F505" i="8"/>
  <c r="L505" i="8" s="1"/>
  <c r="F506" i="8"/>
  <c r="L506" i="8" s="1"/>
  <c r="F507" i="8"/>
  <c r="L507" i="8" s="1"/>
  <c r="F508" i="8"/>
  <c r="L508" i="8" s="1"/>
  <c r="F509" i="8"/>
  <c r="L509" i="8" s="1"/>
  <c r="F510" i="8"/>
  <c r="L510" i="8" s="1"/>
  <c r="F511" i="8"/>
  <c r="L511" i="8" s="1"/>
  <c r="F512" i="8"/>
  <c r="L512" i="8" s="1"/>
  <c r="F513" i="8"/>
  <c r="L513" i="8" s="1"/>
  <c r="F514" i="8"/>
  <c r="L514" i="8" s="1"/>
  <c r="F515" i="8"/>
  <c r="L515" i="8" s="1"/>
  <c r="F516" i="8"/>
  <c r="L516" i="8" s="1"/>
  <c r="F517" i="8"/>
  <c r="L517" i="8" s="1"/>
  <c r="F518" i="8"/>
  <c r="L518" i="8" s="1"/>
  <c r="F519" i="8"/>
  <c r="L519" i="8" s="1"/>
  <c r="F520" i="8"/>
  <c r="L520" i="8" s="1"/>
  <c r="F521" i="8"/>
  <c r="L521" i="8" s="1"/>
  <c r="F522" i="8"/>
  <c r="L522" i="8" s="1"/>
  <c r="F523" i="8"/>
  <c r="L523" i="8" s="1"/>
  <c r="F524" i="8"/>
  <c r="L524" i="8" s="1"/>
  <c r="F525" i="8"/>
  <c r="L525" i="8" s="1"/>
  <c r="F526" i="8"/>
  <c r="L526" i="8" s="1"/>
  <c r="F527" i="8"/>
  <c r="L527" i="8" s="1"/>
  <c r="F528" i="8"/>
  <c r="L528" i="8" s="1"/>
  <c r="F529" i="8"/>
  <c r="L529" i="8" s="1"/>
  <c r="F530" i="8"/>
  <c r="L530" i="8" s="1"/>
  <c r="F531" i="8"/>
  <c r="L531" i="8" s="1"/>
  <c r="F532" i="8"/>
  <c r="L532" i="8" s="1"/>
  <c r="F533" i="8"/>
  <c r="L533" i="8" s="1"/>
  <c r="F534" i="8"/>
  <c r="L534" i="8" s="1"/>
  <c r="F535" i="8"/>
  <c r="L535" i="8" s="1"/>
  <c r="F536" i="8"/>
  <c r="L536" i="8" s="1"/>
  <c r="F537" i="8"/>
  <c r="L537" i="8" s="1"/>
  <c r="F538" i="8"/>
  <c r="L538" i="8" s="1"/>
  <c r="F539" i="8"/>
  <c r="L539" i="8" s="1"/>
  <c r="F540" i="8"/>
  <c r="L540" i="8" s="1"/>
  <c r="F541" i="8"/>
  <c r="L541" i="8" s="1"/>
  <c r="F542" i="8"/>
  <c r="L542" i="8" s="1"/>
  <c r="F543" i="8"/>
  <c r="L543" i="8" s="1"/>
  <c r="F544" i="8"/>
  <c r="L544" i="8" s="1"/>
  <c r="F545" i="8"/>
  <c r="L545" i="8" s="1"/>
  <c r="F546" i="8"/>
  <c r="L546" i="8" s="1"/>
  <c r="F547" i="8"/>
  <c r="L547" i="8" s="1"/>
  <c r="F548" i="8"/>
  <c r="L548" i="8" s="1"/>
  <c r="F549" i="8"/>
  <c r="L549" i="8" s="1"/>
  <c r="F550" i="8"/>
  <c r="L550" i="8" s="1"/>
  <c r="F551" i="8"/>
  <c r="L551" i="8" s="1"/>
  <c r="F552" i="8"/>
  <c r="L552" i="8" s="1"/>
  <c r="F553" i="8"/>
  <c r="L553" i="8" s="1"/>
  <c r="F554" i="8"/>
  <c r="L554" i="8" s="1"/>
  <c r="F555" i="8"/>
  <c r="L555" i="8" s="1"/>
  <c r="F556" i="8"/>
  <c r="L556" i="8" s="1"/>
  <c r="F557" i="8"/>
  <c r="L557" i="8" s="1"/>
  <c r="F558" i="8"/>
  <c r="L558" i="8" s="1"/>
  <c r="F559" i="8"/>
  <c r="L559" i="8" s="1"/>
  <c r="F560" i="8"/>
  <c r="L560" i="8" s="1"/>
  <c r="F561" i="8"/>
  <c r="L561" i="8" s="1"/>
  <c r="F562" i="8"/>
  <c r="L562" i="8" s="1"/>
  <c r="F563" i="8"/>
  <c r="L563" i="8" s="1"/>
  <c r="F564" i="8"/>
  <c r="L564" i="8" s="1"/>
  <c r="F565" i="8"/>
  <c r="L565" i="8" s="1"/>
  <c r="F566" i="8"/>
  <c r="L566" i="8" s="1"/>
  <c r="F567" i="8"/>
  <c r="L567" i="8" s="1"/>
  <c r="F568" i="8"/>
  <c r="L568" i="8" s="1"/>
  <c r="F569" i="8"/>
  <c r="L569" i="8" s="1"/>
  <c r="F570" i="8"/>
  <c r="L570" i="8" s="1"/>
  <c r="F571" i="8"/>
  <c r="L571" i="8" s="1"/>
  <c r="F572" i="8"/>
  <c r="L572" i="8" s="1"/>
  <c r="F573" i="8"/>
  <c r="L573" i="8" s="1"/>
  <c r="F574" i="8"/>
  <c r="L574" i="8" s="1"/>
  <c r="F575" i="8"/>
  <c r="L575" i="8" s="1"/>
  <c r="F576" i="8"/>
  <c r="L576" i="8" s="1"/>
  <c r="F577" i="8"/>
  <c r="L577" i="8" s="1"/>
  <c r="F578" i="8"/>
  <c r="L578" i="8" s="1"/>
  <c r="F579" i="8"/>
  <c r="L579" i="8" s="1"/>
  <c r="F580" i="8"/>
  <c r="L580" i="8" s="1"/>
  <c r="F581" i="8"/>
  <c r="L581" i="8" s="1"/>
  <c r="F582" i="8"/>
  <c r="L582" i="8" s="1"/>
  <c r="F583" i="8"/>
  <c r="L583" i="8" s="1"/>
  <c r="F584" i="8"/>
  <c r="L584" i="8" s="1"/>
  <c r="F585" i="8"/>
  <c r="L585" i="8" s="1"/>
  <c r="F586" i="8"/>
  <c r="L586" i="8" s="1"/>
  <c r="F587" i="8"/>
  <c r="L587" i="8" s="1"/>
  <c r="F588" i="8"/>
  <c r="L588" i="8" s="1"/>
  <c r="F589" i="8"/>
  <c r="L589" i="8" s="1"/>
  <c r="F590" i="8"/>
  <c r="L590" i="8" s="1"/>
  <c r="F591" i="8"/>
  <c r="L591" i="8" s="1"/>
  <c r="F592" i="8"/>
  <c r="L592" i="8" s="1"/>
  <c r="F593" i="8"/>
  <c r="L593" i="8" s="1"/>
  <c r="F594" i="8"/>
  <c r="L594" i="8" s="1"/>
  <c r="F595" i="8"/>
  <c r="L595" i="8" s="1"/>
  <c r="F596" i="8"/>
  <c r="L596" i="8" s="1"/>
  <c r="F597" i="8"/>
  <c r="L597" i="8" s="1"/>
  <c r="F598" i="8"/>
  <c r="L598" i="8" s="1"/>
  <c r="F599" i="8"/>
  <c r="L599" i="8" s="1"/>
  <c r="F600" i="8"/>
  <c r="L600" i="8" s="1"/>
  <c r="F601" i="8"/>
  <c r="L601" i="8" s="1"/>
  <c r="F602" i="8"/>
  <c r="L602" i="8" s="1"/>
  <c r="F603" i="8"/>
  <c r="L603" i="8" s="1"/>
  <c r="F604" i="8"/>
  <c r="L604" i="8" s="1"/>
  <c r="F605" i="8"/>
  <c r="L605" i="8" s="1"/>
  <c r="F606" i="8"/>
  <c r="L606" i="8" s="1"/>
  <c r="F607" i="8"/>
  <c r="L607" i="8" s="1"/>
  <c r="F608" i="8"/>
  <c r="L608" i="8" s="1"/>
  <c r="F609" i="8"/>
  <c r="L609" i="8" s="1"/>
  <c r="F610" i="8"/>
  <c r="L610" i="8" s="1"/>
  <c r="F611" i="8"/>
  <c r="L611" i="8" s="1"/>
  <c r="F612" i="8"/>
  <c r="L612" i="8" s="1"/>
  <c r="F613" i="8"/>
  <c r="L613" i="8" s="1"/>
  <c r="F614" i="8"/>
  <c r="L614" i="8" s="1"/>
  <c r="F615" i="8"/>
  <c r="L615" i="8" s="1"/>
  <c r="F616" i="8"/>
  <c r="L616" i="8" s="1"/>
  <c r="F617" i="8"/>
  <c r="L617" i="8" s="1"/>
  <c r="F618" i="8"/>
  <c r="L618" i="8" s="1"/>
  <c r="F619" i="8"/>
  <c r="L619" i="8" s="1"/>
  <c r="F620" i="8"/>
  <c r="L620" i="8" s="1"/>
  <c r="F621" i="8"/>
  <c r="L621" i="8" s="1"/>
  <c r="F622" i="8"/>
  <c r="L622" i="8" s="1"/>
  <c r="F623" i="8"/>
  <c r="L623" i="8" s="1"/>
  <c r="F624" i="8"/>
  <c r="L624" i="8" s="1"/>
  <c r="F625" i="8"/>
  <c r="L625" i="8" s="1"/>
  <c r="F626" i="8"/>
  <c r="L626" i="8" s="1"/>
  <c r="F627" i="8"/>
  <c r="L627" i="8" s="1"/>
  <c r="F628" i="8"/>
  <c r="L628" i="8" s="1"/>
  <c r="F629" i="8"/>
  <c r="L629" i="8" s="1"/>
  <c r="F630" i="8"/>
  <c r="L630" i="8" s="1"/>
  <c r="F631" i="8"/>
  <c r="L631" i="8" s="1"/>
  <c r="F632" i="8"/>
  <c r="L632" i="8" s="1"/>
  <c r="F633" i="8"/>
  <c r="L633" i="8" s="1"/>
  <c r="F634" i="8"/>
  <c r="L634" i="8" s="1"/>
  <c r="F635" i="8"/>
  <c r="L635" i="8" s="1"/>
  <c r="F636" i="8"/>
  <c r="L636" i="8" s="1"/>
  <c r="F637" i="8"/>
  <c r="L637" i="8" s="1"/>
  <c r="F638" i="8"/>
  <c r="L638" i="8" s="1"/>
  <c r="F639" i="8"/>
  <c r="L639" i="8" s="1"/>
  <c r="F640" i="8"/>
  <c r="L640" i="8" s="1"/>
  <c r="F641" i="8"/>
  <c r="L641" i="8" s="1"/>
  <c r="F642" i="8"/>
  <c r="L642" i="8" s="1"/>
  <c r="F643" i="8"/>
  <c r="L643" i="8" s="1"/>
  <c r="F644" i="8"/>
  <c r="L644" i="8" s="1"/>
  <c r="F645" i="8"/>
  <c r="L645" i="8" s="1"/>
  <c r="F646" i="8"/>
  <c r="L646" i="8" s="1"/>
  <c r="F647" i="8"/>
  <c r="L647" i="8" s="1"/>
  <c r="F648" i="8"/>
  <c r="L648" i="8" s="1"/>
  <c r="F649" i="8"/>
  <c r="L649" i="8" s="1"/>
  <c r="F650" i="8"/>
  <c r="L650" i="8" s="1"/>
  <c r="F651" i="8"/>
  <c r="L651" i="8" s="1"/>
  <c r="F652" i="8"/>
  <c r="L652" i="8" s="1"/>
  <c r="F653" i="8"/>
  <c r="L653" i="8" s="1"/>
  <c r="F654" i="8"/>
  <c r="L654" i="8" s="1"/>
  <c r="F655" i="8"/>
  <c r="L655" i="8" s="1"/>
  <c r="F656" i="8"/>
  <c r="L656" i="8" s="1"/>
  <c r="F657" i="8"/>
  <c r="L657" i="8" s="1"/>
  <c r="F658" i="8"/>
  <c r="L658" i="8" s="1"/>
  <c r="F659" i="8"/>
  <c r="L659" i="8" s="1"/>
  <c r="F660" i="8"/>
  <c r="L660" i="8" s="1"/>
  <c r="F661" i="8"/>
  <c r="L661" i="8" s="1"/>
  <c r="F662" i="8"/>
  <c r="L662" i="8" s="1"/>
  <c r="F663" i="8"/>
  <c r="L663" i="8" s="1"/>
  <c r="F664" i="8"/>
  <c r="L664" i="8" s="1"/>
  <c r="F665" i="8"/>
  <c r="L665" i="8" s="1"/>
  <c r="F666" i="8"/>
  <c r="L666" i="8" s="1"/>
  <c r="F667" i="8"/>
  <c r="L667" i="8" s="1"/>
  <c r="F668" i="8"/>
  <c r="L668" i="8" s="1"/>
  <c r="F669" i="8"/>
  <c r="L669" i="8" s="1"/>
  <c r="F670" i="8"/>
  <c r="L670" i="8" s="1"/>
  <c r="F671" i="8"/>
  <c r="L671" i="8" s="1"/>
  <c r="F672" i="8"/>
  <c r="L672" i="8" s="1"/>
  <c r="F673" i="8"/>
  <c r="L673" i="8" s="1"/>
  <c r="F674" i="8"/>
  <c r="L674" i="8" s="1"/>
  <c r="F675" i="8"/>
  <c r="L675" i="8" s="1"/>
  <c r="F676" i="8"/>
  <c r="L676" i="8" s="1"/>
  <c r="F677" i="8"/>
  <c r="L677" i="8" s="1"/>
  <c r="F678" i="8"/>
  <c r="L678" i="8" s="1"/>
  <c r="F679" i="8"/>
  <c r="L679" i="8" s="1"/>
  <c r="F680" i="8"/>
  <c r="L680" i="8" s="1"/>
  <c r="F681" i="8"/>
  <c r="L681" i="8" s="1"/>
  <c r="F682" i="8"/>
  <c r="L682" i="8" s="1"/>
  <c r="F683" i="8"/>
  <c r="L683" i="8" s="1"/>
  <c r="F684" i="8"/>
  <c r="L684" i="8" s="1"/>
  <c r="F685" i="8"/>
  <c r="L685" i="8" s="1"/>
  <c r="F686" i="8"/>
  <c r="L686" i="8" s="1"/>
  <c r="F687" i="8"/>
  <c r="L687" i="8" s="1"/>
  <c r="F688" i="8"/>
  <c r="L688" i="8" s="1"/>
  <c r="F689" i="8"/>
  <c r="L689" i="8" s="1"/>
  <c r="F690" i="8"/>
  <c r="L690" i="8" s="1"/>
  <c r="F691" i="8"/>
  <c r="L691" i="8" s="1"/>
  <c r="F692" i="8"/>
  <c r="L692" i="8" s="1"/>
  <c r="F693" i="8"/>
  <c r="L693" i="8" s="1"/>
  <c r="F694" i="8"/>
  <c r="L694" i="8" s="1"/>
  <c r="F695" i="8"/>
  <c r="L695" i="8" s="1"/>
  <c r="F696" i="8"/>
  <c r="L696" i="8" s="1"/>
  <c r="F697" i="8"/>
  <c r="L697" i="8" s="1"/>
  <c r="F698" i="8"/>
  <c r="L698" i="8" s="1"/>
  <c r="F699" i="8"/>
  <c r="L699" i="8" s="1"/>
  <c r="F700" i="8"/>
  <c r="L700" i="8" s="1"/>
  <c r="F701" i="8"/>
  <c r="L701" i="8" s="1"/>
  <c r="F702" i="8"/>
  <c r="L702" i="8" s="1"/>
  <c r="F703" i="8"/>
  <c r="L703" i="8" s="1"/>
  <c r="F704" i="8"/>
  <c r="L704" i="8" s="1"/>
  <c r="F705" i="8"/>
  <c r="L705" i="8" s="1"/>
  <c r="F706" i="8"/>
  <c r="L706" i="8" s="1"/>
  <c r="F707" i="8"/>
  <c r="L707" i="8" s="1"/>
  <c r="F708" i="8"/>
  <c r="L708" i="8" s="1"/>
  <c r="F709" i="8"/>
  <c r="L709" i="8" s="1"/>
  <c r="F710" i="8"/>
  <c r="L710" i="8" s="1"/>
  <c r="F711" i="8"/>
  <c r="L711" i="8" s="1"/>
  <c r="F712" i="8"/>
  <c r="L712" i="8" s="1"/>
  <c r="F713" i="8"/>
  <c r="L713" i="8" s="1"/>
  <c r="F714" i="8"/>
  <c r="L714" i="8" s="1"/>
  <c r="F715" i="8"/>
  <c r="L715" i="8" s="1"/>
  <c r="F716" i="8"/>
  <c r="L716" i="8" s="1"/>
  <c r="F717" i="8"/>
  <c r="L717" i="8" s="1"/>
  <c r="F718" i="8"/>
  <c r="L718" i="8" s="1"/>
  <c r="F719" i="8"/>
  <c r="L719" i="8" s="1"/>
  <c r="F720" i="8"/>
  <c r="L720" i="8" s="1"/>
  <c r="F721" i="8"/>
  <c r="L721" i="8" s="1"/>
  <c r="F722" i="8"/>
  <c r="L722" i="8" s="1"/>
  <c r="F723" i="8"/>
  <c r="L723" i="8" s="1"/>
  <c r="F724" i="8"/>
  <c r="L724" i="8" s="1"/>
  <c r="F725" i="8"/>
  <c r="L725" i="8" s="1"/>
  <c r="F726" i="8"/>
  <c r="L726" i="8" s="1"/>
  <c r="F727" i="8"/>
  <c r="L727" i="8" s="1"/>
  <c r="F728" i="8"/>
  <c r="L728" i="8" s="1"/>
  <c r="F729" i="8"/>
  <c r="L729" i="8" s="1"/>
  <c r="F730" i="8"/>
  <c r="L730" i="8" s="1"/>
  <c r="F731" i="8"/>
  <c r="L731" i="8" s="1"/>
  <c r="F732" i="8"/>
  <c r="L732" i="8" s="1"/>
  <c r="F733" i="8"/>
  <c r="L733" i="8" s="1"/>
  <c r="F734" i="8"/>
  <c r="L734" i="8" s="1"/>
  <c r="F735" i="8"/>
  <c r="L735" i="8" s="1"/>
  <c r="F736" i="8"/>
  <c r="L736" i="8" s="1"/>
  <c r="F737" i="8"/>
  <c r="L737" i="8" s="1"/>
  <c r="F738" i="8"/>
  <c r="L738" i="8" s="1"/>
  <c r="F739" i="8"/>
  <c r="L739" i="8" s="1"/>
  <c r="F740" i="8"/>
  <c r="L740" i="8" s="1"/>
  <c r="F741" i="8"/>
  <c r="L741" i="8" s="1"/>
  <c r="F742" i="8"/>
  <c r="L742" i="8" s="1"/>
  <c r="F743" i="8"/>
  <c r="L743" i="8" s="1"/>
  <c r="F744" i="8"/>
  <c r="L744" i="8" s="1"/>
  <c r="F745" i="8"/>
  <c r="L745" i="8" s="1"/>
  <c r="F746" i="8"/>
  <c r="L746" i="8" s="1"/>
  <c r="F747" i="8"/>
  <c r="L747" i="8" s="1"/>
  <c r="F748" i="8"/>
  <c r="L748" i="8" s="1"/>
  <c r="F749" i="8"/>
  <c r="L749" i="8" s="1"/>
  <c r="F750" i="8"/>
  <c r="L750" i="8" s="1"/>
  <c r="F751" i="8"/>
  <c r="L751" i="8" s="1"/>
  <c r="F752" i="8"/>
  <c r="L752" i="8" s="1"/>
  <c r="F753" i="8"/>
  <c r="L753" i="8" s="1"/>
  <c r="F754" i="8"/>
  <c r="L754" i="8" s="1"/>
  <c r="F755" i="8"/>
  <c r="L755" i="8" s="1"/>
  <c r="F756" i="8"/>
  <c r="L756" i="8" s="1"/>
  <c r="F757" i="8"/>
  <c r="L757" i="8" s="1"/>
  <c r="F758" i="8"/>
  <c r="L758" i="8" s="1"/>
  <c r="F759" i="8"/>
  <c r="L759" i="8" s="1"/>
  <c r="F760" i="8"/>
  <c r="L760" i="8" s="1"/>
  <c r="F761" i="8"/>
  <c r="L761" i="8" s="1"/>
  <c r="F762" i="8"/>
  <c r="L762" i="8" s="1"/>
  <c r="F763" i="8"/>
  <c r="L763" i="8" s="1"/>
  <c r="F764" i="8"/>
  <c r="L764" i="8" s="1"/>
  <c r="F765" i="8"/>
  <c r="L765" i="8" s="1"/>
  <c r="F766" i="8"/>
  <c r="L766" i="8" s="1"/>
  <c r="F767" i="8"/>
  <c r="L767" i="8" s="1"/>
  <c r="F768" i="8"/>
  <c r="L768" i="8" s="1"/>
  <c r="F769" i="8"/>
  <c r="L769" i="8" s="1"/>
  <c r="F770" i="8"/>
  <c r="L770" i="8" s="1"/>
  <c r="F771" i="8"/>
  <c r="L771" i="8" s="1"/>
  <c r="F772" i="8"/>
  <c r="L772" i="8" s="1"/>
  <c r="F773" i="8"/>
  <c r="L773" i="8" s="1"/>
  <c r="F774" i="8"/>
  <c r="L774" i="8" s="1"/>
  <c r="F775" i="8"/>
  <c r="L775" i="8" s="1"/>
  <c r="F776" i="8"/>
  <c r="L776" i="8" s="1"/>
  <c r="F777" i="8"/>
  <c r="L777" i="8" s="1"/>
  <c r="F778" i="8"/>
  <c r="L778" i="8" s="1"/>
  <c r="F779" i="8"/>
  <c r="L779" i="8" s="1"/>
  <c r="F780" i="8"/>
  <c r="L780" i="8" s="1"/>
  <c r="F781" i="8"/>
  <c r="L781" i="8" s="1"/>
  <c r="F782" i="8"/>
  <c r="L782" i="8" s="1"/>
  <c r="F783" i="8"/>
  <c r="L783" i="8" s="1"/>
  <c r="F784" i="8"/>
  <c r="L784" i="8" s="1"/>
  <c r="F785" i="8"/>
  <c r="L785" i="8" s="1"/>
  <c r="F786" i="8"/>
  <c r="L786" i="8" s="1"/>
  <c r="F787" i="8"/>
  <c r="L787" i="8" s="1"/>
  <c r="F788" i="8"/>
  <c r="L788" i="8" s="1"/>
  <c r="F789" i="8"/>
  <c r="L789" i="8" s="1"/>
  <c r="F790" i="8"/>
  <c r="L790" i="8" s="1"/>
  <c r="F791" i="8"/>
  <c r="L791" i="8" s="1"/>
  <c r="F792" i="8"/>
  <c r="L792" i="8" s="1"/>
  <c r="F793" i="8"/>
  <c r="L793" i="8" s="1"/>
  <c r="F794" i="8"/>
  <c r="L794" i="8" s="1"/>
  <c r="F795" i="8"/>
  <c r="L795" i="8" s="1"/>
  <c r="F796" i="8"/>
  <c r="L796" i="8" s="1"/>
  <c r="F797" i="8"/>
  <c r="L797" i="8" s="1"/>
  <c r="F798" i="8"/>
  <c r="L798" i="8" s="1"/>
  <c r="F799" i="8"/>
  <c r="L799" i="8" s="1"/>
  <c r="F800" i="8"/>
  <c r="L800" i="8" s="1"/>
  <c r="F801" i="8"/>
  <c r="L801" i="8" s="1"/>
  <c r="F802" i="8"/>
  <c r="L802" i="8" s="1"/>
  <c r="F803" i="8"/>
  <c r="L803" i="8" s="1"/>
  <c r="F804" i="8"/>
  <c r="L804" i="8" s="1"/>
  <c r="F805" i="8"/>
  <c r="L805" i="8" s="1"/>
  <c r="F806" i="8"/>
  <c r="L806" i="8" s="1"/>
  <c r="F807" i="8"/>
  <c r="L807" i="8" s="1"/>
  <c r="F808" i="8"/>
  <c r="L808" i="8" s="1"/>
  <c r="F809" i="8"/>
  <c r="L809" i="8" s="1"/>
  <c r="F810" i="8"/>
  <c r="L810" i="8" s="1"/>
  <c r="F811" i="8"/>
  <c r="L811" i="8" s="1"/>
  <c r="F812" i="8"/>
  <c r="L812" i="8" s="1"/>
  <c r="F813" i="8"/>
  <c r="L813" i="8" s="1"/>
  <c r="F814" i="8"/>
  <c r="L814" i="8" s="1"/>
  <c r="F815" i="8"/>
  <c r="L815" i="8" s="1"/>
  <c r="F816" i="8"/>
  <c r="L816" i="8" s="1"/>
  <c r="F817" i="8"/>
  <c r="L817" i="8" s="1"/>
  <c r="F818" i="8"/>
  <c r="L818" i="8" s="1"/>
  <c r="F819" i="8"/>
  <c r="L819" i="8" s="1"/>
  <c r="F820" i="8"/>
  <c r="L820" i="8" s="1"/>
  <c r="F821" i="8"/>
  <c r="L821" i="8" s="1"/>
  <c r="F822" i="8"/>
  <c r="L822" i="8" s="1"/>
  <c r="F823" i="8"/>
  <c r="L823" i="8" s="1"/>
  <c r="F824" i="8"/>
  <c r="L824" i="8" s="1"/>
  <c r="F825" i="8"/>
  <c r="L825" i="8" s="1"/>
  <c r="F826" i="8"/>
  <c r="L826" i="8" s="1"/>
  <c r="F827" i="8"/>
  <c r="L827" i="8" s="1"/>
  <c r="F828" i="8"/>
  <c r="L828" i="8" s="1"/>
  <c r="F829" i="8"/>
  <c r="L829" i="8" s="1"/>
  <c r="F830" i="8"/>
  <c r="L830" i="8" s="1"/>
  <c r="F831" i="8"/>
  <c r="L831" i="8" s="1"/>
  <c r="F832" i="8"/>
  <c r="L832" i="8" s="1"/>
  <c r="F833" i="8"/>
  <c r="L833" i="8" s="1"/>
  <c r="F834" i="8"/>
  <c r="L834" i="8" s="1"/>
  <c r="F835" i="8"/>
  <c r="L835" i="8" s="1"/>
  <c r="F836" i="8"/>
  <c r="L836" i="8" s="1"/>
  <c r="F837" i="8"/>
  <c r="L837" i="8" s="1"/>
  <c r="F838" i="8"/>
  <c r="L838" i="8" s="1"/>
  <c r="F839" i="8"/>
  <c r="L839" i="8" s="1"/>
  <c r="F840" i="8"/>
  <c r="L840" i="8" s="1"/>
  <c r="F841" i="8"/>
  <c r="L841" i="8" s="1"/>
  <c r="F842" i="8"/>
  <c r="L842" i="8" s="1"/>
  <c r="F843" i="8"/>
  <c r="L843" i="8" s="1"/>
  <c r="F844" i="8"/>
  <c r="L844" i="8" s="1"/>
  <c r="F845" i="8"/>
  <c r="L845" i="8" s="1"/>
  <c r="F846" i="8"/>
  <c r="L846" i="8" s="1"/>
  <c r="F847" i="8"/>
  <c r="L847" i="8" s="1"/>
  <c r="F848" i="8"/>
  <c r="L848" i="8" s="1"/>
  <c r="F849" i="8"/>
  <c r="L849" i="8" s="1"/>
  <c r="F850" i="8"/>
  <c r="L850" i="8" s="1"/>
  <c r="F851" i="8"/>
  <c r="L851" i="8" s="1"/>
  <c r="F852" i="8"/>
  <c r="L852" i="8" s="1"/>
  <c r="F853" i="8"/>
  <c r="L853" i="8" s="1"/>
  <c r="F854" i="8"/>
  <c r="L854" i="8" s="1"/>
  <c r="F855" i="8"/>
  <c r="L855" i="8" s="1"/>
  <c r="F856" i="8"/>
  <c r="L856" i="8" s="1"/>
  <c r="F857" i="8"/>
  <c r="L857" i="8" s="1"/>
  <c r="F858" i="8"/>
  <c r="L858" i="8" s="1"/>
  <c r="F859" i="8"/>
  <c r="L859" i="8" s="1"/>
  <c r="F860" i="8"/>
  <c r="L860" i="8" s="1"/>
  <c r="F861" i="8"/>
  <c r="L861" i="8" s="1"/>
  <c r="F862" i="8"/>
  <c r="L862" i="8" s="1"/>
  <c r="F863" i="8"/>
  <c r="L863" i="8" s="1"/>
  <c r="F864" i="8"/>
  <c r="L864" i="8" s="1"/>
  <c r="F865" i="8"/>
  <c r="L865" i="8" s="1"/>
  <c r="F866" i="8"/>
  <c r="L866" i="8" s="1"/>
  <c r="F867" i="8"/>
  <c r="L867" i="8" s="1"/>
  <c r="F868" i="8"/>
  <c r="L868" i="8" s="1"/>
  <c r="F869" i="8"/>
  <c r="L869" i="8" s="1"/>
  <c r="F870" i="8"/>
  <c r="L870" i="8" s="1"/>
  <c r="F871" i="8"/>
  <c r="L871" i="8" s="1"/>
  <c r="F872" i="8"/>
  <c r="L872" i="8" s="1"/>
  <c r="F873" i="8"/>
  <c r="L873" i="8" s="1"/>
  <c r="F874" i="8"/>
  <c r="L874" i="8" s="1"/>
  <c r="F875" i="8"/>
  <c r="L875" i="8" s="1"/>
  <c r="F876" i="8"/>
  <c r="L876" i="8" s="1"/>
  <c r="F877" i="8"/>
  <c r="L877" i="8" s="1"/>
  <c r="F878" i="8"/>
  <c r="L878" i="8" s="1"/>
  <c r="F879" i="8"/>
  <c r="L879" i="8" s="1"/>
  <c r="F880" i="8"/>
  <c r="L880" i="8" s="1"/>
  <c r="F881" i="8"/>
  <c r="L881" i="8" s="1"/>
  <c r="F882" i="8"/>
  <c r="L882" i="8" s="1"/>
  <c r="F883" i="8"/>
  <c r="L883" i="8" s="1"/>
  <c r="F884" i="8"/>
  <c r="L884" i="8" s="1"/>
  <c r="F885" i="8"/>
  <c r="L885" i="8" s="1"/>
  <c r="F886" i="8"/>
  <c r="L886" i="8" s="1"/>
  <c r="F887" i="8"/>
  <c r="L887" i="8" s="1"/>
  <c r="F888" i="8"/>
  <c r="L888" i="8" s="1"/>
  <c r="F889" i="8"/>
  <c r="L889" i="8" s="1"/>
  <c r="F890" i="8"/>
  <c r="L890" i="8" s="1"/>
  <c r="F891" i="8"/>
  <c r="L891" i="8" s="1"/>
  <c r="F892" i="8"/>
  <c r="L892" i="8" s="1"/>
  <c r="F893" i="8"/>
  <c r="L893" i="8" s="1"/>
  <c r="F894" i="8"/>
  <c r="L894" i="8" s="1"/>
  <c r="F895" i="8"/>
  <c r="L895" i="8" s="1"/>
  <c r="F896" i="8"/>
  <c r="L896" i="8" s="1"/>
  <c r="F897" i="8"/>
  <c r="L897" i="8" s="1"/>
  <c r="F898" i="8"/>
  <c r="L898" i="8" s="1"/>
  <c r="F899" i="8"/>
  <c r="L899" i="8" s="1"/>
  <c r="F900" i="8"/>
  <c r="L900" i="8" s="1"/>
  <c r="F901" i="8"/>
  <c r="L901" i="8" s="1"/>
  <c r="F902" i="8"/>
  <c r="L902" i="8" s="1"/>
  <c r="F903" i="8"/>
  <c r="L903" i="8" s="1"/>
  <c r="F904" i="8"/>
  <c r="L904" i="8" s="1"/>
  <c r="F905" i="8"/>
  <c r="L905" i="8" s="1"/>
  <c r="F906" i="8"/>
  <c r="L906" i="8" s="1"/>
  <c r="F907" i="8"/>
  <c r="L907" i="8" s="1"/>
  <c r="F908" i="8"/>
  <c r="L908" i="8" s="1"/>
  <c r="F909" i="8"/>
  <c r="L909" i="8" s="1"/>
  <c r="F910" i="8"/>
  <c r="L910" i="8" s="1"/>
  <c r="F911" i="8"/>
  <c r="L911" i="8" s="1"/>
  <c r="F912" i="8"/>
  <c r="L912" i="8" s="1"/>
  <c r="F913" i="8"/>
  <c r="L913" i="8" s="1"/>
  <c r="F914" i="8"/>
  <c r="L914" i="8" s="1"/>
  <c r="F915" i="8"/>
  <c r="L915" i="8" s="1"/>
  <c r="F916" i="8"/>
  <c r="L916" i="8" s="1"/>
  <c r="F917" i="8"/>
  <c r="L917" i="8" s="1"/>
  <c r="F918" i="8"/>
  <c r="L918" i="8" s="1"/>
  <c r="F919" i="8"/>
  <c r="L919" i="8" s="1"/>
  <c r="F920" i="8"/>
  <c r="L920" i="8" s="1"/>
  <c r="F921" i="8"/>
  <c r="L921" i="8" s="1"/>
  <c r="F922" i="8"/>
  <c r="L922" i="8" s="1"/>
  <c r="F923" i="8"/>
  <c r="L923" i="8" s="1"/>
  <c r="F924" i="8"/>
  <c r="L924" i="8" s="1"/>
  <c r="F925" i="8"/>
  <c r="L925" i="8" s="1"/>
  <c r="F926" i="8"/>
  <c r="L926" i="8" s="1"/>
  <c r="F927" i="8"/>
  <c r="L927" i="8" s="1"/>
  <c r="F928" i="8"/>
  <c r="L928" i="8" s="1"/>
  <c r="F929" i="8"/>
  <c r="L929" i="8" s="1"/>
  <c r="F930" i="8"/>
  <c r="L930" i="8" s="1"/>
  <c r="F931" i="8"/>
  <c r="L931" i="8" s="1"/>
  <c r="F932" i="8"/>
  <c r="L932" i="8" s="1"/>
  <c r="F933" i="8"/>
  <c r="L933" i="8" s="1"/>
  <c r="F934" i="8"/>
  <c r="L934" i="8" s="1"/>
  <c r="F935" i="8"/>
  <c r="L935" i="8" s="1"/>
  <c r="F936" i="8"/>
  <c r="L936" i="8" s="1"/>
  <c r="F937" i="8"/>
  <c r="L937" i="8" s="1"/>
  <c r="F938" i="8"/>
  <c r="L938" i="8" s="1"/>
  <c r="F939" i="8"/>
  <c r="L939" i="8" s="1"/>
  <c r="F940" i="8"/>
  <c r="L940" i="8" s="1"/>
  <c r="F941" i="8"/>
  <c r="L941" i="8" s="1"/>
  <c r="F942" i="8"/>
  <c r="L942" i="8" s="1"/>
  <c r="F943" i="8"/>
  <c r="L943" i="8" s="1"/>
  <c r="F944" i="8"/>
  <c r="L944" i="8" s="1"/>
  <c r="F945" i="8"/>
  <c r="L945" i="8" s="1"/>
  <c r="F946" i="8"/>
  <c r="L946" i="8" s="1"/>
  <c r="F947" i="8"/>
  <c r="L947" i="8" s="1"/>
  <c r="F948" i="8"/>
  <c r="L948" i="8" s="1"/>
  <c r="F949" i="8"/>
  <c r="L949" i="8" s="1"/>
  <c r="F950" i="8"/>
  <c r="L950" i="8" s="1"/>
  <c r="F951" i="8"/>
  <c r="L951" i="8" s="1"/>
  <c r="F952" i="8"/>
  <c r="L952" i="8" s="1"/>
  <c r="F953" i="8"/>
  <c r="L953" i="8" s="1"/>
  <c r="F954" i="8"/>
  <c r="L954" i="8" s="1"/>
  <c r="F955" i="8"/>
  <c r="L955" i="8" s="1"/>
  <c r="F956" i="8"/>
  <c r="L956" i="8" s="1"/>
  <c r="F957" i="8"/>
  <c r="L957" i="8" s="1"/>
  <c r="F958" i="8"/>
  <c r="L958" i="8" s="1"/>
  <c r="F959" i="8"/>
  <c r="L959" i="8" s="1"/>
  <c r="F960" i="8"/>
  <c r="L960" i="8" s="1"/>
  <c r="F961" i="8"/>
  <c r="L961" i="8" s="1"/>
  <c r="F962" i="8"/>
  <c r="L962" i="8" s="1"/>
  <c r="F963" i="8"/>
  <c r="L963" i="8" s="1"/>
  <c r="F964" i="8"/>
  <c r="L964" i="8" s="1"/>
  <c r="F965" i="8"/>
  <c r="L965" i="8" s="1"/>
  <c r="F966" i="8"/>
  <c r="L966" i="8" s="1"/>
  <c r="F967" i="8"/>
  <c r="L967" i="8" s="1"/>
  <c r="F968" i="8"/>
  <c r="L968" i="8" s="1"/>
  <c r="F969" i="8"/>
  <c r="L969" i="8" s="1"/>
  <c r="F970" i="8"/>
  <c r="L970" i="8" s="1"/>
  <c r="F971" i="8"/>
  <c r="L971" i="8" s="1"/>
  <c r="F972" i="8"/>
  <c r="L972" i="8" s="1"/>
  <c r="F973" i="8"/>
  <c r="L973" i="8" s="1"/>
  <c r="F974" i="8"/>
  <c r="L974" i="8" s="1"/>
  <c r="F975" i="8"/>
  <c r="L975" i="8" s="1"/>
  <c r="F976" i="8"/>
  <c r="L976" i="8" s="1"/>
  <c r="F977" i="8"/>
  <c r="L977" i="8" s="1"/>
  <c r="F978" i="8"/>
  <c r="L978" i="8" s="1"/>
  <c r="F979" i="8"/>
  <c r="L979" i="8" s="1"/>
  <c r="F980" i="8"/>
  <c r="L980" i="8" s="1"/>
  <c r="F981" i="8"/>
  <c r="L981" i="8" s="1"/>
  <c r="F982" i="8"/>
  <c r="L982" i="8" s="1"/>
  <c r="F983" i="8"/>
  <c r="L983" i="8" s="1"/>
  <c r="F984" i="8"/>
  <c r="L984" i="8" s="1"/>
  <c r="F985" i="8"/>
  <c r="L985" i="8" s="1"/>
  <c r="F986" i="8"/>
  <c r="L986" i="8" s="1"/>
  <c r="F987" i="8"/>
  <c r="L987" i="8" s="1"/>
  <c r="F988" i="8"/>
  <c r="L988" i="8" s="1"/>
  <c r="F989" i="8"/>
  <c r="L989" i="8" s="1"/>
  <c r="F990" i="8"/>
  <c r="L990" i="8" s="1"/>
  <c r="F991" i="8"/>
  <c r="L991" i="8" s="1"/>
  <c r="F992" i="8"/>
  <c r="L992" i="8" s="1"/>
  <c r="F993" i="8"/>
  <c r="L993" i="8" s="1"/>
  <c r="F994" i="8"/>
  <c r="L994" i="8" s="1"/>
  <c r="F995" i="8"/>
  <c r="L995" i="8" s="1"/>
  <c r="F996" i="8"/>
  <c r="L996" i="8" s="1"/>
  <c r="F997" i="8"/>
  <c r="L997" i="8" s="1"/>
  <c r="F998" i="8"/>
  <c r="L998" i="8" s="1"/>
  <c r="F999" i="8"/>
  <c r="L999" i="8" s="1"/>
  <c r="F1000" i="8"/>
  <c r="L1000" i="8" s="1"/>
  <c r="F1001" i="8"/>
  <c r="L1001" i="8" s="1"/>
  <c r="F2" i="8"/>
  <c r="L2" i="8" s="1"/>
  <c r="E3" i="7"/>
  <c r="E4" i="7"/>
  <c r="E5" i="7"/>
  <c r="E6" i="7"/>
  <c r="E7" i="7"/>
  <c r="E8" i="7"/>
  <c r="E9" i="7"/>
  <c r="E10" i="7"/>
  <c r="B7" i="2" s="1"/>
  <c r="E11" i="7"/>
  <c r="B8" i="2" s="1"/>
  <c r="E12" i="7"/>
  <c r="E13" i="7"/>
  <c r="E14" i="7"/>
  <c r="E15" i="7"/>
  <c r="E16" i="7"/>
  <c r="E17" i="7"/>
  <c r="B33" i="2" s="1"/>
  <c r="E18" i="7"/>
  <c r="E19" i="7"/>
  <c r="E20" i="7"/>
  <c r="E21" i="7"/>
  <c r="E22" i="7"/>
  <c r="E23" i="7"/>
  <c r="E24" i="7"/>
  <c r="E25" i="7"/>
  <c r="B34" i="2" s="1"/>
  <c r="E26" i="7"/>
  <c r="E27" i="7"/>
  <c r="E28" i="7"/>
  <c r="E29" i="7"/>
  <c r="E30" i="7"/>
  <c r="E31" i="7"/>
  <c r="E32" i="7"/>
  <c r="E33" i="7"/>
  <c r="B35" i="2" s="1"/>
  <c r="E34" i="7"/>
  <c r="E35" i="7"/>
  <c r="E36" i="7"/>
  <c r="E37" i="7"/>
  <c r="E38" i="7"/>
  <c r="E39" i="7"/>
  <c r="E40" i="7"/>
  <c r="E41" i="7"/>
  <c r="E42" i="7"/>
  <c r="B37" i="2" s="1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B47" i="2" s="1"/>
  <c r="E76" i="7"/>
  <c r="B49" i="2" s="1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B73" i="2" s="1"/>
  <c r="E90" i="7"/>
  <c r="E91" i="7"/>
  <c r="E92" i="7"/>
  <c r="E93" i="7"/>
  <c r="E94" i="7"/>
  <c r="E95" i="7"/>
  <c r="E96" i="7"/>
  <c r="E97" i="7"/>
  <c r="B86" i="2" s="1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B12" i="4" s="1"/>
  <c r="E154" i="7"/>
  <c r="E155" i="7"/>
  <c r="E156" i="7"/>
  <c r="B18" i="4" s="1"/>
  <c r="E157" i="7"/>
  <c r="E158" i="7"/>
  <c r="E159" i="7"/>
  <c r="E160" i="7"/>
  <c r="E2" i="7"/>
  <c r="B13" i="4"/>
  <c r="B80" i="2"/>
  <c r="B70" i="2"/>
  <c r="B69" i="2"/>
  <c r="B67" i="2"/>
  <c r="B52" i="2"/>
  <c r="B51" i="2"/>
  <c r="B50" i="2"/>
  <c r="B46" i="2"/>
  <c r="B40" i="2"/>
  <c r="B39" i="2"/>
  <c r="B6" i="2"/>
  <c r="B4" i="2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2" i="11"/>
  <c r="N503" i="11"/>
  <c r="N504" i="11"/>
  <c r="N505" i="11"/>
  <c r="N506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56" i="11"/>
  <c r="N557" i="11"/>
  <c r="N558" i="11"/>
  <c r="N559" i="11"/>
  <c r="N560" i="11"/>
  <c r="N561" i="11"/>
  <c r="N562" i="11"/>
  <c r="N563" i="11"/>
  <c r="N564" i="11"/>
  <c r="N565" i="11"/>
  <c r="N566" i="11"/>
  <c r="N567" i="11"/>
  <c r="N568" i="11"/>
  <c r="N569" i="11"/>
  <c r="N570" i="11"/>
  <c r="N571" i="11"/>
  <c r="N572" i="11"/>
  <c r="N573" i="11"/>
  <c r="N574" i="11"/>
  <c r="N575" i="11"/>
  <c r="N576" i="11"/>
  <c r="N577" i="11"/>
  <c r="N578" i="11"/>
  <c r="N579" i="11"/>
  <c r="N580" i="11"/>
  <c r="N581" i="11"/>
  <c r="N582" i="11"/>
  <c r="N583" i="11"/>
  <c r="N584" i="11"/>
  <c r="N585" i="11"/>
  <c r="N586" i="11"/>
  <c r="N587" i="11"/>
  <c r="N588" i="11"/>
  <c r="N589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2" i="11"/>
  <c r="N703" i="11"/>
  <c r="N704" i="11"/>
  <c r="N705" i="11"/>
  <c r="N706" i="11"/>
  <c r="N707" i="11"/>
  <c r="N708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4" i="11"/>
  <c r="N755" i="11"/>
  <c r="N756" i="11"/>
  <c r="N757" i="11"/>
  <c r="N758" i="11"/>
  <c r="N759" i="11"/>
  <c r="N760" i="11"/>
  <c r="N761" i="11"/>
  <c r="N762" i="11"/>
  <c r="N763" i="11"/>
  <c r="N764" i="11"/>
  <c r="N765" i="11"/>
  <c r="N766" i="11"/>
  <c r="N767" i="11"/>
  <c r="N768" i="11"/>
  <c r="N769" i="11"/>
  <c r="N770" i="11"/>
  <c r="N771" i="11"/>
  <c r="N772" i="11"/>
  <c r="N773" i="11"/>
  <c r="N774" i="11"/>
  <c r="N775" i="11"/>
  <c r="N776" i="11"/>
  <c r="N777" i="11"/>
  <c r="N778" i="11"/>
  <c r="N779" i="11"/>
  <c r="N780" i="11"/>
  <c r="N781" i="11"/>
  <c r="N782" i="11"/>
  <c r="N783" i="11"/>
  <c r="N784" i="11"/>
  <c r="N785" i="11"/>
  <c r="N786" i="11"/>
  <c r="N787" i="11"/>
  <c r="N788" i="11"/>
  <c r="N789" i="11"/>
  <c r="N790" i="11"/>
  <c r="N791" i="11"/>
  <c r="N792" i="11"/>
  <c r="N793" i="11"/>
  <c r="N794" i="11"/>
  <c r="N795" i="11"/>
  <c r="N796" i="11"/>
  <c r="N797" i="11"/>
  <c r="N798" i="11"/>
  <c r="N799" i="11"/>
  <c r="N800" i="11"/>
  <c r="N801" i="11"/>
  <c r="N802" i="11"/>
  <c r="N803" i="11"/>
  <c r="N804" i="11"/>
  <c r="N805" i="11"/>
  <c r="N806" i="11"/>
  <c r="N807" i="11"/>
  <c r="N808" i="11"/>
  <c r="N809" i="11"/>
  <c r="N810" i="11"/>
  <c r="N811" i="11"/>
  <c r="N812" i="11"/>
  <c r="N813" i="11"/>
  <c r="N814" i="11"/>
  <c r="N815" i="11"/>
  <c r="N816" i="11"/>
  <c r="N817" i="11"/>
  <c r="N818" i="11"/>
  <c r="N819" i="11"/>
  <c r="N820" i="11"/>
  <c r="N821" i="11"/>
  <c r="N822" i="11"/>
  <c r="N823" i="11"/>
  <c r="N824" i="11"/>
  <c r="N825" i="11"/>
  <c r="N826" i="11"/>
  <c r="N827" i="11"/>
  <c r="N828" i="11"/>
  <c r="N829" i="11"/>
  <c r="N830" i="11"/>
  <c r="N831" i="11"/>
  <c r="N832" i="11"/>
  <c r="N833" i="11"/>
  <c r="N834" i="11"/>
  <c r="N835" i="11"/>
  <c r="N836" i="11"/>
  <c r="N837" i="11"/>
  <c r="N838" i="11"/>
  <c r="N839" i="11"/>
  <c r="N840" i="11"/>
  <c r="N841" i="11"/>
  <c r="N842" i="11"/>
  <c r="N843" i="11"/>
  <c r="N844" i="11"/>
  <c r="N845" i="11"/>
  <c r="N846" i="11"/>
  <c r="N847" i="11"/>
  <c r="N848" i="11"/>
  <c r="N849" i="11"/>
  <c r="N850" i="11"/>
  <c r="N851" i="11"/>
  <c r="N852" i="11"/>
  <c r="N853" i="11"/>
  <c r="N854" i="11"/>
  <c r="N855" i="11"/>
  <c r="N856" i="11"/>
  <c r="N857" i="11"/>
  <c r="N858" i="11"/>
  <c r="N859" i="11"/>
  <c r="N860" i="11"/>
  <c r="N861" i="11"/>
  <c r="N862" i="11"/>
  <c r="N863" i="11"/>
  <c r="N864" i="11"/>
  <c r="N865" i="11"/>
  <c r="N866" i="11"/>
  <c r="N867" i="11"/>
  <c r="N868" i="11"/>
  <c r="N869" i="11"/>
  <c r="N870" i="11"/>
  <c r="N871" i="11"/>
  <c r="N872" i="11"/>
  <c r="N873" i="11"/>
  <c r="N874" i="11"/>
  <c r="N875" i="11"/>
  <c r="N876" i="11"/>
  <c r="N877" i="11"/>
  <c r="N878" i="11"/>
  <c r="N879" i="11"/>
  <c r="N880" i="11"/>
  <c r="N881" i="11"/>
  <c r="N882" i="11"/>
  <c r="N883" i="11"/>
  <c r="N884" i="11"/>
  <c r="N885" i="11"/>
  <c r="N886" i="11"/>
  <c r="N887" i="11"/>
  <c r="N888" i="11"/>
  <c r="N889" i="11"/>
  <c r="N890" i="11"/>
  <c r="N891" i="11"/>
  <c r="N892" i="11"/>
  <c r="N893" i="11"/>
  <c r="N894" i="11"/>
  <c r="N895" i="11"/>
  <c r="N896" i="11"/>
  <c r="N897" i="11"/>
  <c r="N898" i="11"/>
  <c r="N899" i="11"/>
  <c r="N900" i="11"/>
  <c r="N901" i="11"/>
  <c r="N902" i="11"/>
  <c r="N903" i="11"/>
  <c r="N904" i="11"/>
  <c r="N905" i="11"/>
  <c r="N906" i="11"/>
  <c r="N907" i="11"/>
  <c r="N908" i="11"/>
  <c r="N909" i="11"/>
  <c r="N910" i="11"/>
  <c r="N911" i="11"/>
  <c r="N912" i="11"/>
  <c r="N913" i="11"/>
  <c r="N914" i="11"/>
  <c r="N915" i="11"/>
  <c r="N916" i="11"/>
  <c r="N917" i="11"/>
  <c r="N918" i="11"/>
  <c r="N919" i="11"/>
  <c r="N920" i="11"/>
  <c r="N921" i="11"/>
  <c r="N922" i="11"/>
  <c r="N923" i="11"/>
  <c r="N924" i="11"/>
  <c r="N925" i="11"/>
  <c r="N926" i="11"/>
  <c r="N927" i="11"/>
  <c r="N928" i="11"/>
  <c r="N929" i="11"/>
  <c r="N930" i="11"/>
  <c r="N931" i="11"/>
  <c r="N932" i="11"/>
  <c r="N933" i="11"/>
  <c r="N934" i="11"/>
  <c r="N935" i="11"/>
  <c r="N936" i="11"/>
  <c r="N937" i="11"/>
  <c r="N938" i="11"/>
  <c r="N939" i="11"/>
  <c r="N940" i="11"/>
  <c r="N941" i="11"/>
  <c r="N942" i="11"/>
  <c r="N943" i="11"/>
  <c r="N944" i="11"/>
  <c r="N945" i="11"/>
  <c r="N946" i="11"/>
  <c r="N947" i="11"/>
  <c r="N948" i="11"/>
  <c r="N949" i="11"/>
  <c r="N950" i="11"/>
  <c r="N951" i="11"/>
  <c r="N952" i="11"/>
  <c r="N953" i="11"/>
  <c r="N954" i="11"/>
  <c r="N955" i="11"/>
  <c r="N956" i="11"/>
  <c r="N957" i="11"/>
  <c r="N958" i="11"/>
  <c r="N959" i="11"/>
  <c r="N960" i="11"/>
  <c r="N961" i="11"/>
  <c r="N962" i="11"/>
  <c r="N963" i="11"/>
  <c r="N964" i="11"/>
  <c r="N965" i="11"/>
  <c r="N966" i="11"/>
  <c r="N967" i="11"/>
  <c r="N968" i="11"/>
  <c r="N969" i="11"/>
  <c r="N970" i="11"/>
  <c r="N971" i="11"/>
  <c r="N972" i="11"/>
  <c r="N973" i="11"/>
  <c r="N974" i="11"/>
  <c r="N975" i="11"/>
  <c r="N976" i="11"/>
  <c r="N977" i="11"/>
  <c r="N978" i="11"/>
  <c r="N979" i="11"/>
  <c r="N980" i="11"/>
  <c r="N981" i="11"/>
  <c r="N982" i="11"/>
  <c r="N983" i="11"/>
  <c r="N984" i="11"/>
  <c r="N985" i="11"/>
  <c r="N986" i="11"/>
  <c r="N987" i="11"/>
  <c r="N988" i="11"/>
  <c r="N989" i="11"/>
  <c r="N990" i="11"/>
  <c r="N991" i="11"/>
  <c r="N992" i="11"/>
  <c r="N993" i="11"/>
  <c r="N994" i="11"/>
  <c r="N995" i="11"/>
  <c r="N996" i="11"/>
  <c r="N997" i="11"/>
  <c r="N998" i="11"/>
  <c r="N999" i="11"/>
  <c r="N1000" i="11"/>
  <c r="N1001" i="11"/>
  <c r="B29" i="2"/>
  <c r="B26" i="2" l="1"/>
  <c r="B24" i="2"/>
  <c r="B22" i="2"/>
  <c r="B56" i="2"/>
  <c r="B55" i="2"/>
  <c r="B65" i="2"/>
  <c r="B5" i="3"/>
  <c r="B58" i="2"/>
  <c r="B21" i="2"/>
  <c r="B20" i="2"/>
  <c r="B28" i="2"/>
  <c r="B23" i="2"/>
  <c r="B30" i="2"/>
  <c r="B19" i="2"/>
  <c r="B27" i="2"/>
  <c r="B81" i="2"/>
  <c r="B48" i="2" l="1"/>
  <c r="B11" i="4" l="1"/>
  <c r="B5" i="2"/>
  <c r="B71" i="2"/>
  <c r="B32" i="2"/>
  <c r="B31" i="2" s="1"/>
  <c r="B38" i="2"/>
  <c r="B68" i="2" l="1"/>
  <c r="B66" i="2" s="1"/>
  <c r="B18" i="2"/>
  <c r="B25" i="2"/>
  <c r="B17" i="2" l="1"/>
  <c r="B57" i="2" l="1"/>
  <c r="B76" i="2" l="1"/>
  <c r="B6" i="3"/>
  <c r="B53" i="2"/>
  <c r="B7" i="3" l="1"/>
  <c r="B75" i="2" l="1"/>
  <c r="B74" i="2" s="1"/>
  <c r="B7" i="4" l="1"/>
  <c r="B6" i="4" s="1"/>
  <c r="B87" i="2"/>
  <c r="B16" i="2" l="1"/>
  <c r="B14" i="2" s="1"/>
  <c r="B12" i="2"/>
  <c r="C8" i="6"/>
  <c r="B13" i="2" l="1"/>
  <c r="C5" i="6"/>
  <c r="C13" i="6"/>
  <c r="C6" i="6"/>
  <c r="C4" i="6"/>
  <c r="C7" i="6"/>
  <c r="C12" i="6"/>
  <c r="B11" i="2"/>
  <c r="B10" i="2" s="1"/>
  <c r="B9" i="2" s="1"/>
  <c r="B8" i="3" l="1"/>
  <c r="B9" i="3" s="1"/>
  <c r="B43" i="2"/>
  <c r="B41" i="2"/>
  <c r="B4" i="4" s="1"/>
  <c r="B5" i="4" s="1"/>
</calcChain>
</file>

<file path=xl/sharedStrings.xml><?xml version="1.0" encoding="utf-8"?>
<sst xmlns="http://schemas.openxmlformats.org/spreadsheetml/2006/main" count="15008" uniqueCount="2439">
  <si>
    <t>A. Liabilities in India</t>
  </si>
  <si>
    <t>Amount (in 000s)</t>
  </si>
  <si>
    <t>2. Reserve fund and other Reserves</t>
  </si>
  <si>
    <t>2.1 Reserve fund</t>
  </si>
  <si>
    <t>2.2 Other reserves</t>
  </si>
  <si>
    <t>3. Deposits</t>
  </si>
  <si>
    <t>3.1 Current deposits</t>
  </si>
  <si>
    <t>3.1.1 From banks (including co-operative banks)</t>
  </si>
  <si>
    <t>3.1.2 From others</t>
  </si>
  <si>
    <t>3.3.1 From banks (including co-operative banks)</t>
  </si>
  <si>
    <t>3.3.2 From others</t>
  </si>
  <si>
    <t>4. Borrowings</t>
  </si>
  <si>
    <t>4.1.1 Reserve Bank of India</t>
  </si>
  <si>
    <t>4.1.2 State Bank of India</t>
  </si>
  <si>
    <t>4.1.3 Subsidiaries of the State Bank of India</t>
  </si>
  <si>
    <t>4.1.4 Other commercial banks</t>
  </si>
  <si>
    <t>4.1.5 Co-operative banks</t>
  </si>
  <si>
    <t>4.3.2 National Bank for Agriculture and Rural Development</t>
  </si>
  <si>
    <t>4.3.3. Export-Import Bank of India</t>
  </si>
  <si>
    <t>4.3.4. Other financial institutions</t>
  </si>
  <si>
    <t>4.4 Borrowings from financial institutions outside India.</t>
  </si>
  <si>
    <t>5. Other liabilities</t>
  </si>
  <si>
    <t>5.1 Bills payable in India</t>
  </si>
  <si>
    <t>5.1.1. Drawn by Indian offices</t>
  </si>
  <si>
    <t>5.1.2. Drawn by foreign offices</t>
  </si>
  <si>
    <t>5.2 Bills payable outside India</t>
  </si>
  <si>
    <t>5.4. Miscellaneous liabilities</t>
  </si>
  <si>
    <t>6.1 Among offices in India</t>
  </si>
  <si>
    <t>7. Total demand and time liabilities, i.e., total of items A3, A4, and A5</t>
  </si>
  <si>
    <t>8. Balance of profit</t>
  </si>
  <si>
    <t>Total liabilities</t>
  </si>
  <si>
    <t>B. Assets in India</t>
  </si>
  <si>
    <t>1. Cash in hand</t>
  </si>
  <si>
    <t>2. Balances with Reserve Bank of India</t>
  </si>
  <si>
    <t>3.1 The State Bank of India</t>
  </si>
  <si>
    <t>3.2 Subsidiaries of the State Bank of India</t>
  </si>
  <si>
    <t>3.4 Co-operative Banks</t>
  </si>
  <si>
    <t>4.2 With Co-operative Banks</t>
  </si>
  <si>
    <t>4.3 With other financial institutions</t>
  </si>
  <si>
    <t>5. Investment</t>
  </si>
  <si>
    <t>5.3 State Government securities</t>
  </si>
  <si>
    <t>5.4 Other approved securities</t>
  </si>
  <si>
    <t>5.5 Shares and debentures of companies and corporations not included in 5.4 above.</t>
  </si>
  <si>
    <t>5.6 Fixed deposits with banks (including Co-operative Banks)</t>
  </si>
  <si>
    <t>5.8 CBLO Lending</t>
  </si>
  <si>
    <t>6. Bills purchased and discounted</t>
  </si>
  <si>
    <t>6.1 Inland bills purchased and discounted</t>
  </si>
  <si>
    <t>7. Loans and advances</t>
  </si>
  <si>
    <t>7.1 Loans and advances (cash credits and overdrafts (excluding due from banks vide item 7.2 below)</t>
  </si>
  <si>
    <t>7.2 Due from banks</t>
  </si>
  <si>
    <t>7.2.1 Co-operative banks in India</t>
  </si>
  <si>
    <t>7.2.2. Commercial banks in India</t>
  </si>
  <si>
    <t>9.1 Among offices in India</t>
  </si>
  <si>
    <t xml:space="preserve">11. Non-banking assets acquired in satisfaction of claims </t>
  </si>
  <si>
    <t>12. Other tangible assets</t>
  </si>
  <si>
    <t>Total Assets</t>
  </si>
  <si>
    <t>Total Advances</t>
  </si>
  <si>
    <t>Secured Advances</t>
  </si>
  <si>
    <t>Unsecured (Clean) Advances</t>
  </si>
  <si>
    <t>Particulars</t>
  </si>
  <si>
    <t>2. Minimum amount of assets required to be held in India under section 25 of the Act (75 per cent of item 1 above)</t>
  </si>
  <si>
    <t>1. Assets and Liabilities balances held abroad</t>
  </si>
  <si>
    <t>1.1 Liabilities</t>
  </si>
  <si>
    <t>1.2 Assets</t>
  </si>
  <si>
    <t>2. Foreign investments abroad</t>
  </si>
  <si>
    <t>3. Other Foreign bills purchased and discounted</t>
  </si>
  <si>
    <t>1.  Balances held abroad</t>
  </si>
  <si>
    <t>2. Investments held abroad</t>
  </si>
  <si>
    <t>3. Other foreign bills purchased &amp; discounted payable outside India</t>
  </si>
  <si>
    <t>4. Any other assets held outside India</t>
  </si>
  <si>
    <t>6.2 Foreign bills purchased and discounted</t>
  </si>
  <si>
    <t>6.2.1. Exports bills drawn in India</t>
  </si>
  <si>
    <t>6.2.3. Other foreign bills purchased and discounted</t>
  </si>
  <si>
    <t>6.2.3.1. Payable in India</t>
  </si>
  <si>
    <t>6.2.3.2. Payable outside India</t>
  </si>
  <si>
    <t>4.2 Borrowings from banks outside India</t>
  </si>
  <si>
    <t>3. Balances with other banks in India in current account</t>
  </si>
  <si>
    <t>4. Money at call and short notice</t>
  </si>
  <si>
    <t>5.7 Other investments in India</t>
  </si>
  <si>
    <t>6.2.2. Import bills drawn on and payable in India</t>
  </si>
  <si>
    <t>3. Assets in India</t>
  </si>
  <si>
    <t>3.1 Total of items B.1 to B.8, B.11 and B.12 on assets side in Part I</t>
  </si>
  <si>
    <t>3.2 Securities approved by the Reserve Bank of India under section 25(3)(a) of the Act and not included in 3.1 above</t>
  </si>
  <si>
    <t>Form X - Statement of Assets and Liabilities</t>
  </si>
  <si>
    <t>2.3 Share premium account*</t>
  </si>
  <si>
    <t>3.2 Savings Deposits</t>
  </si>
  <si>
    <t>3.3 Fixed Deposits (including Cash Certificates, Recurring deposits, etc.)</t>
  </si>
  <si>
    <t>4.1 Borrowing form Banks in India</t>
  </si>
  <si>
    <t>4.3 Borrowings from financial institution in India</t>
  </si>
  <si>
    <t>5.3 Calls received in advance*</t>
  </si>
  <si>
    <t>6. Branch adjustments@</t>
  </si>
  <si>
    <t>3.3 Other Commercial banks</t>
  </si>
  <si>
    <t>4.1 With Commercial Banks</t>
  </si>
  <si>
    <t>5.1 Treasury Bills</t>
  </si>
  <si>
    <t>5.2 Other Central Government Securities (including Treasury Saving Deposit Certificates and Postal Saving  Certificates and  deposits)</t>
  </si>
  <si>
    <t>8. Premises, Furniture, Fixtures, and other Fixed assets</t>
  </si>
  <si>
    <t>9. Branch adjustment@</t>
  </si>
  <si>
    <t>9.2 With offices outside India**</t>
  </si>
  <si>
    <t>10. Capitalized expenses including preliminary expenses, organizational expenses, shares selling commission, brokerage, loss incurred and any other expenditure not represented by tangible assets***</t>
  </si>
  <si>
    <t>Total Advances [ Total of items 6 &amp; 7 of Assets in Part I above ]</t>
  </si>
  <si>
    <t>Percentage of Clean (Unsecured) Advances  to Total advances</t>
  </si>
  <si>
    <t>Total Deposits [item 3 of Liabilities in Part I ]</t>
  </si>
  <si>
    <t xml:space="preserve">Percentage of Total Advances to Total Deposits </t>
  </si>
  <si>
    <r>
      <t>1. Paid-up capital</t>
    </r>
    <r>
      <rPr>
        <i/>
        <sz val="10"/>
        <rFont val="Calibri (Body)"/>
      </rPr>
      <t xml:space="preserve"> (including *forfeited shares)</t>
    </r>
  </si>
  <si>
    <r>
      <t xml:space="preserve">4.3.1 Industrial Development Bank of India </t>
    </r>
    <r>
      <rPr>
        <sz val="10"/>
        <rFont val="Calibri"/>
        <family val="2"/>
      </rPr>
      <t>and Small Industries Development Bank of India</t>
    </r>
  </si>
  <si>
    <t>1. Demand and time liabilities in India [item 7 of liabilities in part I] (excluding items which banks are at present allowed to exclude, e.g. items not in the nature of outside liabilities)</t>
  </si>
  <si>
    <t>ForeignAssetsLiabilities - Particulars</t>
  </si>
  <si>
    <t>Data on foreign liabilities &amp; assets of Indian offices of banks may please be supplied for the following items - Particulars</t>
  </si>
  <si>
    <t>6.2 With office outside India**</t>
  </si>
  <si>
    <t>7.2.3. Banks outside India+</t>
  </si>
  <si>
    <t xml:space="preserve"> Amount (in 000s) </t>
  </si>
  <si>
    <t>Total Interest Amount</t>
  </si>
  <si>
    <t>Total Deposit Accounts (BALANCE)</t>
  </si>
  <si>
    <t>Out of which Mumbai Branch</t>
  </si>
  <si>
    <t>Savings Deposits</t>
  </si>
  <si>
    <t>Total Deposit Accounts (COUNT)</t>
  </si>
  <si>
    <t>Average Savings Deposits</t>
  </si>
  <si>
    <t>Average Deposit</t>
  </si>
  <si>
    <t>Maximum Deposit</t>
  </si>
  <si>
    <t>Minimum Deposit</t>
  </si>
  <si>
    <t>Amount</t>
  </si>
  <si>
    <t>Deposits Summary</t>
  </si>
  <si>
    <t>XY12345</t>
  </si>
  <si>
    <t>USD</t>
  </si>
  <si>
    <t>Assets and Liabilities balances held abroad - Liability</t>
  </si>
  <si>
    <t>90000001-XY12345</t>
  </si>
  <si>
    <t>90000001-XY12345-160</t>
  </si>
  <si>
    <t>GBP</t>
  </si>
  <si>
    <t>90000001-XY12345-159</t>
  </si>
  <si>
    <t>90000001-XY12345-158</t>
  </si>
  <si>
    <t>EUR</t>
  </si>
  <si>
    <t>90000001-XY12345-157</t>
  </si>
  <si>
    <t>90000001-XY12345-156</t>
  </si>
  <si>
    <t>YZ12345</t>
  </si>
  <si>
    <t>Assets and Liabilities balances held abroad - Asset</t>
  </si>
  <si>
    <t>90000001-YZ12345</t>
  </si>
  <si>
    <t>90000001-YZ12345-155</t>
  </si>
  <si>
    <t>90000001-YZ12345-154</t>
  </si>
  <si>
    <t>90000001-YZ12345-153</t>
  </si>
  <si>
    <t>90000001-YZ12345-152</t>
  </si>
  <si>
    <t>90000001-YZ12345-151</t>
  </si>
  <si>
    <t>DB12345</t>
  </si>
  <si>
    <t>INR</t>
  </si>
  <si>
    <t>Other tangible assets</t>
  </si>
  <si>
    <t>80000001-DB12345</t>
  </si>
  <si>
    <t>80000001-DB12345-150</t>
  </si>
  <si>
    <t>80000001-DB12345-149</t>
  </si>
  <si>
    <t>80000001-DB12345-148</t>
  </si>
  <si>
    <t>80000001-DB12345-147</t>
  </si>
  <si>
    <t>80000001-DB12345-146</t>
  </si>
  <si>
    <t>80000001-DB12345-145</t>
  </si>
  <si>
    <t>80000001-DB12345-144</t>
  </si>
  <si>
    <t>80000001-DB12345-143</t>
  </si>
  <si>
    <t>80000001-DB12345-142</t>
  </si>
  <si>
    <t>80000001-DB12345-141</t>
  </si>
  <si>
    <t>80000001-DB12345-140</t>
  </si>
  <si>
    <t>80000001-DB12345-139</t>
  </si>
  <si>
    <t>80000001-DB12345-138</t>
  </si>
  <si>
    <t>80000001-DB12345-137</t>
  </si>
  <si>
    <t>80000001-DB12345-136</t>
  </si>
  <si>
    <t>80000001-DB12345-135</t>
  </si>
  <si>
    <t>80000001-DB12345-134</t>
  </si>
  <si>
    <t>80000001-DB12345-133</t>
  </si>
  <si>
    <t>80000001-DB12345-132</t>
  </si>
  <si>
    <t>80000001-DB12345-131</t>
  </si>
  <si>
    <t>80000001-DB12345-130</t>
  </si>
  <si>
    <t>80000001-DB12345-129</t>
  </si>
  <si>
    <t>80000001-DB12345-128</t>
  </si>
  <si>
    <t>80000001-DB12345-127</t>
  </si>
  <si>
    <t>80000001-DB12345-126</t>
  </si>
  <si>
    <t>80000001-DB12345-125</t>
  </si>
  <si>
    <t>80000001-DB12345-124</t>
  </si>
  <si>
    <t>80000001-DB12345-123</t>
  </si>
  <si>
    <t>80000001-DB12345-122</t>
  </si>
  <si>
    <t>80000001-DB12345-121</t>
  </si>
  <si>
    <t>80000001-DB12345-120</t>
  </si>
  <si>
    <t>80000001-DB12345-119</t>
  </si>
  <si>
    <t>80000001-DB12345-118</t>
  </si>
  <si>
    <t>80000001-DB12345-117</t>
  </si>
  <si>
    <t>80000001-DB12345-116</t>
  </si>
  <si>
    <t>80000001-DB12345-115</t>
  </si>
  <si>
    <t>80000001-DB12345-114</t>
  </si>
  <si>
    <t>80000001-DB12345-113</t>
  </si>
  <si>
    <t>80000001-DB12345-112</t>
  </si>
  <si>
    <t>80000001-DB12345-111</t>
  </si>
  <si>
    <t>80000001-DB12345-110</t>
  </si>
  <si>
    <t>80000001-DB12345-109</t>
  </si>
  <si>
    <t>80000001-DB12345-108</t>
  </si>
  <si>
    <t>80000001-DB12345-107</t>
  </si>
  <si>
    <t>80000001-DB12345-106</t>
  </si>
  <si>
    <t>80000001-DB12345-105</t>
  </si>
  <si>
    <t>80000001-DB12345-104</t>
  </si>
  <si>
    <t>80000001-DB12345-103</t>
  </si>
  <si>
    <t>80000001-DB12345-102</t>
  </si>
  <si>
    <t>80000001-DB12345-101</t>
  </si>
  <si>
    <t>80000001-DB12345-100</t>
  </si>
  <si>
    <t>80000001-DB12345-99</t>
  </si>
  <si>
    <t>80000001-DB12345-98</t>
  </si>
  <si>
    <t>80000001-DB12345-97</t>
  </si>
  <si>
    <t>80000001-DB12345-96</t>
  </si>
  <si>
    <t>80000001-DB12345-95</t>
  </si>
  <si>
    <t>CD12345</t>
  </si>
  <si>
    <t>Premises, Furniture, Fixtures, and other Fixed assets</t>
  </si>
  <si>
    <t>70000001-CD12345</t>
  </si>
  <si>
    <t>70000001-CD12345-94</t>
  </si>
  <si>
    <t>70000001-CD12345-93</t>
  </si>
  <si>
    <t>AB67890</t>
  </si>
  <si>
    <t>Other foreign bills purchased and discounted</t>
  </si>
  <si>
    <t>62000002-AB67890</t>
  </si>
  <si>
    <t>62000002-AB67890-92</t>
  </si>
  <si>
    <t>62000002-AB67890-91</t>
  </si>
  <si>
    <t>62000002-AB67890-90</t>
  </si>
  <si>
    <t>62000002-AB67890-89</t>
  </si>
  <si>
    <t>62000002-AB67890-88</t>
  </si>
  <si>
    <t>62000002-AB67890-87</t>
  </si>
  <si>
    <t>62000002-AB67890-86</t>
  </si>
  <si>
    <t>62000002-AB67890-85</t>
  </si>
  <si>
    <t>AB45678</t>
  </si>
  <si>
    <t>Foreign bills purchased and discounted - Import bills</t>
  </si>
  <si>
    <t>62000002-AB45678</t>
  </si>
  <si>
    <t>62000002-AB45678-84</t>
  </si>
  <si>
    <t>AB12345</t>
  </si>
  <si>
    <t>Foreign bills purchased and discounted - Export bills</t>
  </si>
  <si>
    <t>62000002-AB12345</t>
  </si>
  <si>
    <t>62000002-AB12345-83</t>
  </si>
  <si>
    <t>62000002-AB12345-82</t>
  </si>
  <si>
    <t>Inland bills purchased and discounted</t>
  </si>
  <si>
    <t>62000001-AB12345</t>
  </si>
  <si>
    <t>62000001-AB12345-81</t>
  </si>
  <si>
    <t>62000001-AB12345-80</t>
  </si>
  <si>
    <t>CA78901</t>
  </si>
  <si>
    <t>Balance with other bank - other cooperative bank</t>
  </si>
  <si>
    <t>50000003-CA78901</t>
  </si>
  <si>
    <t>50000003-CA78901-79</t>
  </si>
  <si>
    <t>CA45678</t>
  </si>
  <si>
    <t>Balance with other bank - other commercial bank</t>
  </si>
  <si>
    <t>50000003-CA45678</t>
  </si>
  <si>
    <t>50000003-CA45678-78</t>
  </si>
  <si>
    <t>CA23456</t>
  </si>
  <si>
    <t>Balance with other bank - SBI subsidiaries</t>
  </si>
  <si>
    <t>50000003-CA23456</t>
  </si>
  <si>
    <t>50000003-CA23456-77</t>
  </si>
  <si>
    <t>CA12345</t>
  </si>
  <si>
    <t>Balance with other bank - SBI</t>
  </si>
  <si>
    <t>50000003-CA12345</t>
  </si>
  <si>
    <t>50000003-CA12345-76</t>
  </si>
  <si>
    <t>AT12345</t>
  </si>
  <si>
    <t>Balance with RBI</t>
  </si>
  <si>
    <t>50000002-AT12345</t>
  </si>
  <si>
    <t>50000002-AT12345-75</t>
  </si>
  <si>
    <t>BP12345</t>
  </si>
  <si>
    <t>Cash in Hand</t>
  </si>
  <si>
    <t>50000001-BP12345</t>
  </si>
  <si>
    <t>50000001-BP12345-74</t>
  </si>
  <si>
    <t>50000001-BP12345-73</t>
  </si>
  <si>
    <t>AK12346</t>
  </si>
  <si>
    <t>Branch adjustments - with offices outside India</t>
  </si>
  <si>
    <t>40000321-AK12346</t>
  </si>
  <si>
    <t>40000321-AK12346-72</t>
  </si>
  <si>
    <t>40000321-AK12346-71</t>
  </si>
  <si>
    <t>AK12345</t>
  </si>
  <si>
    <t>Branch adjustments - amoung offices in India</t>
  </si>
  <si>
    <t>40000321-AK12345</t>
  </si>
  <si>
    <t>40000321-AK12345-70</t>
  </si>
  <si>
    <t>40000321-AK12345-69</t>
  </si>
  <si>
    <t>40000321-AK12345-68</t>
  </si>
  <si>
    <t>AD23456</t>
  </si>
  <si>
    <t>Miscellaneous liabilities</t>
  </si>
  <si>
    <t>31000236-AD23456</t>
  </si>
  <si>
    <t>31000236-AD23456-67</t>
  </si>
  <si>
    <t>31000236-AD23456-66</t>
  </si>
  <si>
    <t>31000236-AD23456-65</t>
  </si>
  <si>
    <t>31000236-AD23456-64</t>
  </si>
  <si>
    <t>31000236-AD23456-63</t>
  </si>
  <si>
    <t>31000236-AD23456-62</t>
  </si>
  <si>
    <t>31000236-AD23456-61</t>
  </si>
  <si>
    <t>31000236-AD23456-60</t>
  </si>
  <si>
    <t>31000236-AD23456-59</t>
  </si>
  <si>
    <t>31000236-AD23456-58</t>
  </si>
  <si>
    <t>31000236-AD23456-57</t>
  </si>
  <si>
    <t>31000236-AD23456-56</t>
  </si>
  <si>
    <t>31000236-AD23456-55</t>
  </si>
  <si>
    <t>31000236-AD23456-54</t>
  </si>
  <si>
    <t>31000236-AD23456-53</t>
  </si>
  <si>
    <t>31000236-AD23456-52</t>
  </si>
  <si>
    <t>31000236-AD23456-51</t>
  </si>
  <si>
    <t>31000236-AD23456-50</t>
  </si>
  <si>
    <t>31000236-AD23456-49</t>
  </si>
  <si>
    <t>31000236-AD23456-48</t>
  </si>
  <si>
    <t>31000236-AD23456-47</t>
  </si>
  <si>
    <t>31000236-AD23456-46</t>
  </si>
  <si>
    <t>31000236-AD23456-45</t>
  </si>
  <si>
    <t>31000236-AD23456-44</t>
  </si>
  <si>
    <t>31000236-AD23456-43</t>
  </si>
  <si>
    <t>31000236-AD23456-42</t>
  </si>
  <si>
    <t>GT23447</t>
  </si>
  <si>
    <t>Bills payable outside India</t>
  </si>
  <si>
    <t>21003222-GT23447</t>
  </si>
  <si>
    <t>21003222-GT23447-41</t>
  </si>
  <si>
    <t>21003222-GT23447-40</t>
  </si>
  <si>
    <t>21003222-GT23447-39</t>
  </si>
  <si>
    <t>21003222-GT23447-38</t>
  </si>
  <si>
    <t>21003222-GT23447-37</t>
  </si>
  <si>
    <t>21003222-GT23447-36</t>
  </si>
  <si>
    <t>21003222-GT23447-35</t>
  </si>
  <si>
    <t>21003222-GT23447-34</t>
  </si>
  <si>
    <t>21003222-GT23447-33</t>
  </si>
  <si>
    <t>21003222-GT23447-32</t>
  </si>
  <si>
    <t>Bills Payable - Drawn by Foreign Office</t>
  </si>
  <si>
    <t>21003221-GT23447</t>
  </si>
  <si>
    <t>21003221-GT23447-31</t>
  </si>
  <si>
    <t>21003221-GT23447-30</t>
  </si>
  <si>
    <t>21003221-GT23447-29</t>
  </si>
  <si>
    <t>21003221-GT23447-28</t>
  </si>
  <si>
    <t>21003221-GT23447-27</t>
  </si>
  <si>
    <t>21003221-GT23447-26</t>
  </si>
  <si>
    <t>21003221-GT23447-25</t>
  </si>
  <si>
    <t>21003221-GT23447-24</t>
  </si>
  <si>
    <t>21003221-GT23447-23</t>
  </si>
  <si>
    <t>GT23446</t>
  </si>
  <si>
    <t>Bills Payable - Drawn by Indian Office</t>
  </si>
  <si>
    <t>21003221-GT23446</t>
  </si>
  <si>
    <t>21003221-GT23446-22</t>
  </si>
  <si>
    <t>21003221-GT23446-21</t>
  </si>
  <si>
    <t>21003221-GT23446-20</t>
  </si>
  <si>
    <t>21003221-GT23446-19</t>
  </si>
  <si>
    <t>21003221-GT23446-18</t>
  </si>
  <si>
    <t>21003221-GT23446-17</t>
  </si>
  <si>
    <t>21003221-GT23446-16</t>
  </si>
  <si>
    <t>21003221-GT23446-15</t>
  </si>
  <si>
    <t>21003221-GT23446-14</t>
  </si>
  <si>
    <t>21003221-GT23446-13</t>
  </si>
  <si>
    <t>SP12345</t>
  </si>
  <si>
    <t>Share Premium</t>
  </si>
  <si>
    <t>11000014-SP12345</t>
  </si>
  <si>
    <t>11000014-SP12345-12</t>
  </si>
  <si>
    <t>11000014-SP12345-11</t>
  </si>
  <si>
    <t>OF12334</t>
  </si>
  <si>
    <t>Other reserves</t>
  </si>
  <si>
    <t>11000013-OF12334</t>
  </si>
  <si>
    <t>11000013-OF12334-10</t>
  </si>
  <si>
    <t>11000013-OF12334-9</t>
  </si>
  <si>
    <t>11000013-OF12334-8</t>
  </si>
  <si>
    <t>11000013-OF12334-7</t>
  </si>
  <si>
    <t>RF12345</t>
  </si>
  <si>
    <t>Reserve Fund</t>
  </si>
  <si>
    <t>11000012-RF12345</t>
  </si>
  <si>
    <t>11000012-RF12345-6</t>
  </si>
  <si>
    <t>11000012-RF12345-5</t>
  </si>
  <si>
    <t>11000012-RF12345-4</t>
  </si>
  <si>
    <t>PC12345</t>
  </si>
  <si>
    <t>Paid up capital</t>
  </si>
  <si>
    <t>11000011-PC12345</t>
  </si>
  <si>
    <t>11000011-PC12345-3</t>
  </si>
  <si>
    <t>11000011-PC12345-2</t>
  </si>
  <si>
    <t>MIS Segment 2</t>
  </si>
  <si>
    <t>MIS Segment 1</t>
  </si>
  <si>
    <t>Currency</t>
  </si>
  <si>
    <t>Balance Amount LCY</t>
  </si>
  <si>
    <t>Balance Amount</t>
  </si>
  <si>
    <t>GL Description</t>
  </si>
  <si>
    <t>GL Code</t>
  </si>
  <si>
    <t>GL Sequence</t>
  </si>
  <si>
    <t>D</t>
  </si>
  <si>
    <t>SCB-Private</t>
  </si>
  <si>
    <t>ICICI</t>
  </si>
  <si>
    <t>MSF</t>
  </si>
  <si>
    <t>DEL</t>
  </si>
  <si>
    <t>MUM</t>
  </si>
  <si>
    <t>RBI</t>
  </si>
  <si>
    <t>LAF</t>
  </si>
  <si>
    <t>Financial Institution</t>
  </si>
  <si>
    <t>EXIM</t>
  </si>
  <si>
    <t>O</t>
  </si>
  <si>
    <t>Cooperative Bank</t>
  </si>
  <si>
    <t>Saraswat</t>
  </si>
  <si>
    <t>Term Loan</t>
  </si>
  <si>
    <t>Overseas Bank</t>
  </si>
  <si>
    <t>BOA</t>
  </si>
  <si>
    <t>SBI-SUB</t>
  </si>
  <si>
    <t>SBBJ</t>
  </si>
  <si>
    <t>Call Money</t>
  </si>
  <si>
    <t>FIO</t>
  </si>
  <si>
    <t>SIDBI</t>
  </si>
  <si>
    <t>NABARD</t>
  </si>
  <si>
    <t>HDFC</t>
  </si>
  <si>
    <t>SBI</t>
  </si>
  <si>
    <t>CUST-18449</t>
  </si>
  <si>
    <t>CUST-61562</t>
  </si>
  <si>
    <t>CUST-63942</t>
  </si>
  <si>
    <t>CUST-23810</t>
  </si>
  <si>
    <t>CUST-27821</t>
  </si>
  <si>
    <t>CUST-22403</t>
  </si>
  <si>
    <t>CUST-49017</t>
  </si>
  <si>
    <t>CUST-77971</t>
  </si>
  <si>
    <t>CUST-35532</t>
  </si>
  <si>
    <t>CUST-55041</t>
  </si>
  <si>
    <t>CUST-33191</t>
  </si>
  <si>
    <t>CUST-29645</t>
  </si>
  <si>
    <t>CUST-33938</t>
  </si>
  <si>
    <t>CUST-78542</t>
  </si>
  <si>
    <t>CUST-30913</t>
  </si>
  <si>
    <t>CUST-51975</t>
  </si>
  <si>
    <t>CUST-30413</t>
  </si>
  <si>
    <t>CUST-12787</t>
  </si>
  <si>
    <t>CUST-60073</t>
  </si>
  <si>
    <t>CUST-77325</t>
  </si>
  <si>
    <t>CUST-16536</t>
  </si>
  <si>
    <t>CUST-70341</t>
  </si>
  <si>
    <t>CUST-35384</t>
  </si>
  <si>
    <t>CUST-75883</t>
  </si>
  <si>
    <t>CUST-21015</t>
  </si>
  <si>
    <t>CUST-11684</t>
  </si>
  <si>
    <t>CUST-71371</t>
  </si>
  <si>
    <t>CUST-53629</t>
  </si>
  <si>
    <t>CUST-20265</t>
  </si>
  <si>
    <t>CUST-27105</t>
  </si>
  <si>
    <t>CUST-19714</t>
  </si>
  <si>
    <t>CUST-30495</t>
  </si>
  <si>
    <t>CUST-39894</t>
  </si>
  <si>
    <t>CUST-37940</t>
  </si>
  <si>
    <t>CUST-51841</t>
  </si>
  <si>
    <t>CUST-24403</t>
  </si>
  <si>
    <t>CUST-45037</t>
  </si>
  <si>
    <t>CUST-25465</t>
  </si>
  <si>
    <t>CUST-27720</t>
  </si>
  <si>
    <t>CUST-76334</t>
  </si>
  <si>
    <t>CUST-12130</t>
  </si>
  <si>
    <t>CUST-27518</t>
  </si>
  <si>
    <t>CUST-52949</t>
  </si>
  <si>
    <t>CUST-68411</t>
  </si>
  <si>
    <t>CUST-58617</t>
  </si>
  <si>
    <t>CUST-31190</t>
  </si>
  <si>
    <t>CUST-79728</t>
  </si>
  <si>
    <t>CUST-47947</t>
  </si>
  <si>
    <t>CUST-17041</t>
  </si>
  <si>
    <t>CUST-48527</t>
  </si>
  <si>
    <t>CUST-29574</t>
  </si>
  <si>
    <t>CUST-32636</t>
  </si>
  <si>
    <t>CUST-61257</t>
  </si>
  <si>
    <t>CUST-18468</t>
  </si>
  <si>
    <t>CUST-20039</t>
  </si>
  <si>
    <t>CUST-15588</t>
  </si>
  <si>
    <t>CUST-26808</t>
  </si>
  <si>
    <t>CUST-48656</t>
  </si>
  <si>
    <t>CUST-73938</t>
  </si>
  <si>
    <t>CUST-52233</t>
  </si>
  <si>
    <t>CUST-13862</t>
  </si>
  <si>
    <t>CUST-71235</t>
  </si>
  <si>
    <t>CUST-70603</t>
  </si>
  <si>
    <t>CUST-32452</t>
  </si>
  <si>
    <t>CUST-27863</t>
  </si>
  <si>
    <t>CUST-71061</t>
  </si>
  <si>
    <t>CUST-64588</t>
  </si>
  <si>
    <t>CUST-34939</t>
  </si>
  <si>
    <t>CUST-20629</t>
  </si>
  <si>
    <t>CUST-49437</t>
  </si>
  <si>
    <t>CUST-41870</t>
  </si>
  <si>
    <t>CUST-57584</t>
  </si>
  <si>
    <t>CUST-63158</t>
  </si>
  <si>
    <t>CUST-41235</t>
  </si>
  <si>
    <t>CUST-19731</t>
  </si>
  <si>
    <t>CUST-66030</t>
  </si>
  <si>
    <t>CUST-57077</t>
  </si>
  <si>
    <t>CUST-13408</t>
  </si>
  <si>
    <t>CUST-64667</t>
  </si>
  <si>
    <t>CUST-19949</t>
  </si>
  <si>
    <t>CUST-23108</t>
  </si>
  <si>
    <t>CUST-13056</t>
  </si>
  <si>
    <t>CUST-19725</t>
  </si>
  <si>
    <t>CUST-35572</t>
  </si>
  <si>
    <t>CUST-57695</t>
  </si>
  <si>
    <t>CUST-45364</t>
  </si>
  <si>
    <t>CUST-64800</t>
  </si>
  <si>
    <t>CUST-10658</t>
  </si>
  <si>
    <t>CUST-27583</t>
  </si>
  <si>
    <t>CUST-49040</t>
  </si>
  <si>
    <t>CUST-39963</t>
  </si>
  <si>
    <t>CUST-52632</t>
  </si>
  <si>
    <t>CUST-42480</t>
  </si>
  <si>
    <t>CUST-29438</t>
  </si>
  <si>
    <t>CUST-69766</t>
  </si>
  <si>
    <t>CUST-32895</t>
  </si>
  <si>
    <t>CUST-70034</t>
  </si>
  <si>
    <t>CUST-28777</t>
  </si>
  <si>
    <t>CUST-53045</t>
  </si>
  <si>
    <t>CUST-47050</t>
  </si>
  <si>
    <t>CUST-20074</t>
  </si>
  <si>
    <t>CUST-69416</t>
  </si>
  <si>
    <t>CUST-40082</t>
  </si>
  <si>
    <t>CUST-23339</t>
  </si>
  <si>
    <t>CUST-76964</t>
  </si>
  <si>
    <t>CUST-45926</t>
  </si>
  <si>
    <t>CUST-75881</t>
  </si>
  <si>
    <t>CUST-59444</t>
  </si>
  <si>
    <t>CUST-35514</t>
  </si>
  <si>
    <t>CUST-37543</t>
  </si>
  <si>
    <t>CUST-23620</t>
  </si>
  <si>
    <t>CUST-66235</t>
  </si>
  <si>
    <t>CUST-44658</t>
  </si>
  <si>
    <t>CUST-41526</t>
  </si>
  <si>
    <t>CUST-56870</t>
  </si>
  <si>
    <t>CUST-17888</t>
  </si>
  <si>
    <t>CUST-46239</t>
  </si>
  <si>
    <t>CUST-34817</t>
  </si>
  <si>
    <t>CUST-31600</t>
  </si>
  <si>
    <t>CUST-21209</t>
  </si>
  <si>
    <t>CUST-48681</t>
  </si>
  <si>
    <t>CUST-55463</t>
  </si>
  <si>
    <t>CUST-16366</t>
  </si>
  <si>
    <t>CUST-50501</t>
  </si>
  <si>
    <t>CUST-75487</t>
  </si>
  <si>
    <t>CUST-36972</t>
  </si>
  <si>
    <t>CUST-46797</t>
  </si>
  <si>
    <t>CUST-74802</t>
  </si>
  <si>
    <t>CUST-12192</t>
  </si>
  <si>
    <t>CUST-11416</t>
  </si>
  <si>
    <t>CUST-39775</t>
  </si>
  <si>
    <t>CUST-78423</t>
  </si>
  <si>
    <t>CUST-77734</t>
  </si>
  <si>
    <t>CUST-64816</t>
  </si>
  <si>
    <t>CUST-38246</t>
  </si>
  <si>
    <t>CUST-40217</t>
  </si>
  <si>
    <t>CUST-22413</t>
  </si>
  <si>
    <t>CUST-68249</t>
  </si>
  <si>
    <t>CUST-74612</t>
  </si>
  <si>
    <t>CUST-40932</t>
  </si>
  <si>
    <t>CUST-66157</t>
  </si>
  <si>
    <t>CUST-11686</t>
  </si>
  <si>
    <t>CUST-17062</t>
  </si>
  <si>
    <t>CUST-30721</t>
  </si>
  <si>
    <t>CUST-44223</t>
  </si>
  <si>
    <t>CUST-21662</t>
  </si>
  <si>
    <t>CUST-51016</t>
  </si>
  <si>
    <t>CUST-21974</t>
  </si>
  <si>
    <t>CUST-79237</t>
  </si>
  <si>
    <t>CUST-69195</t>
  </si>
  <si>
    <t>CUST-27697</t>
  </si>
  <si>
    <t>CUST-37782</t>
  </si>
  <si>
    <t>CUST-48705</t>
  </si>
  <si>
    <t>CUST-19199</t>
  </si>
  <si>
    <t>CUST-14700</t>
  </si>
  <si>
    <t>CUST-49970</t>
  </si>
  <si>
    <t>CUST-28883</t>
  </si>
  <si>
    <t>CUST-58060</t>
  </si>
  <si>
    <t>CUST-35861</t>
  </si>
  <si>
    <t>CUST-48450</t>
  </si>
  <si>
    <t>CUST-63995</t>
  </si>
  <si>
    <t>CUST-76816</t>
  </si>
  <si>
    <t>CUST-68766</t>
  </si>
  <si>
    <t>CUST-33324</t>
  </si>
  <si>
    <t>CUST-63885</t>
  </si>
  <si>
    <t>CUST-47668</t>
  </si>
  <si>
    <t>CUST-16224</t>
  </si>
  <si>
    <t>CUST-31152</t>
  </si>
  <si>
    <t>CUST-37071</t>
  </si>
  <si>
    <t>CUST-26830</t>
  </si>
  <si>
    <t>CUST-29415</t>
  </si>
  <si>
    <t>CUST-31996</t>
  </si>
  <si>
    <t>CUST-54895</t>
  </si>
  <si>
    <t>CUST-38391</t>
  </si>
  <si>
    <t>CUST-26295</t>
  </si>
  <si>
    <t>CUST-32056</t>
  </si>
  <si>
    <t>CUST-68251</t>
  </si>
  <si>
    <t>CUST-77644</t>
  </si>
  <si>
    <t>CUST-25072</t>
  </si>
  <si>
    <t>CUST-52231</t>
  </si>
  <si>
    <t>CUST-34578</t>
  </si>
  <si>
    <t>CUST-40924</t>
  </si>
  <si>
    <t>CUST-57953</t>
  </si>
  <si>
    <t>CUST-54858</t>
  </si>
  <si>
    <t>CUST-74412</t>
  </si>
  <si>
    <t>CUST-10454</t>
  </si>
  <si>
    <t>CUST-28797</t>
  </si>
  <si>
    <t>CUST-79168</t>
  </si>
  <si>
    <t>CUST-43999</t>
  </si>
  <si>
    <t>CUST-39064</t>
  </si>
  <si>
    <t>CUST-12892</t>
  </si>
  <si>
    <t>CUST-38977</t>
  </si>
  <si>
    <t>CUST-15676</t>
  </si>
  <si>
    <t>CUST-60173</t>
  </si>
  <si>
    <t>CUST-46085</t>
  </si>
  <si>
    <t>CUST-55495</t>
  </si>
  <si>
    <t>CUST-18589</t>
  </si>
  <si>
    <t>CUST-51179</t>
  </si>
  <si>
    <t>CUST-30844</t>
  </si>
  <si>
    <t>CUST-55449</t>
  </si>
  <si>
    <t>CUST-42516</t>
  </si>
  <si>
    <t>CUST-21729</t>
  </si>
  <si>
    <t>CUST-65653</t>
  </si>
  <si>
    <t>CUST-54066</t>
  </si>
  <si>
    <t>CUST-24522</t>
  </si>
  <si>
    <t>CUST-61074</t>
  </si>
  <si>
    <t>CUST-55500</t>
  </si>
  <si>
    <t>CUST-53265</t>
  </si>
  <si>
    <t>CUST-31318</t>
  </si>
  <si>
    <t>CUST-33241</t>
  </si>
  <si>
    <t>CUST-30329</t>
  </si>
  <si>
    <t>CUST-32791</t>
  </si>
  <si>
    <t>CUST-40643</t>
  </si>
  <si>
    <t>CUST-29470</t>
  </si>
  <si>
    <t>CUST-44248</t>
  </si>
  <si>
    <t>CUST-60256</t>
  </si>
  <si>
    <t>CUST-61536</t>
  </si>
  <si>
    <t>CUST-44992</t>
  </si>
  <si>
    <t>CUST-60250</t>
  </si>
  <si>
    <t>CUST-55462</t>
  </si>
  <si>
    <t>CUST-18294</t>
  </si>
  <si>
    <t>CUST-36785</t>
  </si>
  <si>
    <t>CUST-62279</t>
  </si>
  <si>
    <t>CUST-38829</t>
  </si>
  <si>
    <t>CUST-16252</t>
  </si>
  <si>
    <t>CUST-75428</t>
  </si>
  <si>
    <t>CUST-24950</t>
  </si>
  <si>
    <t>CUST-25138</t>
  </si>
  <si>
    <t>CUST-31923</t>
  </si>
  <si>
    <t>CUST-68054</t>
  </si>
  <si>
    <t>CUST-58530</t>
  </si>
  <si>
    <t>CUST-22600</t>
  </si>
  <si>
    <t>CUST-20088</t>
  </si>
  <si>
    <t>CUST-43928</t>
  </si>
  <si>
    <t>CUST-70810</t>
  </si>
  <si>
    <t>CUST-60972</t>
  </si>
  <si>
    <t>CUST-68627</t>
  </si>
  <si>
    <t>CUST-18141</t>
  </si>
  <si>
    <t>CUST-24289</t>
  </si>
  <si>
    <t>CUST-45560</t>
  </si>
  <si>
    <t>CUST-11647</t>
  </si>
  <si>
    <t>CUST-69872</t>
  </si>
  <si>
    <t>CUST-48509</t>
  </si>
  <si>
    <t>CUST-54814</t>
  </si>
  <si>
    <t>CUST-44974</t>
  </si>
  <si>
    <t>CUST-10721</t>
  </si>
  <si>
    <t>CUST-35004</t>
  </si>
  <si>
    <t>CUST-19410</t>
  </si>
  <si>
    <t>CUST-32840</t>
  </si>
  <si>
    <t>CUST-56343</t>
  </si>
  <si>
    <t>CUST-26031</t>
  </si>
  <si>
    <t>CUST-48980</t>
  </si>
  <si>
    <t>CUST-33670</t>
  </si>
  <si>
    <t>CUST-76229</t>
  </si>
  <si>
    <t>CUST-77393</t>
  </si>
  <si>
    <t>CUST-21673</t>
  </si>
  <si>
    <t>CUST-74226</t>
  </si>
  <si>
    <t>CUST-37164</t>
  </si>
  <si>
    <t>CUST-26734</t>
  </si>
  <si>
    <t>CUST-50630</t>
  </si>
  <si>
    <t>CUST-46401</t>
  </si>
  <si>
    <t>CUST-27597</t>
  </si>
  <si>
    <t>CUST-31800</t>
  </si>
  <si>
    <t>CUST-68168</t>
  </si>
  <si>
    <t>CUST-68496</t>
  </si>
  <si>
    <t>CUST-58800</t>
  </si>
  <si>
    <t>CUST-62708</t>
  </si>
  <si>
    <t>CUST-63633</t>
  </si>
  <si>
    <t>CUST-17772</t>
  </si>
  <si>
    <t>CUST-47545</t>
  </si>
  <si>
    <t>CUST-67251</t>
  </si>
  <si>
    <t>CUST-63104</t>
  </si>
  <si>
    <t>CUST-73546</t>
  </si>
  <si>
    <t>CUST-47513</t>
  </si>
  <si>
    <t>CUST-64642</t>
  </si>
  <si>
    <t>CUST-51407</t>
  </si>
  <si>
    <t>CUST-24974</t>
  </si>
  <si>
    <t>CUST-66965</t>
  </si>
  <si>
    <t>CUST-72750</t>
  </si>
  <si>
    <t>CUST-27951</t>
  </si>
  <si>
    <t>CUST-76471</t>
  </si>
  <si>
    <t>CUST-59884</t>
  </si>
  <si>
    <t>CUST-51698</t>
  </si>
  <si>
    <t>CUST-65779</t>
  </si>
  <si>
    <t>CUST-77864</t>
  </si>
  <si>
    <t>CUST-30685</t>
  </si>
  <si>
    <t>CUST-74999</t>
  </si>
  <si>
    <t>CUST-40387</t>
  </si>
  <si>
    <t>CUST-36490</t>
  </si>
  <si>
    <t>CUST-49823</t>
  </si>
  <si>
    <t>CUST-27210</t>
  </si>
  <si>
    <t>CUST-25344</t>
  </si>
  <si>
    <t>CUST-60553</t>
  </si>
  <si>
    <t>CUST-41374</t>
  </si>
  <si>
    <t>CUST-35681</t>
  </si>
  <si>
    <t>CUST-67860</t>
  </si>
  <si>
    <t>CUST-34355</t>
  </si>
  <si>
    <t>CUST-17417</t>
  </si>
  <si>
    <t>CUST-45032</t>
  </si>
  <si>
    <t>CUST-21395</t>
  </si>
  <si>
    <t>CUST-17953</t>
  </si>
  <si>
    <t>CUST-61390</t>
  </si>
  <si>
    <t>CUST-44908</t>
  </si>
  <si>
    <t>CUST-19503</t>
  </si>
  <si>
    <t>CUST-67321</t>
  </si>
  <si>
    <t>CUST-47822</t>
  </si>
  <si>
    <t>CUST-32785</t>
  </si>
  <si>
    <t>CUST-46906</t>
  </si>
  <si>
    <t>CUST-58737</t>
  </si>
  <si>
    <t>CUST-69802</t>
  </si>
  <si>
    <t>CUST-66902</t>
  </si>
  <si>
    <t>CUST-66529</t>
  </si>
  <si>
    <t>CUST-10861</t>
  </si>
  <si>
    <t>CUST-27380</t>
  </si>
  <si>
    <t>CUST-11609</t>
  </si>
  <si>
    <t>CUST-77164</t>
  </si>
  <si>
    <t>CUST-19137</t>
  </si>
  <si>
    <t>CUST-41830</t>
  </si>
  <si>
    <t>CUST-28608</t>
  </si>
  <si>
    <t>CUST-79796</t>
  </si>
  <si>
    <t>CUST-36221</t>
  </si>
  <si>
    <t>CUST-15473</t>
  </si>
  <si>
    <t>CUST-14151</t>
  </si>
  <si>
    <t>CUST-45423</t>
  </si>
  <si>
    <t>CUST-58684</t>
  </si>
  <si>
    <t>CUST-43407</t>
  </si>
  <si>
    <t>CUST-77585</t>
  </si>
  <si>
    <t>CUST-77143</t>
  </si>
  <si>
    <t>CUST-60906</t>
  </si>
  <si>
    <t>CUST-74782</t>
  </si>
  <si>
    <t>CUST-13403</t>
  </si>
  <si>
    <t>CUST-69334</t>
  </si>
  <si>
    <t>CUST-37188</t>
  </si>
  <si>
    <t>CUST-73304</t>
  </si>
  <si>
    <t>CUST-57891</t>
  </si>
  <si>
    <t>CUST-13313</t>
  </si>
  <si>
    <t>CUST-75415</t>
  </si>
  <si>
    <t>CUST-41135</t>
  </si>
  <si>
    <t>CUST-21515</t>
  </si>
  <si>
    <t>CUST-71554</t>
  </si>
  <si>
    <t>CUST-69859</t>
  </si>
  <si>
    <t>CUST-78311</t>
  </si>
  <si>
    <t>CUST-21430</t>
  </si>
  <si>
    <t>CUST-58932</t>
  </si>
  <si>
    <t>CUST-45531</t>
  </si>
  <si>
    <t>CUST-12673</t>
  </si>
  <si>
    <t>CUST-33003</t>
  </si>
  <si>
    <t>CUST-15280</t>
  </si>
  <si>
    <t>CUST-16595</t>
  </si>
  <si>
    <t>CUST-79547</t>
  </si>
  <si>
    <t>CUST-54719</t>
  </si>
  <si>
    <t>CUST-66845</t>
  </si>
  <si>
    <t>CUST-20616</t>
  </si>
  <si>
    <t>CUST-61403</t>
  </si>
  <si>
    <t>CUST-58999</t>
  </si>
  <si>
    <t>CUST-20444</t>
  </si>
  <si>
    <t>CUST-36369</t>
  </si>
  <si>
    <t>CUST-79287</t>
  </si>
  <si>
    <t>CUST-27712</t>
  </si>
  <si>
    <t>CUST-29668</t>
  </si>
  <si>
    <t>CUST-43708</t>
  </si>
  <si>
    <t>CUST-31942</t>
  </si>
  <si>
    <t>CUST-57963</t>
  </si>
  <si>
    <t>CUST-32038</t>
  </si>
  <si>
    <t>CUST-39176</t>
  </si>
  <si>
    <t>CUST-19458</t>
  </si>
  <si>
    <t>CUST-54162</t>
  </si>
  <si>
    <t>CUST-22426</t>
  </si>
  <si>
    <t>CUST-62491</t>
  </si>
  <si>
    <t>CUST-69144</t>
  </si>
  <si>
    <t>CUST-78455</t>
  </si>
  <si>
    <t>CUST-71814</t>
  </si>
  <si>
    <t>CUST-60761</t>
  </si>
  <si>
    <t>CUST-69352</t>
  </si>
  <si>
    <t>CUST-15831</t>
  </si>
  <si>
    <t>CUST-21743</t>
  </si>
  <si>
    <t>CUST-40533</t>
  </si>
  <si>
    <t>CUST-49691</t>
  </si>
  <si>
    <t>CUST-67186</t>
  </si>
  <si>
    <t>CUST-38951</t>
  </si>
  <si>
    <t>CUST-62435</t>
  </si>
  <si>
    <t>CUST-36459</t>
  </si>
  <si>
    <t>CUST-39202</t>
  </si>
  <si>
    <t>CUST-12239</t>
  </si>
  <si>
    <t>CUST-69462</t>
  </si>
  <si>
    <t>CUST-79450</t>
  </si>
  <si>
    <t>CUST-45722</t>
  </si>
  <si>
    <t>CUST-15355</t>
  </si>
  <si>
    <t>CUST-41117</t>
  </si>
  <si>
    <t>CUST-31991</t>
  </si>
  <si>
    <t>CUST-78550</t>
  </si>
  <si>
    <t>CUST-27351</t>
  </si>
  <si>
    <t>CUST-40163</t>
  </si>
  <si>
    <t>CUST-63042</t>
  </si>
  <si>
    <t>CUST-69724</t>
  </si>
  <si>
    <t>CUST-41279</t>
  </si>
  <si>
    <t>CUST-48439</t>
  </si>
  <si>
    <t>CUST-64288</t>
  </si>
  <si>
    <t>CUST-24140</t>
  </si>
  <si>
    <t>CUST-19026</t>
  </si>
  <si>
    <t>CUST-58950</t>
  </si>
  <si>
    <t>CUST-56520</t>
  </si>
  <si>
    <t>CUST-79655</t>
  </si>
  <si>
    <t>CUST-22589</t>
  </si>
  <si>
    <t>CUST-71207</t>
  </si>
  <si>
    <t>CUST-40262</t>
  </si>
  <si>
    <t>CUST-40477</t>
  </si>
  <si>
    <t>CUST-79249</t>
  </si>
  <si>
    <t>CUST-12141</t>
  </si>
  <si>
    <t>CUST-10516</t>
  </si>
  <si>
    <t>CUST-64751</t>
  </si>
  <si>
    <t>CUST-27347</t>
  </si>
  <si>
    <t>CUST-55374</t>
  </si>
  <si>
    <t>CUST-17132</t>
  </si>
  <si>
    <t>CUST-17449</t>
  </si>
  <si>
    <t>CUST-53553</t>
  </si>
  <si>
    <t>CUST-61660</t>
  </si>
  <si>
    <t>CUST-23179</t>
  </si>
  <si>
    <t>CUST-37692</t>
  </si>
  <si>
    <t>CUST-22707</t>
  </si>
  <si>
    <t>CUST-15747</t>
  </si>
  <si>
    <t>CUST-16031</t>
  </si>
  <si>
    <t>CUST-47181</t>
  </si>
  <si>
    <t>CUST-65284</t>
  </si>
  <si>
    <t>CUST-21033</t>
  </si>
  <si>
    <t>CUST-45719</t>
  </si>
  <si>
    <t>CUST-65646</t>
  </si>
  <si>
    <t>CUST-50212</t>
  </si>
  <si>
    <t>CUST-49661</t>
  </si>
  <si>
    <t>CUST-19279</t>
  </si>
  <si>
    <t>CUST-21931</t>
  </si>
  <si>
    <t>CUST-55323</t>
  </si>
  <si>
    <t>CUST-42363</t>
  </si>
  <si>
    <t>CUST-12730</t>
  </si>
  <si>
    <t>CUST-12952</t>
  </si>
  <si>
    <t>CUST-45219</t>
  </si>
  <si>
    <t>CUST-11110</t>
  </si>
  <si>
    <t>CUST-53592</t>
  </si>
  <si>
    <t>CUST-70005</t>
  </si>
  <si>
    <t>CUST-68097</t>
  </si>
  <si>
    <t>CUST-23410</t>
  </si>
  <si>
    <t>CUST-41552</t>
  </si>
  <si>
    <t>CUST-70761</t>
  </si>
  <si>
    <t>CUST-75594</t>
  </si>
  <si>
    <t>CUST-42552</t>
  </si>
  <si>
    <t>CUST-13992</t>
  </si>
  <si>
    <t>CUST-28196</t>
  </si>
  <si>
    <t>CUST-55309</t>
  </si>
  <si>
    <t>CUST-58469</t>
  </si>
  <si>
    <t>CUST-69837</t>
  </si>
  <si>
    <t>CUST-13223</t>
  </si>
  <si>
    <t>CUST-75195</t>
  </si>
  <si>
    <t>CUST-29767</t>
  </si>
  <si>
    <t>CUST-16498</t>
  </si>
  <si>
    <t>CUST-68267</t>
  </si>
  <si>
    <t>CUST-43210</t>
  </si>
  <si>
    <t>CUST-25382</t>
  </si>
  <si>
    <t>CUST-62857</t>
  </si>
  <si>
    <t>CUST-52910</t>
  </si>
  <si>
    <t>CUST-14165</t>
  </si>
  <si>
    <t>CUST-72746</t>
  </si>
  <si>
    <t>CUST-37697</t>
  </si>
  <si>
    <t>CUST-39023</t>
  </si>
  <si>
    <t>CUST-33427</t>
  </si>
  <si>
    <t>CUST-49051</t>
  </si>
  <si>
    <t>CUST-47943</t>
  </si>
  <si>
    <t>CUST-76289</t>
  </si>
  <si>
    <t>CUST-29281</t>
  </si>
  <si>
    <t>CUST-36837</t>
  </si>
  <si>
    <t>CUST-69117</t>
  </si>
  <si>
    <t>CUST-36008</t>
  </si>
  <si>
    <t>CUST-20497</t>
  </si>
  <si>
    <t>CUST-60356</t>
  </si>
  <si>
    <t>CUST-14546</t>
  </si>
  <si>
    <t>CUST-41988</t>
  </si>
  <si>
    <t>CUST-29118</t>
  </si>
  <si>
    <t>CUST-45077</t>
  </si>
  <si>
    <t>CUST-14611</t>
  </si>
  <si>
    <t>CUST-36067</t>
  </si>
  <si>
    <t>CUST-30963</t>
  </si>
  <si>
    <t>CUST-44708</t>
  </si>
  <si>
    <t>CUST-58603</t>
  </si>
  <si>
    <t>CUST-26346</t>
  </si>
  <si>
    <t>CUST-31921</t>
  </si>
  <si>
    <t>CUST-20828</t>
  </si>
  <si>
    <t>CUST-58863</t>
  </si>
  <si>
    <t>CUST-29066</t>
  </si>
  <si>
    <t>CUST-61643</t>
  </si>
  <si>
    <t>CUST-57485</t>
  </si>
  <si>
    <t>CUST-20543</t>
  </si>
  <si>
    <t>CUST-30775</t>
  </si>
  <si>
    <t>CUST-33774</t>
  </si>
  <si>
    <t>CUST-61114</t>
  </si>
  <si>
    <t>CUST-61299</t>
  </si>
  <si>
    <t>CUST-17024</t>
  </si>
  <si>
    <t>CUST-33628</t>
  </si>
  <si>
    <t>CUST-43388</t>
  </si>
  <si>
    <t>CUST-12857</t>
  </si>
  <si>
    <t>CUST-24658</t>
  </si>
  <si>
    <t>CUST-75668</t>
  </si>
  <si>
    <t>CUST-74666</t>
  </si>
  <si>
    <t>CUST-26714</t>
  </si>
  <si>
    <t>CUST-45901</t>
  </si>
  <si>
    <t>CUST-78659</t>
  </si>
  <si>
    <t>CUST-32657</t>
  </si>
  <si>
    <t>CUST-24744</t>
  </si>
  <si>
    <t>CUST-77724</t>
  </si>
  <si>
    <t>CUST-76733</t>
  </si>
  <si>
    <t>CUST-64134</t>
  </si>
  <si>
    <t>CUST-68250</t>
  </si>
  <si>
    <t>CUST-63041</t>
  </si>
  <si>
    <t>CUST-63143</t>
  </si>
  <si>
    <t>CUST-65345</t>
  </si>
  <si>
    <t>CUST-63295</t>
  </si>
  <si>
    <t>CUST-34807</t>
  </si>
  <si>
    <t>CUST-67232</t>
  </si>
  <si>
    <t>CUST-22388</t>
  </si>
  <si>
    <t>CUST-55948</t>
  </si>
  <si>
    <t>CUST-57083</t>
  </si>
  <si>
    <t>CUST-56297</t>
  </si>
  <si>
    <t>CUST-13991</t>
  </si>
  <si>
    <t>CUST-68189</t>
  </si>
  <si>
    <t>CUST-17330</t>
  </si>
  <si>
    <t>CUST-57646</t>
  </si>
  <si>
    <t>CUST-59875</t>
  </si>
  <si>
    <t>CUST-78021</t>
  </si>
  <si>
    <t>CUST-47678</t>
  </si>
  <si>
    <t>CUST-23716</t>
  </si>
  <si>
    <t>CUST-58098</t>
  </si>
  <si>
    <t>CUST-24861</t>
  </si>
  <si>
    <t>CUST-73967</t>
  </si>
  <si>
    <t>CUST-25644</t>
  </si>
  <si>
    <t>CUST-41518</t>
  </si>
  <si>
    <t>CUST-11777</t>
  </si>
  <si>
    <t>CUST-64071</t>
  </si>
  <si>
    <t>CUST-78984</t>
  </si>
  <si>
    <t>CUST-26679</t>
  </si>
  <si>
    <t>CUST-73072</t>
  </si>
  <si>
    <t>CUST-65295</t>
  </si>
  <si>
    <t>CUST-77568</t>
  </si>
  <si>
    <t>CUST-73872</t>
  </si>
  <si>
    <t>CUST-65601</t>
  </si>
  <si>
    <t>CUST-10416</t>
  </si>
  <si>
    <t>CUST-33441</t>
  </si>
  <si>
    <t>CUST-68344</t>
  </si>
  <si>
    <t>CUST-33950</t>
  </si>
  <si>
    <t>CUST-76052</t>
  </si>
  <si>
    <t>CUST-55560</t>
  </si>
  <si>
    <t>CUST-19201</t>
  </si>
  <si>
    <t>CUST-51730</t>
  </si>
  <si>
    <t>CUST-28540</t>
  </si>
  <si>
    <t>CUST-31113</t>
  </si>
  <si>
    <t>CUST-43736</t>
  </si>
  <si>
    <t>CUST-19161</t>
  </si>
  <si>
    <t>CUST-27686</t>
  </si>
  <si>
    <t>CUST-51221</t>
  </si>
  <si>
    <t>CUST-66382</t>
  </si>
  <si>
    <t>CUST-30944</t>
  </si>
  <si>
    <t>CUST-68441</t>
  </si>
  <si>
    <t>CUST-17032</t>
  </si>
  <si>
    <t>CUST-65410</t>
  </si>
  <si>
    <t>CUST-62160</t>
  </si>
  <si>
    <t>CUST-14506</t>
  </si>
  <si>
    <t>CUST-43118</t>
  </si>
  <si>
    <t>CUST-41652</t>
  </si>
  <si>
    <t>CUST-43223</t>
  </si>
  <si>
    <t>CUST-15060</t>
  </si>
  <si>
    <t>CUST-61170</t>
  </si>
  <si>
    <t>CUST-50031</t>
  </si>
  <si>
    <t>CUST-48987</t>
  </si>
  <si>
    <t>CUST-37325</t>
  </si>
  <si>
    <t>CUST-56504</t>
  </si>
  <si>
    <t>CUST-56021</t>
  </si>
  <si>
    <t>CUST-13777</t>
  </si>
  <si>
    <t>CUST-18546</t>
  </si>
  <si>
    <t>CUST-39987</t>
  </si>
  <si>
    <t>CUST-45071</t>
  </si>
  <si>
    <t>CUST-41500</t>
  </si>
  <si>
    <t>CUST-25795</t>
  </si>
  <si>
    <t>CUST-25734</t>
  </si>
  <si>
    <t>CUST-42457</t>
  </si>
  <si>
    <t>CUST-40907</t>
  </si>
  <si>
    <t>CUST-11608</t>
  </si>
  <si>
    <t>CUST-10237</t>
  </si>
  <si>
    <t>CUST-45444</t>
  </si>
  <si>
    <t>CUST-46067</t>
  </si>
  <si>
    <t>CUST-55598</t>
  </si>
  <si>
    <t>CUST-22955</t>
  </si>
  <si>
    <t>CUST-69244</t>
  </si>
  <si>
    <t>CUST-28590</t>
  </si>
  <si>
    <t>CUST-66204</t>
  </si>
  <si>
    <t>CUST-76389</t>
  </si>
  <si>
    <t>CUST-39683</t>
  </si>
  <si>
    <t>CUST-41449</t>
  </si>
  <si>
    <t>CUST-78448</t>
  </si>
  <si>
    <t>CUST-26288</t>
  </si>
  <si>
    <t>CUST-73874</t>
  </si>
  <si>
    <t>CUST-67295</t>
  </si>
  <si>
    <t>CUST-53099</t>
  </si>
  <si>
    <t>CUST-30475</t>
  </si>
  <si>
    <t>CUST-72898</t>
  </si>
  <si>
    <t>CUST-42163</t>
  </si>
  <si>
    <t>CUST-33867</t>
  </si>
  <si>
    <t>CUST-13309</t>
  </si>
  <si>
    <t>CUST-11322</t>
  </si>
  <si>
    <t>CUST-51861</t>
  </si>
  <si>
    <t>CUST-53511</t>
  </si>
  <si>
    <t>CUST-57899</t>
  </si>
  <si>
    <t>CUST-45507</t>
  </si>
  <si>
    <t>CUST-33346</t>
  </si>
  <si>
    <t>CUST-57812</t>
  </si>
  <si>
    <t>CUST-32849</t>
  </si>
  <si>
    <t>CUST-60722</t>
  </si>
  <si>
    <t>CUST-46358</t>
  </si>
  <si>
    <t>CUST-19470</t>
  </si>
  <si>
    <t>CUST-40113</t>
  </si>
  <si>
    <t>CUST-63446</t>
  </si>
  <si>
    <t>CUST-47732</t>
  </si>
  <si>
    <t>CUST-28799</t>
  </si>
  <si>
    <t>CUST-76118</t>
  </si>
  <si>
    <t>CUST-73377</t>
  </si>
  <si>
    <t>CUST-17310</t>
  </si>
  <si>
    <t>CUST-28847</t>
  </si>
  <si>
    <t>CUST-47986</t>
  </si>
  <si>
    <t>CUST-60122</t>
  </si>
  <si>
    <t>CUST-63443</t>
  </si>
  <si>
    <t>CUST-58550</t>
  </si>
  <si>
    <t>CUST-53888</t>
  </si>
  <si>
    <t>CUST-64868</t>
  </si>
  <si>
    <t>CUST-58711</t>
  </si>
  <si>
    <t>CUST-21733</t>
  </si>
  <si>
    <t>CUST-16394</t>
  </si>
  <si>
    <t>CUST-59476</t>
  </si>
  <si>
    <t>CUST-41436</t>
  </si>
  <si>
    <t>CUST-15837</t>
  </si>
  <si>
    <t>CUST-24562</t>
  </si>
  <si>
    <t>CUST-45111</t>
  </si>
  <si>
    <t>CUST-36345</t>
  </si>
  <si>
    <t>CUST-43288</t>
  </si>
  <si>
    <t>CUST-78375</t>
  </si>
  <si>
    <t>CUST-66160</t>
  </si>
  <si>
    <t>CUST-64344</t>
  </si>
  <si>
    <t>CUST-63071</t>
  </si>
  <si>
    <t>CUST-50818</t>
  </si>
  <si>
    <t>CUST-54516</t>
  </si>
  <si>
    <t>CUST-57331</t>
  </si>
  <si>
    <t>CUST-19427</t>
  </si>
  <si>
    <t>CUST-70365</t>
  </si>
  <si>
    <t>CUST-37709</t>
  </si>
  <si>
    <t>CUST-75163</t>
  </si>
  <si>
    <t>CUST-57037</t>
  </si>
  <si>
    <t>CUST-44271</t>
  </si>
  <si>
    <t>CUST-13743</t>
  </si>
  <si>
    <t>CUST-34677</t>
  </si>
  <si>
    <t>CUST-65942</t>
  </si>
  <si>
    <t>CUST-55985</t>
  </si>
  <si>
    <t>CUST-49168</t>
  </si>
  <si>
    <t>CUST-16583</t>
  </si>
  <si>
    <t>CUST-65200</t>
  </si>
  <si>
    <t>CUST-32127</t>
  </si>
  <si>
    <t>CUST-34911</t>
  </si>
  <si>
    <t>CUST-75264</t>
  </si>
  <si>
    <t>CUST-72694</t>
  </si>
  <si>
    <t>CUST-24796</t>
  </si>
  <si>
    <t>CUST-14206</t>
  </si>
  <si>
    <t>CUST-14373</t>
  </si>
  <si>
    <t>CUST-72300</t>
  </si>
  <si>
    <t>CUST-53264</t>
  </si>
  <si>
    <t>CUST-33327</t>
  </si>
  <si>
    <t>CUST-24275</t>
  </si>
  <si>
    <t>CUST-63107</t>
  </si>
  <si>
    <t>CUST-15613</t>
  </si>
  <si>
    <t>CUST-49422</t>
  </si>
  <si>
    <t>CUST-23674</t>
  </si>
  <si>
    <t>CUST-60041</t>
  </si>
  <si>
    <t>CUST-60186</t>
  </si>
  <si>
    <t>CUST-60854</t>
  </si>
  <si>
    <t>CUST-76040</t>
  </si>
  <si>
    <t>CUST-77262</t>
  </si>
  <si>
    <t>CUST-70392</t>
  </si>
  <si>
    <t>CUST-17004</t>
  </si>
  <si>
    <t>CUST-58948</t>
  </si>
  <si>
    <t>CUST-29615</t>
  </si>
  <si>
    <t>CUST-33501</t>
  </si>
  <si>
    <t>CUST-47484</t>
  </si>
  <si>
    <t>CUST-35740</t>
  </si>
  <si>
    <t>CUST-17196</t>
  </si>
  <si>
    <t>CUST-42967</t>
  </si>
  <si>
    <t>CUST-36458</t>
  </si>
  <si>
    <t>CUST-12962</t>
  </si>
  <si>
    <t>CUST-76128</t>
  </si>
  <si>
    <t>CUST-47454</t>
  </si>
  <si>
    <t>CUST-43072</t>
  </si>
  <si>
    <t>CUST-71011</t>
  </si>
  <si>
    <t>CUST-68849</t>
  </si>
  <si>
    <t>CUST-29919</t>
  </si>
  <si>
    <t>CUST-36128</t>
  </si>
  <si>
    <t>CUST-39959</t>
  </si>
  <si>
    <t>CUST-61946</t>
  </si>
  <si>
    <t>CUST-65650</t>
  </si>
  <si>
    <t>CUST-36471</t>
  </si>
  <si>
    <t>CUST-35410</t>
  </si>
  <si>
    <t>CUST-13170</t>
  </si>
  <si>
    <t>CUST-49338</t>
  </si>
  <si>
    <t>CUST-17937</t>
  </si>
  <si>
    <t>CUST-30692</t>
  </si>
  <si>
    <t>CUST-79323</t>
  </si>
  <si>
    <t>CUST-77145</t>
  </si>
  <si>
    <t>CUST-63674</t>
  </si>
  <si>
    <t>CUST-42764</t>
  </si>
  <si>
    <t>CUST-61752</t>
  </si>
  <si>
    <t>CUST-49581</t>
  </si>
  <si>
    <t>CUST-24003</t>
  </si>
  <si>
    <t>CUST-72653</t>
  </si>
  <si>
    <t>CUST-51803</t>
  </si>
  <si>
    <t>CUST-20634</t>
  </si>
  <si>
    <t>CUST-41281</t>
  </si>
  <si>
    <t>CUST-29880</t>
  </si>
  <si>
    <t>CUST-51127</t>
  </si>
  <si>
    <t>CUST-19989</t>
  </si>
  <si>
    <t>CUST-77857</t>
  </si>
  <si>
    <t>CUST-41841</t>
  </si>
  <si>
    <t>CUST-44953</t>
  </si>
  <si>
    <t>CUST-42765</t>
  </si>
  <si>
    <t>CUST-19621</t>
  </si>
  <si>
    <t>CUST-18436</t>
  </si>
  <si>
    <t>CUST-30841</t>
  </si>
  <si>
    <t>CUST-30794</t>
  </si>
  <si>
    <t>CUST-31739</t>
  </si>
  <si>
    <t>CUST-27766</t>
  </si>
  <si>
    <t>CUST-65151</t>
  </si>
  <si>
    <t>CUST-57659</t>
  </si>
  <si>
    <t>CUST-23022</t>
  </si>
  <si>
    <t>CUST-36720</t>
  </si>
  <si>
    <t>CUST-57017</t>
  </si>
  <si>
    <t>CUST-64188</t>
  </si>
  <si>
    <t>CUST-74286</t>
  </si>
  <si>
    <t>CUST-40207</t>
  </si>
  <si>
    <t>CUST-47483</t>
  </si>
  <si>
    <t>CUST-47171</t>
  </si>
  <si>
    <t>CUST-35173</t>
  </si>
  <si>
    <t>CUST-57298</t>
  </si>
  <si>
    <t>CUST-36550</t>
  </si>
  <si>
    <t>CUST-21637</t>
  </si>
  <si>
    <t>CUST-47067</t>
  </si>
  <si>
    <t>CUST-22314</t>
  </si>
  <si>
    <t>CUST-45577</t>
  </si>
  <si>
    <t>CUST-75246</t>
  </si>
  <si>
    <t>CUST-43376</t>
  </si>
  <si>
    <t>CUST-25680</t>
  </si>
  <si>
    <t>CUST-47303</t>
  </si>
  <si>
    <t>CUST-12170</t>
  </si>
  <si>
    <t>CUST-70194</t>
  </si>
  <si>
    <t>CUST-78380</t>
  </si>
  <si>
    <t>CUST-78199</t>
  </si>
  <si>
    <t>CUST-60389</t>
  </si>
  <si>
    <t>CUST-77818</t>
  </si>
  <si>
    <t>CUST-43528</t>
  </si>
  <si>
    <t>CUST-61076</t>
  </si>
  <si>
    <t>CUST-52660</t>
  </si>
  <si>
    <t>CUST-57102</t>
  </si>
  <si>
    <t>CUST-71745</t>
  </si>
  <si>
    <t>CUST-25579</t>
  </si>
  <si>
    <t>CUST-26536</t>
  </si>
  <si>
    <t>CUST-68870</t>
  </si>
  <si>
    <t>CUST-45949</t>
  </si>
  <si>
    <t>CUST-23302</t>
  </si>
  <si>
    <t>CUST-21286</t>
  </si>
  <si>
    <t>CUST-11285</t>
  </si>
  <si>
    <t>CUST-19066</t>
  </si>
  <si>
    <t>CUST-17281</t>
  </si>
  <si>
    <t>CUST-61289</t>
  </si>
  <si>
    <t>CUST-55123</t>
  </si>
  <si>
    <t>CUST-50695</t>
  </si>
  <si>
    <t>CUST-24306</t>
  </si>
  <si>
    <t>CUST-12620</t>
  </si>
  <si>
    <t>CUST-14649</t>
  </si>
  <si>
    <t>CUST-60179</t>
  </si>
  <si>
    <t>CUST-18191</t>
  </si>
  <si>
    <t>CUST-33211</t>
  </si>
  <si>
    <t>CUST-18124</t>
  </si>
  <si>
    <t>CUST-40010</t>
  </si>
  <si>
    <t>CUST-51828</t>
  </si>
  <si>
    <t>CUST-65362</t>
  </si>
  <si>
    <t>CUST-68485</t>
  </si>
  <si>
    <t>CUST-67737</t>
  </si>
  <si>
    <t>CUST-50930</t>
  </si>
  <si>
    <t>CUST-60394</t>
  </si>
  <si>
    <t>CUST-54544</t>
  </si>
  <si>
    <t>CUST-44767</t>
  </si>
  <si>
    <t>CUST-59567</t>
  </si>
  <si>
    <t>CUST-71835</t>
  </si>
  <si>
    <t>CUST-44082</t>
  </si>
  <si>
    <t>CUST-38621</t>
  </si>
  <si>
    <t>CUST-33258</t>
  </si>
  <si>
    <t>CUST-76449</t>
  </si>
  <si>
    <t>CUST-13987</t>
  </si>
  <si>
    <t>CUST-46950</t>
  </si>
  <si>
    <t>CUST-11613</t>
  </si>
  <si>
    <t>CUST-72029</t>
  </si>
  <si>
    <t>CUST-11026</t>
  </si>
  <si>
    <t>CUST-14539</t>
  </si>
  <si>
    <t>CUST-56960</t>
  </si>
  <si>
    <t>CUST-66267</t>
  </si>
  <si>
    <t>CUST-22610</t>
  </si>
  <si>
    <t>CUST-71876</t>
  </si>
  <si>
    <t>CUST-66119</t>
  </si>
  <si>
    <t>CUST-57813</t>
  </si>
  <si>
    <t>CUST-70675</t>
  </si>
  <si>
    <t>CUST-57987</t>
  </si>
  <si>
    <t>CUST-45230</t>
  </si>
  <si>
    <t>CUST-10105</t>
  </si>
  <si>
    <t>CUST-65634</t>
  </si>
  <si>
    <t>CUST-67890</t>
  </si>
  <si>
    <t>CUST-18652</t>
  </si>
  <si>
    <t>CUST-21864</t>
  </si>
  <si>
    <t>CUST-74552</t>
  </si>
  <si>
    <t>CUST-30289</t>
  </si>
  <si>
    <t>CUST-60290</t>
  </si>
  <si>
    <t>CUST-50477</t>
  </si>
  <si>
    <t>CUST-30092</t>
  </si>
  <si>
    <t>CUST-71927</t>
  </si>
  <si>
    <t>CUST-27992</t>
  </si>
  <si>
    <t>CUST-55765</t>
  </si>
  <si>
    <t>CUST-58092</t>
  </si>
  <si>
    <t>CUST-51085</t>
  </si>
  <si>
    <t>CUST-46913</t>
  </si>
  <si>
    <t>CUST-40247</t>
  </si>
  <si>
    <t>CUST-58707</t>
  </si>
  <si>
    <t>CUST-60148</t>
  </si>
  <si>
    <t>CUST-37075</t>
  </si>
  <si>
    <t>CUST-79861</t>
  </si>
  <si>
    <t>CUST-62616</t>
  </si>
  <si>
    <t>CUST-27749</t>
  </si>
  <si>
    <t>CUST-18489</t>
  </si>
  <si>
    <t>CUST-64238</t>
  </si>
  <si>
    <t>CUST-22479</t>
  </si>
  <si>
    <t>CUST-11012</t>
  </si>
  <si>
    <t>CUST-40573</t>
  </si>
  <si>
    <t>CUST-21419</t>
  </si>
  <si>
    <t>CUST-22384</t>
  </si>
  <si>
    <t>CUST-75409</t>
  </si>
  <si>
    <t>CUST-30442</t>
  </si>
  <si>
    <t>CUST-43575</t>
  </si>
  <si>
    <t>CUST-30909</t>
  </si>
  <si>
    <t>CUST-67614</t>
  </si>
  <si>
    <t>CUST-24481</t>
  </si>
  <si>
    <t>CUST-41937</t>
  </si>
  <si>
    <t>CUST-20646</t>
  </si>
  <si>
    <t>CUST-12841</t>
  </si>
  <si>
    <t>CUST-56997</t>
  </si>
  <si>
    <t>CUST-33094</t>
  </si>
  <si>
    <t>CUST-24137</t>
  </si>
  <si>
    <t>CUST-53003</t>
  </si>
  <si>
    <t>CUST-38213</t>
  </si>
  <si>
    <t>CUST-19587</t>
  </si>
  <si>
    <t>CUST-53477</t>
  </si>
  <si>
    <t>CUST-49561</t>
  </si>
  <si>
    <t>CUST-25949</t>
  </si>
  <si>
    <t>CUST-60422</t>
  </si>
  <si>
    <t>CUST-29396</t>
  </si>
  <si>
    <t>CUST-61146</t>
  </si>
  <si>
    <t>CUST-59368</t>
  </si>
  <si>
    <t>CUST-30832</t>
  </si>
  <si>
    <t>CUST-42608</t>
  </si>
  <si>
    <t>CUST-37155</t>
  </si>
  <si>
    <t>CUST-70415</t>
  </si>
  <si>
    <t>CUST-70857</t>
  </si>
  <si>
    <t>CUST-71698</t>
  </si>
  <si>
    <t>CUST-23707</t>
  </si>
  <si>
    <t>CUST-61540</t>
  </si>
  <si>
    <t>CUST-63685</t>
  </si>
  <si>
    <t>CUST-73162</t>
  </si>
  <si>
    <t>CUST-15475</t>
  </si>
  <si>
    <t>CUST-47393</t>
  </si>
  <si>
    <t>CUST-70518</t>
  </si>
  <si>
    <t>CUST-13347</t>
  </si>
  <si>
    <t>CUST-36802</t>
  </si>
  <si>
    <t>CUST-55612</t>
  </si>
  <si>
    <t>CUST-16875</t>
  </si>
  <si>
    <t>CUST-33861</t>
  </si>
  <si>
    <t>CUST-41421</t>
  </si>
  <si>
    <t>CUST-13963</t>
  </si>
  <si>
    <t>CUST-28214</t>
  </si>
  <si>
    <t>CUST-47659</t>
  </si>
  <si>
    <t>CUST-39144</t>
  </si>
  <si>
    <t>CUST-69709</t>
  </si>
  <si>
    <t>CUST-56971</t>
  </si>
  <si>
    <t>CUST-37295</t>
  </si>
  <si>
    <t>CUST-69491</t>
  </si>
  <si>
    <t>CUST-43426</t>
  </si>
  <si>
    <t>CUST-13537</t>
  </si>
  <si>
    <t>CUST-78857</t>
  </si>
  <si>
    <t>CUST-60884</t>
  </si>
  <si>
    <t>CUST-36794</t>
  </si>
  <si>
    <t>CUST-56339</t>
  </si>
  <si>
    <t>CUST-29336</t>
  </si>
  <si>
    <t>CUST-62122</t>
  </si>
  <si>
    <t>CUST-30967</t>
  </si>
  <si>
    <t>CUST-34042</t>
  </si>
  <si>
    <t>CUST-24802</t>
  </si>
  <si>
    <t>CUST-56958</t>
  </si>
  <si>
    <t>CUST-24858</t>
  </si>
  <si>
    <t>CUST-24711</t>
  </si>
  <si>
    <t>CUST-37826</t>
  </si>
  <si>
    <t>CUST-66011</t>
  </si>
  <si>
    <t>CUST-33144</t>
  </si>
  <si>
    <t>CUST-64279</t>
  </si>
  <si>
    <t>CUST-20909</t>
  </si>
  <si>
    <t>CUST-29698</t>
  </si>
  <si>
    <t>CUST-36735</t>
  </si>
  <si>
    <t>CUST-38215</t>
  </si>
  <si>
    <t>CUST-56842</t>
  </si>
  <si>
    <t>CUST-16446</t>
  </si>
  <si>
    <t>CUST-75692</t>
  </si>
  <si>
    <t>CUST-72949</t>
  </si>
  <si>
    <t>CUST-16240</t>
  </si>
  <si>
    <t>CUST-56872</t>
  </si>
  <si>
    <t>CUST-54724</t>
  </si>
  <si>
    <t>CUST-27535</t>
  </si>
  <si>
    <t>CUST-64997</t>
  </si>
  <si>
    <t>CUST-72227</t>
  </si>
  <si>
    <t>CUST-17324</t>
  </si>
  <si>
    <t>CUST-34121</t>
  </si>
  <si>
    <t>CUST-70741</t>
  </si>
  <si>
    <t>CUST-38216</t>
  </si>
  <si>
    <t>CUST-48438</t>
  </si>
  <si>
    <t>CUST-65714</t>
  </si>
  <si>
    <t>CUST-26978</t>
  </si>
  <si>
    <t>CUST-15237</t>
  </si>
  <si>
    <t>CUST-59610</t>
  </si>
  <si>
    <t>CUST-67272</t>
  </si>
  <si>
    <t>CUST-63508</t>
  </si>
  <si>
    <t>CUST-42108</t>
  </si>
  <si>
    <t>CUST-70561</t>
  </si>
  <si>
    <t>CUST-30670</t>
  </si>
  <si>
    <t>CUST-30141</t>
  </si>
  <si>
    <t>CUST-36758</t>
  </si>
  <si>
    <t>CUST-77465</t>
  </si>
  <si>
    <t>CUST-56336</t>
  </si>
  <si>
    <t>CUST-49187</t>
  </si>
  <si>
    <t>CUST-56441</t>
  </si>
  <si>
    <t>CUST-51558</t>
  </si>
  <si>
    <t>CUST-60590</t>
  </si>
  <si>
    <t>CUST-45925</t>
  </si>
  <si>
    <t>CUST-65281</t>
  </si>
  <si>
    <t>CUST-33479</t>
  </si>
  <si>
    <t>CUST-50891</t>
  </si>
  <si>
    <t>CUST-56300</t>
  </si>
  <si>
    <t>CUST-35876</t>
  </si>
  <si>
    <t>CUST-78257</t>
  </si>
  <si>
    <t>CUST-23292</t>
  </si>
  <si>
    <t>CUST-26915</t>
  </si>
  <si>
    <t>CUST-76200</t>
  </si>
  <si>
    <t>CUST-61629</t>
  </si>
  <si>
    <t>CUST-31205</t>
  </si>
  <si>
    <t>CUST-16197</t>
  </si>
  <si>
    <t>CUST-73169</t>
  </si>
  <si>
    <t>CUST-45431</t>
  </si>
  <si>
    <t>CUST-74368</t>
  </si>
  <si>
    <t>CUST-66907</t>
  </si>
  <si>
    <t>CUST-11341</t>
  </si>
  <si>
    <t>CUST-63886</t>
  </si>
  <si>
    <t>CUST-27998</t>
  </si>
  <si>
    <t>CUST-11365</t>
  </si>
  <si>
    <t>CUST-62733</t>
  </si>
  <si>
    <t>CUST-75721</t>
  </si>
  <si>
    <t>CUST-17981</t>
  </si>
  <si>
    <t>CUST-19089</t>
  </si>
  <si>
    <t>CUST-45737</t>
  </si>
  <si>
    <t>CUST-61549</t>
  </si>
  <si>
    <t>CUST-66320</t>
  </si>
  <si>
    <t>CUST-59686</t>
  </si>
  <si>
    <t>CUST-29334</t>
  </si>
  <si>
    <t>CUST-31449</t>
  </si>
  <si>
    <t>CUST-58011</t>
  </si>
  <si>
    <t>CUST-66596</t>
  </si>
  <si>
    <t>CUST-37470</t>
  </si>
  <si>
    <t>CUST-72487</t>
  </si>
  <si>
    <t>CUST-12646</t>
  </si>
  <si>
    <t>CUST-72838</t>
  </si>
  <si>
    <t>CUST-46564</t>
  </si>
  <si>
    <t>CUST-78859</t>
  </si>
  <si>
    <t>CUST-26773</t>
  </si>
  <si>
    <t>CUST-38281</t>
  </si>
  <si>
    <t>CUST-38383</t>
  </si>
  <si>
    <t>CUST-24383</t>
  </si>
  <si>
    <t>CUST-56148</t>
  </si>
  <si>
    <t>CUST-24014</t>
  </si>
  <si>
    <t>Is_Domestic</t>
  </si>
  <si>
    <t>Counterparty Type</t>
  </si>
  <si>
    <t>Counterparty Code</t>
  </si>
  <si>
    <t>Customer Code</t>
  </si>
  <si>
    <t>Product Type</t>
  </si>
  <si>
    <t>Branch Code</t>
  </si>
  <si>
    <t>Account Number</t>
  </si>
  <si>
    <t>Currency Code</t>
  </si>
  <si>
    <t>Business Date</t>
  </si>
  <si>
    <t>Y</t>
  </si>
  <si>
    <t>N</t>
  </si>
  <si>
    <t>Branch</t>
  </si>
  <si>
    <t>AFS</t>
  </si>
  <si>
    <t>State Government Securities</t>
  </si>
  <si>
    <t>SG</t>
  </si>
  <si>
    <t>HFT</t>
  </si>
  <si>
    <t>Central Government Securities</t>
  </si>
  <si>
    <t>CG</t>
  </si>
  <si>
    <t>Treasury Bills</t>
  </si>
  <si>
    <t>TB</t>
  </si>
  <si>
    <t>Other Approved Securities</t>
  </si>
  <si>
    <t>OS</t>
  </si>
  <si>
    <t>22983-OS-INR-AFS-MUM-2304</t>
  </si>
  <si>
    <t>87099-TB-INR-AFS-MUM-2301</t>
  </si>
  <si>
    <t>54149-SG-INR-HFT-MUM-2300</t>
  </si>
  <si>
    <t>53338-CG-INR-HFT-MUM-2299</t>
  </si>
  <si>
    <t>21711-OS-INR-AFS-DEL-2297</t>
  </si>
  <si>
    <t>59104-SG-INR-AFS-MUM-2296</t>
  </si>
  <si>
    <t>84586-SG-INR-HFT-DEL-2295</t>
  </si>
  <si>
    <t>67243-TB-INR-AFS-MUM-2289</t>
  </si>
  <si>
    <t>33519-CG-INR-AFS-MUM-2288</t>
  </si>
  <si>
    <t>76215-OS-INR-HFT-DEL-2281</t>
  </si>
  <si>
    <t>69669-OS-INR-HFT-DEL-2275</t>
  </si>
  <si>
    <t>83898-OS-INR-HFT-MUM-2273</t>
  </si>
  <si>
    <t>22977-CG-INR-AFS-DEL-2272</t>
  </si>
  <si>
    <t>20287-SG-INR-HFT-DEL-2269</t>
  </si>
  <si>
    <t>38647-TB-INR-AFS-MUM-2268</t>
  </si>
  <si>
    <t>82474-TB-INR-HFT-MUM-2265</t>
  </si>
  <si>
    <t>24337-TB-INR-AFS-DEL-2264</t>
  </si>
  <si>
    <t>49873-OS-INR-HFT-DEL-2261</t>
  </si>
  <si>
    <t>48079-CG-INR-HFT-DEL-2260</t>
  </si>
  <si>
    <t>20851-OS-INR-AFS-MUM-2256</t>
  </si>
  <si>
    <t>69316-SG-INR-HFT-DEL-2255</t>
  </si>
  <si>
    <t>14613-OS-INR-AFS-MUM-2252</t>
  </si>
  <si>
    <t>62966-OS-INR-HFT-DEL-2250</t>
  </si>
  <si>
    <t>17935-SG-INR-HFT-MUM-2249</t>
  </si>
  <si>
    <t>16506-OS-INR-HFT-MUM-2248</t>
  </si>
  <si>
    <t>68634-OS-INR-HFT-DEL-2247</t>
  </si>
  <si>
    <t>41133-SG-INR-HFT-DEL-2246</t>
  </si>
  <si>
    <t>47901-CG-INR-AFS-DEL-2245</t>
  </si>
  <si>
    <t>43943-OS-INR-HFT-MUM-2244</t>
  </si>
  <si>
    <t>22748-SG-INR-HFT-MUM-2242</t>
  </si>
  <si>
    <t>41817-SG-INR-HFT-DEL-2241</t>
  </si>
  <si>
    <t>42050-TB-INR-HFT-MUM-2240</t>
  </si>
  <si>
    <t>13708-OS-INR-HFT-MUM-2232</t>
  </si>
  <si>
    <t>10420-TB-INR-HFT-DEL-2230</t>
  </si>
  <si>
    <t>50014-OS-INR-HFT-DEL-2229</t>
  </si>
  <si>
    <t>19312-TB-INR-HFT-MUM-2228</t>
  </si>
  <si>
    <t>30778-SG-INR-AFS-MUM-2226</t>
  </si>
  <si>
    <t>45970-OS-INR-AFS-DEL-2224</t>
  </si>
  <si>
    <t>86704-TB-INR-HFT-DEL-2223</t>
  </si>
  <si>
    <t>31463-CG-INR-HFT-MUM-2222</t>
  </si>
  <si>
    <t>55818-TB-INR-HFT-MUM-2219</t>
  </si>
  <si>
    <t>77089-OS-INR-AFS-DEL-2218</t>
  </si>
  <si>
    <t>64173-SG-INR-AFS-MUM-2216</t>
  </si>
  <si>
    <t>40055-SG-INR-AFS-DEL-2215</t>
  </si>
  <si>
    <t>62395-OS-INR-HFT-DEL-2214</t>
  </si>
  <si>
    <t>65063-SG-INR-AFS-MUM-2212</t>
  </si>
  <si>
    <t>11609-TB-INR-AFS-DEL-2208</t>
  </si>
  <si>
    <t>52824-OS-INR-HFT-DEL-2207</t>
  </si>
  <si>
    <t>28197-SG-INR-AFS-MUM-2204</t>
  </si>
  <si>
    <t>28441-SG-INR-HFT-DEL-2203</t>
  </si>
  <si>
    <t>87362-SG-INR-AFS-DEL-2201</t>
  </si>
  <si>
    <t>72081-SG-INR-HFT-DEL-2199</t>
  </si>
  <si>
    <t>64592-OS-INR-HFT-DEL-2197</t>
  </si>
  <si>
    <t>67712-TB-INR-HFT-DEL-2196</t>
  </si>
  <si>
    <t>16934-TB-INR-AFS-MUM-2195</t>
  </si>
  <si>
    <t>74329-OS-INR-AFS-MUM-2193</t>
  </si>
  <si>
    <t>43161-CG-INR-HFT-MUM-2189</t>
  </si>
  <si>
    <t>78420-SG-INR-AFS-DEL-2186</t>
  </si>
  <si>
    <t>76040-TB-INR-HFT-DEL-2183</t>
  </si>
  <si>
    <t>61053-SG-INR-AFS-MUM-2182</t>
  </si>
  <si>
    <t>19526-TB-INR-HFT-MUM-2181</t>
  </si>
  <si>
    <t>48593-TB-INR-AFS-DEL-2174</t>
  </si>
  <si>
    <t>35302-SG-INR-AFS-DEL-2172</t>
  </si>
  <si>
    <t>58086-OS-INR-AFS-MUM-2171</t>
  </si>
  <si>
    <t>40901-OS-INR-HFT-MUM-2167</t>
  </si>
  <si>
    <t>72424-CG-INR-AFS-DEL-2164</t>
  </si>
  <si>
    <t>76956-SG-INR-HFT-DEL-2160</t>
  </si>
  <si>
    <t>58835-SG-INR-AFS-DEL-2157</t>
  </si>
  <si>
    <t>58920-TB-INR-HFT-DEL-2156</t>
  </si>
  <si>
    <t>59068-OS-INR-HFT-MUM-2155</t>
  </si>
  <si>
    <t>58449-TB-INR-AFS-DEL-2153</t>
  </si>
  <si>
    <t>68678-OS-INR-AFS-MUM-2152</t>
  </si>
  <si>
    <t>63264-CG-INR-HFT-DEL-2151</t>
  </si>
  <si>
    <t>41474-OS-INR-AFS-MUM-2149</t>
  </si>
  <si>
    <t>52521-OS-INR-HFT-DEL-2148</t>
  </si>
  <si>
    <t>81631-OS-INR-HFT-DEL-2147</t>
  </si>
  <si>
    <t>72852-CG-INR-AFS-MUM-2144</t>
  </si>
  <si>
    <t>15109-TB-INR-AFS-DEL-2143</t>
  </si>
  <si>
    <t>30051-CG-INR-HFT-DEL-2136</t>
  </si>
  <si>
    <t>87141-TB-INR-HFT-MUM-2135</t>
  </si>
  <si>
    <t>16914-CG-INR-AFS-DEL-2133</t>
  </si>
  <si>
    <t>14768-TB-INR-AFS-DEL-2132</t>
  </si>
  <si>
    <t>19030-SG-INR-HFT-DEL-2130</t>
  </si>
  <si>
    <t>36009-TB-INR-AFS-DEL-2129</t>
  </si>
  <si>
    <t>55550-OS-INR-AFS-MUM-2126</t>
  </si>
  <si>
    <t>63608-OS-INR-AFS-DEL-2125</t>
  </si>
  <si>
    <t>15283-OS-INR-AFS-MUM-2123</t>
  </si>
  <si>
    <t>22851-OS-INR-AFS-MUM-2122</t>
  </si>
  <si>
    <t>32079-TB-INR-HFT-MUM-2119</t>
  </si>
  <si>
    <t>83996-SG-INR-AFS-DEL-2117</t>
  </si>
  <si>
    <t>41493-OS-INR-HFT-DEL-2112</t>
  </si>
  <si>
    <t>15900-SG-INR-HFT-DEL-2110</t>
  </si>
  <si>
    <t>50202-OS-INR-AFS-DEL-2107</t>
  </si>
  <si>
    <t>81714-OS-INR-HFT-MUM-2106</t>
  </si>
  <si>
    <t>64688-OS-INR-AFS-MUM-2105</t>
  </si>
  <si>
    <t>18730-SG-INR-AFS-DEL-2104</t>
  </si>
  <si>
    <t>48182-TB-INR-AFS-DEL-2098</t>
  </si>
  <si>
    <t>48308-SG-INR-HFT-MUM-2097</t>
  </si>
  <si>
    <t>86796-CG-INR-HFT-MUM-2094</t>
  </si>
  <si>
    <t>61783-SG-INR-HFT-DEL-2091</t>
  </si>
  <si>
    <t>15562-SG-INR-HFT-DEL-2090</t>
  </si>
  <si>
    <t>12032-SG-INR-AFS-DEL-2087</t>
  </si>
  <si>
    <t>17090-TB-INR-AFS-DEL-2086</t>
  </si>
  <si>
    <t>58416-OS-INR-HFT-MUM-2082</t>
  </si>
  <si>
    <t>12768-SG-INR-AFS-DEL-2076</t>
  </si>
  <si>
    <t>89252-CG-INR-HFT-DEL-2072</t>
  </si>
  <si>
    <t>45236-CG-INR-AFS-DEL-2068</t>
  </si>
  <si>
    <t>75286-TB-INR-AFS-DEL-2066</t>
  </si>
  <si>
    <t>68970-OS-INR-AFS-DEL-2061</t>
  </si>
  <si>
    <t>10869-OS-INR-HFT-DEL-2058</t>
  </si>
  <si>
    <t>45990-OS-INR-AFS-DEL-2052</t>
  </si>
  <si>
    <t>86712-SG-INR-HFT-MUM-2050</t>
  </si>
  <si>
    <t>62486-CG-INR-HFT-DEL-2048</t>
  </si>
  <si>
    <t>36493-TB-INR-HFT-DEL-2047</t>
  </si>
  <si>
    <t>88116-SG-INR-AFS-DEL-2046</t>
  </si>
  <si>
    <t>65395-TB-INR-AFS-MUM-2045</t>
  </si>
  <si>
    <t>26624-CG-INR-AFS-MUM-2044</t>
  </si>
  <si>
    <t>43173-TB-INR-HFT-DEL-2043</t>
  </si>
  <si>
    <t>51930-CG-INR-HFT-MUM-2042</t>
  </si>
  <si>
    <t>65321-TB-INR-AFS-MUM-2041</t>
  </si>
  <si>
    <t>10077-OS-INR-AFS-MUM-2038</t>
  </si>
  <si>
    <t>26147-OS-INR-HFT-DEL-2037</t>
  </si>
  <si>
    <t>89818-OS-INR-AFS-DEL-2029</t>
  </si>
  <si>
    <t>63770-CG-INR-HFT-DEL-2027</t>
  </si>
  <si>
    <t>88735-TB-INR-AFS-MUM-2026</t>
  </si>
  <si>
    <t>39065-TB-INR-HFT-DEL-2025</t>
  </si>
  <si>
    <t>17344-TB-INR-AFS-DEL-2024</t>
  </si>
  <si>
    <t>48917-OS-INR-HFT-DEL-2020</t>
  </si>
  <si>
    <t>49255-OS-INR-HFT-DEL-2018</t>
  </si>
  <si>
    <t>76691-SG-INR-AFS-DEL-2015</t>
  </si>
  <si>
    <t>44687-TB-INR-HFT-DEL-2012</t>
  </si>
  <si>
    <t>88417-OS-INR-AFS-MUM-2008</t>
  </si>
  <si>
    <t>42383-OS-INR-HFT-DEL-2006</t>
  </si>
  <si>
    <t>20568-CG-INR-HFT-DEL-2004</t>
  </si>
  <si>
    <t>35455-CG-INR-AFS-DEL-2003</t>
  </si>
  <si>
    <t>15206-SG-INR-HFT-MUM-1991</t>
  </si>
  <si>
    <t>47033-TB-INR-AFS-DEL-1990</t>
  </si>
  <si>
    <t>25804-TB-INR-HFT-DEL-1989</t>
  </si>
  <si>
    <t>35719-OS-INR-HFT-DEL-1988</t>
  </si>
  <si>
    <t>56184-CG-INR-HFT-MUM-1987</t>
  </si>
  <si>
    <t>31656-SG-INR-HFT-DEL-1982</t>
  </si>
  <si>
    <t>70856-SG-INR-AFS-MUM-1981</t>
  </si>
  <si>
    <t>72742-OS-INR-AFS-MUM-1979</t>
  </si>
  <si>
    <t>26699-OS-INR-AFS-MUM-1974</t>
  </si>
  <si>
    <t>22816-CG-INR-HFT-DEL-1973</t>
  </si>
  <si>
    <t>19444-OS-INR-HFT-DEL-1972</t>
  </si>
  <si>
    <t>82463-CG-INR-AFS-MUM-1971</t>
  </si>
  <si>
    <t>61057-CG-INR-AFS-DEL-1970</t>
  </si>
  <si>
    <t>26820-SG-INR-HFT-DEL-1959</t>
  </si>
  <si>
    <t>41006-OS-INR-HFT-MUM-1957</t>
  </si>
  <si>
    <t>33955-OS-INR-AFS-DEL-1953</t>
  </si>
  <si>
    <t>65602-TB-INR-HFT-MUM-1952</t>
  </si>
  <si>
    <t>84348-OS-INR-HFT-MUM-1950</t>
  </si>
  <si>
    <t>63662-CG-INR-HFT-MUM-1949</t>
  </si>
  <si>
    <t>28222-TB-INR-AFS-DEL-1948</t>
  </si>
  <si>
    <t>45578-CG-INR-AFS-DEL-1947</t>
  </si>
  <si>
    <t>23467-CG-INR-HFT-MUM-1944</t>
  </si>
  <si>
    <t>45063-OS-INR-HFT-MUM-1940</t>
  </si>
  <si>
    <t>65339-OS-INR-HFT-DEL-1938</t>
  </si>
  <si>
    <t>28513-CG-INR-AFS-DEL-1935</t>
  </si>
  <si>
    <t>60626-TB-INR-HFT-DEL-1934</t>
  </si>
  <si>
    <t>24843-OS-INR-AFS-DEL-1933</t>
  </si>
  <si>
    <t>45911-SG-INR-HFT-MUM-1932</t>
  </si>
  <si>
    <t>21104-TB-INR-HFT-DEL-1931</t>
  </si>
  <si>
    <t>24917-SG-INR-HFT-MUM-1925</t>
  </si>
  <si>
    <t>42000-TB-INR-AFS-DEL-1920</t>
  </si>
  <si>
    <t>60254-OS-INR-HFT-DEL-1916</t>
  </si>
  <si>
    <t>27674-TB-INR-AFS-MUM-1915</t>
  </si>
  <si>
    <t>25224-CG-INR-HFT-DEL-1912</t>
  </si>
  <si>
    <t>73008-TB-INR-HFT-MUM-1910</t>
  </si>
  <si>
    <t>61033-SG-INR-HFT-MUM-1907</t>
  </si>
  <si>
    <t>78591-SG-INR-AFS-MUM-1905</t>
  </si>
  <si>
    <t>27545-CG-INR-HFT-MUM-1898</t>
  </si>
  <si>
    <t>52214-OS-INR-AFS-MUM-1896</t>
  </si>
  <si>
    <t>39603-SG-INR-AFS-DEL-1893</t>
  </si>
  <si>
    <t>54636-CG-INR-HFT-DEL-1891</t>
  </si>
  <si>
    <t>60896-OS-INR-AFS-DEL-1890</t>
  </si>
  <si>
    <t>85050-SG-INR-HFT-MUM-1889</t>
  </si>
  <si>
    <t>65913-SG-INR-AFS-MUM-1885</t>
  </si>
  <si>
    <t>39085-SG-INR-HFT-DEL-1880</t>
  </si>
  <si>
    <t>56260-OS-INR-AFS-MUM-1878</t>
  </si>
  <si>
    <t>68128-CG-INR-HFT-DEL-1871</t>
  </si>
  <si>
    <t>70236-CG-INR-HFT-DEL-1870</t>
  </si>
  <si>
    <t>50258-OS-INR-HFT-MUM-1869</t>
  </si>
  <si>
    <t>77993-TB-INR-HFT-MUM-1868</t>
  </si>
  <si>
    <t>44947-SG-INR-AFS-MUM-1867</t>
  </si>
  <si>
    <t>13428-CG-INR-AFS-MUM-1865</t>
  </si>
  <si>
    <t>45536-OS-INR-HFT-MUM-1863</t>
  </si>
  <si>
    <t>54006-OS-INR-AFS-DEL-1854</t>
  </si>
  <si>
    <t>54290-TB-INR-HFT-MUM-1852</t>
  </si>
  <si>
    <t>68634-TB-INR-AFS-DEL-1851</t>
  </si>
  <si>
    <t>42455-CG-INR-HFT-DEL-1849</t>
  </si>
  <si>
    <t>51618-CG-INR-HFT-DEL-1847</t>
  </si>
  <si>
    <t>61534-OS-INR-HFT-MUM-1845</t>
  </si>
  <si>
    <t>25455-CG-INR-AFS-DEL-1842</t>
  </si>
  <si>
    <t>26548-CG-INR-AFS-MUM-1841</t>
  </si>
  <si>
    <t>36852-SG-INR-HFT-DEL-1840</t>
  </si>
  <si>
    <t>52655-OS-INR-HFT-DEL-1835</t>
  </si>
  <si>
    <t>73575-SG-INR-AFS-MUM-1834</t>
  </si>
  <si>
    <t>57391-OS-INR-AFS-MUM-1831</t>
  </si>
  <si>
    <t>82094-OS-INR-HFT-DEL-1828</t>
  </si>
  <si>
    <t>48077-SG-INR-HFT-DEL-1827</t>
  </si>
  <si>
    <t>44193-OS-INR-AFS-DEL-1826</t>
  </si>
  <si>
    <t>28976-TB-INR-AFS-DEL-1824</t>
  </si>
  <si>
    <t>12876-CG-INR-AFS-MUM-1819</t>
  </si>
  <si>
    <t>58805-SG-INR-HFT-DEL-1818</t>
  </si>
  <si>
    <t>71549-TB-INR-AFS-DEL-1812</t>
  </si>
  <si>
    <t>19267-OS-INR-AFS-DEL-1811</t>
  </si>
  <si>
    <t>64358-OS-INR-HFT-DEL-1809</t>
  </si>
  <si>
    <t>44885-SG-INR-AFS-MUM-1804</t>
  </si>
  <si>
    <t>15784-OS-INR-HFT-MUM-1802</t>
  </si>
  <si>
    <t>48239-CG-INR-HFT-MUM-1796</t>
  </si>
  <si>
    <t>42390-SG-INR-HFT-DEL-1795</t>
  </si>
  <si>
    <t>72994-OS-INR-HFT-DEL-1794</t>
  </si>
  <si>
    <t>44607-CG-INR-HFT-DEL-1793</t>
  </si>
  <si>
    <t>81236-TB-INR-HFT-DEL-1792</t>
  </si>
  <si>
    <t>30141-CG-INR-HFT-MUM-1791</t>
  </si>
  <si>
    <t>73278-SG-INR-AFS-DEL-1790</t>
  </si>
  <si>
    <t>24149-TB-INR-HFT-DEL-1782</t>
  </si>
  <si>
    <t>44761-SG-INR-AFS-DEL-1778</t>
  </si>
  <si>
    <t>11035-TB-INR-HFT-DEL-1776</t>
  </si>
  <si>
    <t>58717-OS-INR-AFS-MUM-1775</t>
  </si>
  <si>
    <t>48747-TB-INR-HFT-MUM-1774</t>
  </si>
  <si>
    <t>21799-OS-INR-AFS-MUM-1772</t>
  </si>
  <si>
    <t>73566-SG-INR-AFS-MUM-1771</t>
  </si>
  <si>
    <t>75563-CG-INR-AFS-DEL-1767</t>
  </si>
  <si>
    <t>65047-CG-INR-HFT-MUM-1765</t>
  </si>
  <si>
    <t>48764-SG-INR-HFT-MUM-1763</t>
  </si>
  <si>
    <t>47759-SG-INR-AFS-DEL-1760</t>
  </si>
  <si>
    <t>75441-CG-INR-AFS-MUM-1758</t>
  </si>
  <si>
    <t>37521-TB-INR-HFT-DEL-1757</t>
  </si>
  <si>
    <t>34145-TB-INR-AFS-DEL-1756</t>
  </si>
  <si>
    <t>87809-OS-INR-HFT-MUM-1754</t>
  </si>
  <si>
    <t>78490-OS-INR-HFT-DEL-1750</t>
  </si>
  <si>
    <t>68630-TB-INR-HFT-MUM-1748</t>
  </si>
  <si>
    <t>67591-SG-INR-AFS-MUM-1747</t>
  </si>
  <si>
    <t>29230-TB-INR-AFS-DEL-1740</t>
  </si>
  <si>
    <t>40602-CG-INR-HFT-MUM-1739</t>
  </si>
  <si>
    <t>58865-SG-INR-HFT-MUM-1737</t>
  </si>
  <si>
    <t>18624-CG-INR-HFT-DEL-1735</t>
  </si>
  <si>
    <t>43456-TB-INR-HFT-MUM-1734</t>
  </si>
  <si>
    <t>55500-TB-INR-AFS-DEL-1732</t>
  </si>
  <si>
    <t>16702-TB-INR-HFT-MUM-1731</t>
  </si>
  <si>
    <t>22279-TB-INR-AFS-MUM-1730</t>
  </si>
  <si>
    <t>75061-OS-INR-AFS-MUM-1729</t>
  </si>
  <si>
    <t>45615-OS-INR-AFS-MUM-1722</t>
  </si>
  <si>
    <t>22727-OS-INR-AFS-DEL-1720</t>
  </si>
  <si>
    <t>84969-CG-INR-HFT-MUM-1719</t>
  </si>
  <si>
    <t>81094-CG-INR-AFS-DEL-1716</t>
  </si>
  <si>
    <t>58669-SG-INR-HFT-DEL-1714</t>
  </si>
  <si>
    <t>18249-OS-INR-AFS-DEL-1713</t>
  </si>
  <si>
    <t>34056-SG-INR-AFS-DEL-1711</t>
  </si>
  <si>
    <t>34853-CG-INR-HFT-DEL-1707</t>
  </si>
  <si>
    <t>20246-SG-INR-AFS-DEL-1706</t>
  </si>
  <si>
    <t>14134-TB-INR-HFT-DEL-1705</t>
  </si>
  <si>
    <t>53237-CG-INR-HFT-DEL-1704</t>
  </si>
  <si>
    <t>54266-CG-INR-AFS-MUM-1703</t>
  </si>
  <si>
    <t>37752-OS-INR-AFS-MUM-1702</t>
  </si>
  <si>
    <t>45341-SG-INR-AFS-DEL-1701</t>
  </si>
  <si>
    <t>52833-OS-INR-HFT-DEL-1695</t>
  </si>
  <si>
    <t>61252-OS-INR-AFS-MUM-1694</t>
  </si>
  <si>
    <t>31442-SG-INR-HFT-MUM-1690</t>
  </si>
  <si>
    <t>78690-SG-INR-AFS-MUM-1687</t>
  </si>
  <si>
    <t>86527-OS-INR-HFT-DEL-1684</t>
  </si>
  <si>
    <t>57342-TB-INR-AFS-MUM-1683</t>
  </si>
  <si>
    <t>11551-TB-INR-HFT-MUM-1681</t>
  </si>
  <si>
    <t>27329-TB-INR-HFT-DEL-1679</t>
  </si>
  <si>
    <t>35013-SG-INR-HFT-DEL-1678</t>
  </si>
  <si>
    <t>38626-OS-INR-AFS-DEL-1677</t>
  </si>
  <si>
    <t>38803-OS-INR-AFS-MUM-1676</t>
  </si>
  <si>
    <t>45163-SG-INR-AFS-MUM-1675</t>
  </si>
  <si>
    <t>10269-OS-INR-AFS-MUM-1674</t>
  </si>
  <si>
    <t>72909-OS-INR-HFT-DEL-1670</t>
  </si>
  <si>
    <t>43161-OS-INR-HFT-DEL-1666</t>
  </si>
  <si>
    <t>82924-SG-INR-AFS-DEL-1665</t>
  </si>
  <si>
    <t>79107-TB-INR-AFS-MUM-1664</t>
  </si>
  <si>
    <t>89911-SG-INR-HFT-MUM-1660</t>
  </si>
  <si>
    <t>81529-TB-INR-AFS-MUM-1658</t>
  </si>
  <si>
    <t>15778-SG-INR-HFT-MUM-1657</t>
  </si>
  <si>
    <t>64511-TB-INR-HFT-MUM-1656</t>
  </si>
  <si>
    <t>14231-CG-INR-HFT-DEL-1651</t>
  </si>
  <si>
    <t>27590-OS-INR-HFT-MUM-1650</t>
  </si>
  <si>
    <t>35038-CG-INR-AFS-DEL-1642</t>
  </si>
  <si>
    <t>20903-OS-INR-HFT-MUM-1636</t>
  </si>
  <si>
    <t>36420-SG-INR-HFT-DEL-1633</t>
  </si>
  <si>
    <t>55442-SG-INR-HFT-DEL-1631</t>
  </si>
  <si>
    <t>55936-SG-INR-HFT-MUM-1629</t>
  </si>
  <si>
    <t>68587-SG-INR-AFS-MUM-1628</t>
  </si>
  <si>
    <t>54969-TB-INR-AFS-DEL-1626</t>
  </si>
  <si>
    <t>51025-CG-INR-AFS-MUM-1624</t>
  </si>
  <si>
    <t>20039-SG-INR-AFS-DEL-1622</t>
  </si>
  <si>
    <t>16867-TB-INR-AFS-DEL-1621</t>
  </si>
  <si>
    <t>79283-CG-INR-HFT-MUM-1620</t>
  </si>
  <si>
    <t>54899-SG-INR-HFT-DEL-1618</t>
  </si>
  <si>
    <t>78070-SG-INR-AFS-DEL-1616</t>
  </si>
  <si>
    <t>60313-TB-INR-HFT-DEL-1615</t>
  </si>
  <si>
    <t>28980-SG-INR-HFT-MUM-1612</t>
  </si>
  <si>
    <t>20215-TB-INR-HFT-MUM-1608</t>
  </si>
  <si>
    <t>28388-OS-INR-HFT-DEL-1606</t>
  </si>
  <si>
    <t>32758-TB-INR-HFT-MUM-1605</t>
  </si>
  <si>
    <t>82842-TB-INR-HFT-DEL-1599</t>
  </si>
  <si>
    <t>23643-OS-INR-AFS-MUM-1598</t>
  </si>
  <si>
    <t>43003-TB-INR-AFS-DEL-1597</t>
  </si>
  <si>
    <t>51112-TB-INR-HFT-DEL-1593</t>
  </si>
  <si>
    <t>60684-OS-INR-AFS-MUM-1592</t>
  </si>
  <si>
    <t>87839-SG-INR-HFT-MUM-1590</t>
  </si>
  <si>
    <t>26608-CG-INR-HFT-DEL-1588</t>
  </si>
  <si>
    <t>89231-OS-INR-HFT-DEL-1587</t>
  </si>
  <si>
    <t>55387-SG-INR-AFS-DEL-1582</t>
  </si>
  <si>
    <t>24890-OS-INR-AFS-DEL-1581</t>
  </si>
  <si>
    <t>56359-OS-INR-AFS-DEL-1580</t>
  </si>
  <si>
    <t>23993-SG-INR-HFT-MUM-1579</t>
  </si>
  <si>
    <t>88529-CG-INR-AFS-DEL-1576</t>
  </si>
  <si>
    <t>88418-OS-INR-AFS-DEL-1571</t>
  </si>
  <si>
    <t>80338-CG-INR-HFT-DEL-1570</t>
  </si>
  <si>
    <t>38453-SG-INR-HFT-MUM-1568</t>
  </si>
  <si>
    <t>18667-TB-INR-AFS-DEL-1565</t>
  </si>
  <si>
    <t>53563-TB-INR-HFT-MUM-1562</t>
  </si>
  <si>
    <t>23033-OS-INR-AFS-DEL-1557</t>
  </si>
  <si>
    <t>43554-OS-INR-HFT-DEL-1556</t>
  </si>
  <si>
    <t>53978-SG-INR-AFS-DEL-1555</t>
  </si>
  <si>
    <t>71204-TB-INR-AFS-DEL-1553</t>
  </si>
  <si>
    <t>17246-OS-INR-AFS-MUM-1550</t>
  </si>
  <si>
    <t>78665-CG-INR-AFS-DEL-1549</t>
  </si>
  <si>
    <t>36681-SG-INR-HFT-DEL-1548</t>
  </si>
  <si>
    <t>41887-OS-INR-HFT-MUM-1547</t>
  </si>
  <si>
    <t>61049-CG-INR-AFS-DEL-1546</t>
  </si>
  <si>
    <t>87428-CG-INR-HFT-MUM-1537</t>
  </si>
  <si>
    <t>40029-OS-INR-AFS-MUM-1534</t>
  </si>
  <si>
    <t>13086-TB-INR-HFT-MUM-1533</t>
  </si>
  <si>
    <t>20355-SG-INR-HFT-MUM-1531</t>
  </si>
  <si>
    <t>25071-SG-INR-AFS-MUM-1530</t>
  </si>
  <si>
    <t>54316-OS-INR-AFS-DEL-1527</t>
  </si>
  <si>
    <t>86531-SG-INR-AFS-MUM-1526</t>
  </si>
  <si>
    <t>47550-CG-INR-AFS-DEL-1525</t>
  </si>
  <si>
    <t>33937-SG-INR-HFT-MUM-1523</t>
  </si>
  <si>
    <t>19532-OS-INR-AFS-DEL-1520</t>
  </si>
  <si>
    <t>85759-SG-INR-HFT-MUM-1518</t>
  </si>
  <si>
    <t>84622-OS-INR-HFT-DEL-1517</t>
  </si>
  <si>
    <t>85323-TB-INR-HFT-MUM-1516</t>
  </si>
  <si>
    <t>62221-TB-INR-AFS-MUM-1515</t>
  </si>
  <si>
    <t>35676-SG-INR-AFS-MUM-1512</t>
  </si>
  <si>
    <t>43128-SG-INR-AFS-DEL-1510</t>
  </si>
  <si>
    <t>82922-TB-INR-AFS-MUM-1506</t>
  </si>
  <si>
    <t>52856-CG-INR-HFT-MUM-1505</t>
  </si>
  <si>
    <t>40368-OS-INR-AFS-MUM-1504</t>
  </si>
  <si>
    <t>69289-CG-INR-HFT-DEL-1502</t>
  </si>
  <si>
    <t>14002-CG-INR-HFT-MUM-1501</t>
  </si>
  <si>
    <t>41744-CG-INR-AFS-DEL-1500</t>
  </si>
  <si>
    <t>69915-OS-INR-HFT-MUM-1499</t>
  </si>
  <si>
    <t>26782-SG-INR-AFS-DEL-1498</t>
  </si>
  <si>
    <t>33864-TB-INR-HFT-DEL-1496</t>
  </si>
  <si>
    <t>13823-SG-INR-HFT-DEL-1493</t>
  </si>
  <si>
    <t>32720-OS-INR-AFS-DEL-1492</t>
  </si>
  <si>
    <t>53072-OS-INR-AFS-MUM-1491</t>
  </si>
  <si>
    <t>28127-CG-INR-AFS-DEL-1488</t>
  </si>
  <si>
    <t>65956-SG-INR-AFS-MUM-1484</t>
  </si>
  <si>
    <t>60039-OS-INR-HFT-DEL-1479</t>
  </si>
  <si>
    <t>43112-CG-INR-AFS-MUM-1476</t>
  </si>
  <si>
    <t>22079-CG-INR-AFS-DEL-1471</t>
  </si>
  <si>
    <t>29243-TB-INR-HFT-DEL-1470</t>
  </si>
  <si>
    <t>77941-CG-INR-AFS-DEL-1469</t>
  </si>
  <si>
    <t>56173-TB-INR-AFS-DEL-1467</t>
  </si>
  <si>
    <t>34132-OS-INR-AFS-DEL-1466</t>
  </si>
  <si>
    <t>84600-CG-INR-HFT-MUM-1464</t>
  </si>
  <si>
    <t>74261-CG-INR-AFS-DEL-1463</t>
  </si>
  <si>
    <t>47008-CG-INR-AFS-MUM-1462</t>
  </si>
  <si>
    <t>15187-OS-INR-AFS-MUM-1457</t>
  </si>
  <si>
    <t>10766-SG-INR-AFS-MUM-1454</t>
  </si>
  <si>
    <t>46309-OS-INR-AFS-DEL-1449</t>
  </si>
  <si>
    <t>83423-SG-INR-HFT-MUM-1448</t>
  </si>
  <si>
    <t>73446-CG-INR-HFT-MUM-1447</t>
  </si>
  <si>
    <t>56665-SG-INR-AFS-DEL-1443</t>
  </si>
  <si>
    <t>64873-CG-INR-AFS-MUM-1442</t>
  </si>
  <si>
    <t>34106-CG-INR-HFT-MUM-1440</t>
  </si>
  <si>
    <t>81035-TB-INR-AFS-DEL-1437</t>
  </si>
  <si>
    <t>33738-CG-INR-AFS-MUM-1433</t>
  </si>
  <si>
    <t>18137-OS-INR-AFS-MUM-1428</t>
  </si>
  <si>
    <t>62871-TB-INR-AFS-MUM-1427</t>
  </si>
  <si>
    <t>25905-OS-INR-AFS-DEL-1426</t>
  </si>
  <si>
    <t>62851-CG-INR-HFT-MUM-1423</t>
  </si>
  <si>
    <t>75064-CG-INR-HFT-DEL-1418</t>
  </si>
  <si>
    <t>37012-SG-INR-AFS-MUM-1417</t>
  </si>
  <si>
    <t>87193-CG-INR-AFS-MUM-1416</t>
  </si>
  <si>
    <t>25775-SG-INR-AFS-DEL-1414</t>
  </si>
  <si>
    <t>83471-SG-INR-HFT-DEL-1412</t>
  </si>
  <si>
    <t>33244-TB-INR-HFT-MUM-1409</t>
  </si>
  <si>
    <t>81565-SG-INR-AFS-DEL-1408</t>
  </si>
  <si>
    <t>27200-SG-INR-HFT-MUM-1407</t>
  </si>
  <si>
    <t>29422-CG-INR-AFS-DEL-1406</t>
  </si>
  <si>
    <t>42289-TB-INR-HFT-DEL-1403</t>
  </si>
  <si>
    <t>76572-TB-INR-HFT-DEL-1393</t>
  </si>
  <si>
    <t>57413-OS-INR-AFS-DEL-1391</t>
  </si>
  <si>
    <t>12649-TB-INR-HFT-DEL-1387</t>
  </si>
  <si>
    <t>66440-CG-INR-AFS-MUM-1385</t>
  </si>
  <si>
    <t>40638-CG-INR-HFT-DEL-1384</t>
  </si>
  <si>
    <t>19040-TB-INR-AFS-MUM-1381</t>
  </si>
  <si>
    <t>40782-TB-INR-HFT-MUM-1377</t>
  </si>
  <si>
    <t>63483-SG-INR-HFT-DEL-1376</t>
  </si>
  <si>
    <t>55239-SG-INR-HFT-DEL-1375</t>
  </si>
  <si>
    <t>87524-CG-INR-AFS-DEL-1373</t>
  </si>
  <si>
    <t>26269-CG-INR-AFS-MUM-1372</t>
  </si>
  <si>
    <t>15970-SG-INR-AFS-MUM-1371</t>
  </si>
  <si>
    <t>29099-OS-INR-HFT-MUM-1370</t>
  </si>
  <si>
    <t>21836-TB-INR-AFS-MUM-1369</t>
  </si>
  <si>
    <t>34647-OS-INR-AFS-MUM-1368</t>
  </si>
  <si>
    <t>12394-CG-INR-AFS-DEL-1367</t>
  </si>
  <si>
    <t>78406-OS-INR-HFT-MUM-1366</t>
  </si>
  <si>
    <t>38125-OS-INR-HFT-MUM-1364</t>
  </si>
  <si>
    <t>81386-OS-INR-AFS-MUM-1360</t>
  </si>
  <si>
    <t>83867-SG-INR-HFT-MUM-1359</t>
  </si>
  <si>
    <t>24738-SG-INR-HFT-MUM-1358</t>
  </si>
  <si>
    <t>41985-OS-INR-HFT-DEL-1356</t>
  </si>
  <si>
    <t>53699-OS-INR-HFT-DEL-1354</t>
  </si>
  <si>
    <t>21881-SG-INR-AFS-DEL-1352</t>
  </si>
  <si>
    <t>64382-TB-INR-HFT-DEL-1349</t>
  </si>
  <si>
    <t>68173-TB-INR-AFS-DEL-1348</t>
  </si>
  <si>
    <t>62101-SG-INR-AFS-DEL-1347</t>
  </si>
  <si>
    <t>22085-CG-INR-AFS-DEL-1345</t>
  </si>
  <si>
    <t>23716-SG-INR-HFT-MUM-1344</t>
  </si>
  <si>
    <t>23809-TB-INR-AFS-MUM-1341</t>
  </si>
  <si>
    <t>43369-OS-INR-HFT-DEL-1336</t>
  </si>
  <si>
    <t>43722-TB-INR-HFT-MUM-1334</t>
  </si>
  <si>
    <t>29698-OS-INR-AFS-MUM-1331</t>
  </si>
  <si>
    <t>43695-SG-INR-HFT-MUM-1330</t>
  </si>
  <si>
    <t>67165-CG-INR-HFT-DEL-1329</t>
  </si>
  <si>
    <t>24233-SG-INR-AFS-MUM-1327</t>
  </si>
  <si>
    <t>82044-OS-INR-AFS-MUM-1325</t>
  </si>
  <si>
    <t>15917-TB-INR-HFT-MUM-1322</t>
  </si>
  <si>
    <t>39856-SG-INR-AFS-MUM-1316</t>
  </si>
  <si>
    <t>70656-CG-INR-HFT-DEL-1311</t>
  </si>
  <si>
    <t>11619-TB-INR-HFT-MUM-1310</t>
  </si>
  <si>
    <t>11153-OS-INR-AFS-MUM-1307</t>
  </si>
  <si>
    <t>61775-TB-INR-HFT-DEL-1306</t>
  </si>
  <si>
    <t>24658-SG-INR-AFS-DEL-1305</t>
  </si>
  <si>
    <t>10586-CG-INR-AFS-DEL-1303</t>
  </si>
  <si>
    <t>68488-TB-INR-AFS-MUM-1302</t>
  </si>
  <si>
    <t>71705-SG-INR-HFT-MUM-1301</t>
  </si>
  <si>
    <t>71977-OS-INR-HFT-MUM-1300</t>
  </si>
  <si>
    <t>60596-CG-INR-HFT-DEL-1298</t>
  </si>
  <si>
    <t>34075-SG-INR-AFS-DEL-1296</t>
  </si>
  <si>
    <t>82786-CG-INR-HFT-DEL-1294</t>
  </si>
  <si>
    <t>52045-OS-INR-AFS-MUM-1293</t>
  </si>
  <si>
    <t>32036-OS-INR-AFS-MUM-1290</t>
  </si>
  <si>
    <t>28043-OS-INR-AFS-DEL-1288</t>
  </si>
  <si>
    <t>48528-TB-INR-HFT-MUM-1287</t>
  </si>
  <si>
    <t>33227-CG-INR-HFT-DEL-1286</t>
  </si>
  <si>
    <t>44647-OS-INR-HFT-DEL-1281</t>
  </si>
  <si>
    <t>30734-TB-INR-HFT-DEL-1280</t>
  </si>
  <si>
    <t>50722-OS-INR-AFS-MUM-1278</t>
  </si>
  <si>
    <t>41035-OS-INR-AFS-DEL-1275</t>
  </si>
  <si>
    <t>48250-OS-INR-AFS-MUM-1272</t>
  </si>
  <si>
    <t>63845-OS-INR-AFS-DEL-1270</t>
  </si>
  <si>
    <t>32488-OS-INR-HFT-MUM-1267</t>
  </si>
  <si>
    <t>49151-SG-INR-HFT-MUM-1262</t>
  </si>
  <si>
    <t>53157-CG-INR-AFS-DEL-1260</t>
  </si>
  <si>
    <t>57600-CG-INR-HFT-MUM-1258</t>
  </si>
  <si>
    <t>19145-SG-INR-AFS-MUM-1257</t>
  </si>
  <si>
    <t>61192-OS-INR-AFS-DEL-1254</t>
  </si>
  <si>
    <t>60328-CG-INR-AFS-DEL-1250</t>
  </si>
  <si>
    <t>36263-OS-INR-HFT-MUM-1249</t>
  </si>
  <si>
    <t>38272-TB-INR-HFT-MUM-1247</t>
  </si>
  <si>
    <t>54124-TB-INR-AFS-DEL-1246</t>
  </si>
  <si>
    <t>40734-OS-INR-HFT-DEL-1245</t>
  </si>
  <si>
    <t>30018-SG-INR-AFS-DEL-1242</t>
  </si>
  <si>
    <t>43966-TB-INR-AFS-DEL-1241</t>
  </si>
  <si>
    <t>31714-TB-INR-HFT-DEL-1239</t>
  </si>
  <si>
    <t>20555-TB-INR-AFS-MUM-1236</t>
  </si>
  <si>
    <t>42662-CG-INR-HFT-MUM-1235</t>
  </si>
  <si>
    <t>65531-TB-INR-AFS-MUM-1225</t>
  </si>
  <si>
    <t>35615-SG-INR-HFT-DEL-1223</t>
  </si>
  <si>
    <t>80607-SG-INR-HFT-MUM-1220</t>
  </si>
  <si>
    <t>76832-TB-INR-HFT-MUM-1217</t>
  </si>
  <si>
    <t>13409-CG-INR-HFT-MUM-1215</t>
  </si>
  <si>
    <t>82146-OS-INR-AFS-MUM-1214</t>
  </si>
  <si>
    <t>82326-TB-INR-AFS-MUM-1213</t>
  </si>
  <si>
    <t>33151-TB-INR-HFT-MUM-1211</t>
  </si>
  <si>
    <t>48905-OS-INR-AFS-DEL-1210</t>
  </si>
  <si>
    <t>28267-TB-INR-AFS-DEL-1203</t>
  </si>
  <si>
    <t>77753-TB-INR-HFT-DEL-1197</t>
  </si>
  <si>
    <t>22176-OS-INR-HFT-MUM-1194</t>
  </si>
  <si>
    <t>88467-CG-INR-HFT-DEL-1192</t>
  </si>
  <si>
    <t>22216-SG-INR-AFS-DEL-1191</t>
  </si>
  <si>
    <t>83579-OS-INR-HFT-MUM-1189</t>
  </si>
  <si>
    <t>81396-SG-INR-HFT-DEL-1185</t>
  </si>
  <si>
    <t>17059-TB-INR-HFT-DEL-1184</t>
  </si>
  <si>
    <t>18967-SG-INR-HFT-DEL-1183</t>
  </si>
  <si>
    <t>24975-TB-INR-HFT-DEL-1182</t>
  </si>
  <si>
    <t>51682-CG-INR-HFT-MUM-1181</t>
  </si>
  <si>
    <t>57655-SG-INR-AFS-DEL-1174</t>
  </si>
  <si>
    <t>44808-CG-INR-HFT-MUM-1171</t>
  </si>
  <si>
    <t>66020-CG-INR-HFT-DEL-1169</t>
  </si>
  <si>
    <t>80793-CG-INR-AFS-MUM-1168</t>
  </si>
  <si>
    <t>31936-TB-INR-HFT-DEL-1164</t>
  </si>
  <si>
    <t>46458-CG-INR-AFS-DEL-1162</t>
  </si>
  <si>
    <t>59832-CG-INR-AFS-DEL-1161</t>
  </si>
  <si>
    <t>63972-SG-INR-HFT-DEL-1157</t>
  </si>
  <si>
    <t>26926-OS-INR-HFT-MUM-1156</t>
  </si>
  <si>
    <t>80546-CG-INR-HFT-DEL-1155</t>
  </si>
  <si>
    <t>89586-OS-INR-HFT-DEL-1154</t>
  </si>
  <si>
    <t>36446-CG-INR-AFS-MUM-1151</t>
  </si>
  <si>
    <t>79995-TB-INR-HFT-MUM-1150</t>
  </si>
  <si>
    <t>31166-OS-INR-HFT-MUM-1148</t>
  </si>
  <si>
    <t>88930-TB-INR-HFT-MUM-1147</t>
  </si>
  <si>
    <t>50531-OS-INR-AFS-MUM-1141</t>
  </si>
  <si>
    <t>87503-TB-INR-AFS-DEL-1140</t>
  </si>
  <si>
    <t>70808-SG-INR-AFS-DEL-1139</t>
  </si>
  <si>
    <t>81087-CG-INR-HFT-MUM-1138</t>
  </si>
  <si>
    <t>13694-OS-INR-AFS-DEL-1137</t>
  </si>
  <si>
    <t>35355-CG-INR-HFT-MUM-1131</t>
  </si>
  <si>
    <t>55230-SG-INR-HFT-DEL-1130</t>
  </si>
  <si>
    <t>83266-TB-INR-AFS-DEL-1122</t>
  </si>
  <si>
    <t>75854-CG-INR-AFS-DEL-1120</t>
  </si>
  <si>
    <t>89761-OS-INR-AFS-MUM-1119</t>
  </si>
  <si>
    <t>53802-OS-INR-AFS-DEL-1117</t>
  </si>
  <si>
    <t>77648-SG-INR-HFT-DEL-1115</t>
  </si>
  <si>
    <t>61122-TB-INR-AFS-MUM-1111</t>
  </si>
  <si>
    <t>17011-CG-INR-AFS-MUM-1105</t>
  </si>
  <si>
    <t>69935-OS-INR-HFT-DEL-1103</t>
  </si>
  <si>
    <t>21319-OS-INR-HFT-DEL-1101</t>
  </si>
  <si>
    <t>77283-OS-INR-AFS-DEL-1097</t>
  </si>
  <si>
    <t>54666-OS-INR-HFT-MUM-1096</t>
  </si>
  <si>
    <t>54635-CG-INR-AFS-DEL-1095</t>
  </si>
  <si>
    <t>16070-OS-INR-HFT-MUM-1092</t>
  </si>
  <si>
    <t>19016-TB-INR-HFT-DEL-1089</t>
  </si>
  <si>
    <t>51790-TB-INR-HFT-DEL-1083</t>
  </si>
  <si>
    <t>22189-OS-INR-HFT-DEL-1082</t>
  </si>
  <si>
    <t>69236-CG-INR-AFS-MUM-1080</t>
  </si>
  <si>
    <t>24897-OS-INR-HFT-DEL-1079</t>
  </si>
  <si>
    <t>56911-SG-INR-AFS-DEL-1078</t>
  </si>
  <si>
    <t>65897-SG-INR-HFT-DEL-1077</t>
  </si>
  <si>
    <t>76979-OS-INR-AFS-DEL-1075</t>
  </si>
  <si>
    <t>10439-CG-INR-AFS-MUM-1073</t>
  </si>
  <si>
    <t>30641-OS-INR-HFT-DEL-1072</t>
  </si>
  <si>
    <t>80096-TB-INR-HFT-MUM-1070</t>
  </si>
  <si>
    <t>55755-TB-INR-HFT-MUM-1068</t>
  </si>
  <si>
    <t>84627-OS-INR-AFS-MUM-1067</t>
  </si>
  <si>
    <t>56685-CG-INR-AFS-DEL-1065</t>
  </si>
  <si>
    <t>79682-SG-INR-AFS-MUM-1061</t>
  </si>
  <si>
    <t>79747-CG-INR-HFT-DEL-1060</t>
  </si>
  <si>
    <t>54981-TB-INR-AFS-DEL-1059</t>
  </si>
  <si>
    <t>49061-OS-INR-AFS-DEL-1058</t>
  </si>
  <si>
    <t>10903-TB-INR-AFS-DEL-1052</t>
  </si>
  <si>
    <t>17496-CG-INR-AFS-MUM-1045</t>
  </si>
  <si>
    <t>63527-OS-INR-AFS-MUM-1042</t>
  </si>
  <si>
    <t>21967-TB-INR-AFS-MUM-1040</t>
  </si>
  <si>
    <t>52055-TB-INR-HFT-MUM-1037</t>
  </si>
  <si>
    <t>37574-SG-INR-AFS-DEL-1031</t>
  </si>
  <si>
    <t>76038-TB-INR-AFS-MUM-1029</t>
  </si>
  <si>
    <t>86640-OS-INR-HFT-DEL-1028</t>
  </si>
  <si>
    <t>61098-TB-INR-HFT-MUM-1027</t>
  </si>
  <si>
    <t>51870-SG-INR-HFT-DEL-1026</t>
  </si>
  <si>
    <t>10955-CG-INR-AFS-MUM-1024</t>
  </si>
  <si>
    <t>46639-SG-INR-AFS-MUM-1023</t>
  </si>
  <si>
    <t>73571-TB-INR-AFS-MUM-1019</t>
  </si>
  <si>
    <t>47536-SG-INR-AFS-MUM-1018</t>
  </si>
  <si>
    <t>86368-TB-INR-HFT-MUM-1017</t>
  </si>
  <si>
    <t>63625-TB-INR-AFS-MUM-1016</t>
  </si>
  <si>
    <t>33887-CG-INR-HFT-MUM-1013</t>
  </si>
  <si>
    <t>42660-SG-INR-AFS-DEL-1012</t>
  </si>
  <si>
    <t>80159-TB-INR-HFT-DEL-1011</t>
  </si>
  <si>
    <t>75934-CG-INR-HFT-DEL-1009</t>
  </si>
  <si>
    <t>69325-CG-INR-AFS-DEL-1007</t>
  </si>
  <si>
    <t>18823-CG-INR-HFT-MUM-1004</t>
  </si>
  <si>
    <t>56578-SG-INR-HFT-MUM-1003</t>
  </si>
  <si>
    <t>40483-OS-INR-AFS-DEL-999</t>
  </si>
  <si>
    <t>70745-TB-INR-AFS-DEL-998</t>
  </si>
  <si>
    <t>84275-CG-INR-AFS-MUM-996</t>
  </si>
  <si>
    <t>12771-TB-INR-AFS-MUM-993</t>
  </si>
  <si>
    <t>28233-TB-INR-AFS-MUM-992</t>
  </si>
  <si>
    <t>64462-CG-INR-HFT-MUM-984</t>
  </si>
  <si>
    <t>52025-TB-INR-HFT-MUM-980</t>
  </si>
  <si>
    <t>88062-SG-INR-HFT-DEL-979</t>
  </si>
  <si>
    <t>77698-CG-INR-HFT-MUM-978</t>
  </si>
  <si>
    <t>19073-SG-INR-AFS-MUM-977</t>
  </si>
  <si>
    <t>35043-CG-INR-AFS-MUM-976</t>
  </si>
  <si>
    <t>64709-SG-INR-HFT-MUM-975</t>
  </si>
  <si>
    <t>81412-CG-INR-AFS-MUM-974</t>
  </si>
  <si>
    <t>23955-OS-INR-AFS-DEL-973</t>
  </si>
  <si>
    <t>61992-CG-INR-AFS-DEL-969</t>
  </si>
  <si>
    <t>70723-SG-INR-HFT-MUM-966</t>
  </si>
  <si>
    <t>58543-OS-INR-HFT-MUM-960</t>
  </si>
  <si>
    <t>35340-SG-INR-AFS-DEL-955</t>
  </si>
  <si>
    <t>21089-CG-INR-AFS-MUM-953</t>
  </si>
  <si>
    <t>43938-TB-INR-HFT-DEL-951</t>
  </si>
  <si>
    <t>51858-CG-INR-AFS-DEL-946</t>
  </si>
  <si>
    <t>71293-OS-INR-HFT-MUM-945</t>
  </si>
  <si>
    <t>26607-CG-INR-AFS-MUM-942</t>
  </si>
  <si>
    <t>36668-CG-INR-AFS-MUM-941</t>
  </si>
  <si>
    <t>63305-SG-INR-HFT-MUM-938</t>
  </si>
  <si>
    <t>33859-CG-INR-HFT-DEL-934</t>
  </si>
  <si>
    <t>45146-TB-INR-HFT-DEL-933</t>
  </si>
  <si>
    <t>87638-TB-INR-HFT-MUM-931</t>
  </si>
  <si>
    <t>16614-CG-INR-HFT-DEL-930</t>
  </si>
  <si>
    <t>63226-OS-INR-AFS-MUM-929</t>
  </si>
  <si>
    <t>12022-CG-INR-HFT-DEL-925</t>
  </si>
  <si>
    <t>59794-SG-INR-HFT-DEL-924</t>
  </si>
  <si>
    <t>45852-CG-INR-AFS-DEL-922</t>
  </si>
  <si>
    <t>64420-SG-INR-AFS-DEL-918</t>
  </si>
  <si>
    <t>54227-OS-INR-AFS-MUM-917</t>
  </si>
  <si>
    <t>89331-OS-INR-AFS-DEL-915</t>
  </si>
  <si>
    <t>11806-SG-INR-HFT-MUM-914</t>
  </si>
  <si>
    <t>70140-CG-INR-HFT-DEL-913</t>
  </si>
  <si>
    <t>60154-CG-INR-AFS-MUM-911</t>
  </si>
  <si>
    <t>36403-TB-INR-HFT-DEL-908</t>
  </si>
  <si>
    <t>17819-TB-INR-AFS-MUM-902</t>
  </si>
  <si>
    <t>59981-SG-INR-HFT-DEL-900</t>
  </si>
  <si>
    <t>42275-CG-INR-HFT-MUM-898</t>
  </si>
  <si>
    <t>42830-TB-INR-AFS-DEL-897</t>
  </si>
  <si>
    <t>70445-TB-INR-HFT-MUM-896</t>
  </si>
  <si>
    <t>36350-TB-INR-AFS-DEL-895</t>
  </si>
  <si>
    <t>74029-CG-INR-AFS-MUM-894</t>
  </si>
  <si>
    <t>39446-SG-INR-AFS-DEL-889</t>
  </si>
  <si>
    <t>39708-TB-INR-HFT-DEL-888</t>
  </si>
  <si>
    <t>78891-OS-INR-HFT-MUM-886</t>
  </si>
  <si>
    <t>51217-CG-INR-HFT-MUM-881</t>
  </si>
  <si>
    <t>73873-SG-INR-AFS-DEL-879</t>
  </si>
  <si>
    <t>71328-SG-INR-HFT-DEL-873</t>
  </si>
  <si>
    <t>86610-CG-INR-AFS-DEL-867</t>
  </si>
  <si>
    <t>39897-CG-INR-AFS-MUM-865</t>
  </si>
  <si>
    <t>73319-SG-INR-AFS-MUM-862</t>
  </si>
  <si>
    <t>89863-OS-INR-HFT-DEL-861</t>
  </si>
  <si>
    <t>17779-CG-INR-AFS-DEL-858</t>
  </si>
  <si>
    <t>53136-SG-INR-AFS-MUM-855</t>
  </si>
  <si>
    <t>43454-OS-INR-HFT-MUM-854</t>
  </si>
  <si>
    <t>19638-CG-INR-AFS-MUM-851</t>
  </si>
  <si>
    <t>72917-OS-INR-AFS-MUM-850</t>
  </si>
  <si>
    <t>47481-CG-INR-HFT-MUM-849</t>
  </si>
  <si>
    <t>65190-OS-INR-HFT-MUM-848</t>
  </si>
  <si>
    <t>87697-CG-INR-HFT-DEL-842</t>
  </si>
  <si>
    <t>70681-SG-INR-AFS-DEL-840</t>
  </si>
  <si>
    <t>57766-OS-INR-HFT-MUM-839</t>
  </si>
  <si>
    <t>84131-CG-INR-HFT-MUM-837</t>
  </si>
  <si>
    <t>22566-TB-INR-AFS-MUM-836</t>
  </si>
  <si>
    <t>41270-CG-INR-AFS-DEL-835</t>
  </si>
  <si>
    <t>37198-TB-INR-HFT-DEL-831</t>
  </si>
  <si>
    <t>21760-CG-INR-HFT-MUM-829</t>
  </si>
  <si>
    <t>75644-TB-INR-AFS-MUM-828</t>
  </si>
  <si>
    <t>56277-CG-INR-HFT-DEL-826</t>
  </si>
  <si>
    <t>77721-CG-INR-HFT-MUM-825</t>
  </si>
  <si>
    <t>75696-TB-INR-HFT-DEL-821</t>
  </si>
  <si>
    <t>21389-OS-INR-AFS-MUM-819</t>
  </si>
  <si>
    <t>47653-SG-INR-AFS-MUM-816</t>
  </si>
  <si>
    <t>40727-OS-INR-AFS-MUM-815</t>
  </si>
  <si>
    <t>75548-OS-INR-HFT-MUM-813</t>
  </si>
  <si>
    <t>31247-TB-INR-AFS-MUM-812</t>
  </si>
  <si>
    <t>45965-CG-INR-AFS-DEL-810</t>
  </si>
  <si>
    <t>49941-OS-INR-AFS-MUM-809</t>
  </si>
  <si>
    <t>53861-OS-INR-HFT-MUM-803</t>
  </si>
  <si>
    <t>30427-CG-INR-AFS-MUM-802</t>
  </si>
  <si>
    <t>52520-CG-INR-HFT-MUM-801</t>
  </si>
  <si>
    <t>38801-SG-INR-AFS-DEL-800</t>
  </si>
  <si>
    <t>70174-OS-INR-AFS-MUM-799</t>
  </si>
  <si>
    <t>27314-TB-INR-AFS-DEL-798</t>
  </si>
  <si>
    <t>19761-CG-INR-HFT-DEL-797</t>
  </si>
  <si>
    <t>54907-SG-INR-HFT-DEL-796</t>
  </si>
  <si>
    <t>66522-OS-INR-AFS-MUM-795</t>
  </si>
  <si>
    <t>22981-CG-INR-HFT-DEL-789</t>
  </si>
  <si>
    <t>87894-TB-INR-AFS-DEL-788</t>
  </si>
  <si>
    <t>82021-TB-INR-HFT-DEL-786</t>
  </si>
  <si>
    <t>39531-SG-INR-AFS-DEL-785</t>
  </si>
  <si>
    <t>25863-SG-INR-HFT-DEL-780</t>
  </si>
  <si>
    <t>24525-SG-INR-AFS-MUM-777</t>
  </si>
  <si>
    <t>86631-OS-INR-HFT-DEL-774</t>
  </si>
  <si>
    <t>58661-OS-INR-HFT-MUM-772</t>
  </si>
  <si>
    <t>17593-TB-INR-AFS-DEL-770</t>
  </si>
  <si>
    <t>63108-CG-INR-HFT-DEL-767</t>
  </si>
  <si>
    <t>36324-TB-INR-AFS-DEL-765</t>
  </si>
  <si>
    <t>82244-SG-INR-AFS-MUM-764</t>
  </si>
  <si>
    <t>20671-CG-INR-HFT-MUM-762</t>
  </si>
  <si>
    <t>52960-SG-INR-HFT-MUM-761</t>
  </si>
  <si>
    <t>54102-CG-INR-HFT-MUM-757</t>
  </si>
  <si>
    <t>34676-CG-INR-HFT-MUM-754</t>
  </si>
  <si>
    <t>31105-CG-INR-AFS-MUM-753</t>
  </si>
  <si>
    <t>79957-TB-INR-HFT-DEL-748</t>
  </si>
  <si>
    <t>20970-OS-INR-AFS-DEL-747</t>
  </si>
  <si>
    <t>20441-CG-INR-HFT-MUM-742</t>
  </si>
  <si>
    <t>88466-TB-INR-HFT-MUM-741</t>
  </si>
  <si>
    <t>67678-TB-INR-HFT-DEL-739</t>
  </si>
  <si>
    <t>37465-TB-INR-AFS-MUM-738</t>
  </si>
  <si>
    <t>69937-OS-INR-AFS-DEL-735</t>
  </si>
  <si>
    <t>38413-SG-INR-AFS-DEL-733</t>
  </si>
  <si>
    <t>36290-SG-INR-AFS-MUM-725</t>
  </si>
  <si>
    <t>85765-CG-INR-AFS-DEL-723</t>
  </si>
  <si>
    <t>44924-TB-INR-HFT-MUM-719</t>
  </si>
  <si>
    <t>79343-OS-INR-AFS-MUM-718</t>
  </si>
  <si>
    <t>26459-SG-INR-HFT-MUM-717</t>
  </si>
  <si>
    <t>39148-TB-INR-AFS-DEL-714</t>
  </si>
  <si>
    <t>36028-OS-INR-HFT-MUM-712</t>
  </si>
  <si>
    <t>67004-SG-INR-HFT-MUM-711</t>
  </si>
  <si>
    <t>77376-SG-INR-HFT-DEL-708</t>
  </si>
  <si>
    <t>17204-OS-INR-AFS-DEL-707</t>
  </si>
  <si>
    <t>60068-TB-INR-HFT-MUM-703</t>
  </si>
  <si>
    <t>84690-OS-INR-HFT-DEL-699</t>
  </si>
  <si>
    <t>53253-TB-INR-AFS-MUM-690</t>
  </si>
  <si>
    <t>53567-TB-INR-HFT-DEL-684</t>
  </si>
  <si>
    <t>27091-OS-INR-AFS-DEL-680</t>
  </si>
  <si>
    <t>87412-OS-INR-HFT-MUM-678</t>
  </si>
  <si>
    <t>72713-TB-INR-AFS-DEL-676</t>
  </si>
  <si>
    <t>28783-CG-INR-AFS-DEL-671</t>
  </si>
  <si>
    <t>30222-CG-INR-AFS-MUM-669</t>
  </si>
  <si>
    <t>18649-SG-INR-HFT-DEL-668</t>
  </si>
  <si>
    <t>70995-CG-INR-HFT-MUM-661</t>
  </si>
  <si>
    <t>57072-CG-INR-HFT-MUM-659</t>
  </si>
  <si>
    <t>69197-SG-INR-AFS-DEL-657</t>
  </si>
  <si>
    <t>20668-OS-INR-AFS-MUM-656</t>
  </si>
  <si>
    <t>49053-OS-INR-AFS-MUM-651</t>
  </si>
  <si>
    <t>69156-TB-INR-HFT-MUM-650</t>
  </si>
  <si>
    <t>51026-SG-INR-HFT-MUM-649</t>
  </si>
  <si>
    <t>13931-SG-INR-HFT-DEL-647</t>
  </si>
  <si>
    <t>14656-OS-INR-AFS-MUM-646</t>
  </si>
  <si>
    <t>48458-OS-INR-AFS-MUM-642</t>
  </si>
  <si>
    <t>23556-CG-INR-HFT-DEL-641</t>
  </si>
  <si>
    <t>73760-TB-INR-AFS-DEL-640</t>
  </si>
  <si>
    <t>58972-OS-INR-HFT-MUM-638</t>
  </si>
  <si>
    <t>87703-CG-INR-AFS-MUM-637</t>
  </si>
  <si>
    <t>70866-OS-INR-AFS-DEL-636</t>
  </si>
  <si>
    <t>45654-OS-INR-AFS-DEL-634</t>
  </si>
  <si>
    <t>73146-CG-INR-AFS-DEL-631</t>
  </si>
  <si>
    <t>85751-TB-INR-HFT-MUM-630</t>
  </si>
  <si>
    <t>22461-SG-INR-AFS-DEL-629</t>
  </si>
  <si>
    <t>84393-SG-INR-AFS-DEL-627</t>
  </si>
  <si>
    <t>50436-TB-INR-AFS-MUM-626</t>
  </si>
  <si>
    <t>18205-CG-INR-HFT-DEL-625</t>
  </si>
  <si>
    <t>69628-TB-INR-AFS-MUM-624</t>
  </si>
  <si>
    <t>72237-CG-INR-HFT-DEL-618</t>
  </si>
  <si>
    <t>39633-SG-INR-HFT-MUM-617</t>
  </si>
  <si>
    <t>20750-TB-INR-AFS-DEL-607</t>
  </si>
  <si>
    <t>72180-CG-INR-HFT-DEL-606</t>
  </si>
  <si>
    <t>66676-CG-INR-AFS-MUM-605</t>
  </si>
  <si>
    <t>76231-TB-INR-AFS-DEL-604</t>
  </si>
  <si>
    <t>26496-TB-INR-AFS-DEL-603</t>
  </si>
  <si>
    <t>78015-CG-INR-HFT-MUM-602</t>
  </si>
  <si>
    <t>28064-TB-INR-HFT-DEL-599</t>
  </si>
  <si>
    <t>85127-CG-INR-AFS-MUM-598</t>
  </si>
  <si>
    <t>68560-OS-INR-AFS-DEL-593</t>
  </si>
  <si>
    <t>46313-CG-INR-HFT-MUM-592</t>
  </si>
  <si>
    <t>58155-CG-INR-AFS-DEL-586</t>
  </si>
  <si>
    <t>49453-TB-INR-HFT-MUM-585</t>
  </si>
  <si>
    <t>85091-TB-INR-HFT-DEL-582</t>
  </si>
  <si>
    <t>82973-SG-INR-HFT-DEL-579</t>
  </si>
  <si>
    <t>21640-CG-INR-HFT-DEL-578</t>
  </si>
  <si>
    <t>47429-SG-INR-HFT-DEL-571</t>
  </si>
  <si>
    <t>69619-SG-INR-HFT-DEL-569</t>
  </si>
  <si>
    <t>39343-OS-INR-HFT-DEL-566</t>
  </si>
  <si>
    <t>24094-SG-INR-HFT-MUM-565</t>
  </si>
  <si>
    <t>70185-SG-INR-AFS-MUM-564</t>
  </si>
  <si>
    <t>86389-SG-INR-HFT-DEL-563</t>
  </si>
  <si>
    <t>32051-TB-INR-HFT-DEL-561</t>
  </si>
  <si>
    <t>47506-CG-INR-HFT-MUM-560</t>
  </si>
  <si>
    <t>53893-OS-INR-HFT-MUM-557</t>
  </si>
  <si>
    <t>66915-SG-INR-AFS-MUM-556</t>
  </si>
  <si>
    <t>63029-OS-INR-AFS-DEL-555</t>
  </si>
  <si>
    <t>84463-OS-INR-HFT-DEL-550</t>
  </si>
  <si>
    <t>88029-CG-INR-HFT-DEL-548</t>
  </si>
  <si>
    <t>32357-CG-INR-HFT-DEL-547</t>
  </si>
  <si>
    <t>14917-OS-INR-HFT-MUM-545</t>
  </si>
  <si>
    <t>16818-OS-INR-HFT-DEL-544</t>
  </si>
  <si>
    <t>75733-OS-INR-AFS-DEL-543</t>
  </si>
  <si>
    <t>24360-OS-INR-HFT-DEL-540</t>
  </si>
  <si>
    <t>72181-SG-INR-AFS-DEL-539</t>
  </si>
  <si>
    <t>68558-OS-INR-AFS-DEL-534</t>
  </si>
  <si>
    <t>85756-SG-INR-AFS-DEL-533</t>
  </si>
  <si>
    <t>48295-SG-INR-AFS-MUM-532</t>
  </si>
  <si>
    <t>45180-TB-INR-HFT-MUM-531</t>
  </si>
  <si>
    <t>15743-SG-INR-HFT-DEL-530</t>
  </si>
  <si>
    <t>65457-CG-INR-HFT-MUM-529</t>
  </si>
  <si>
    <t>84118-OS-INR-AFS-MUM-528</t>
  </si>
  <si>
    <t>18309-TB-INR-AFS-MUM-527</t>
  </si>
  <si>
    <t>27458-CG-INR-HFT-MUM-524</t>
  </si>
  <si>
    <t>55306-OS-INR-AFS-MUM-523</t>
  </si>
  <si>
    <t>21432-CG-INR-HFT-MUM-522</t>
  </si>
  <si>
    <t>65545-CG-INR-AFS-DEL-518</t>
  </si>
  <si>
    <t>28922-CG-INR-HFT-DEL-517</t>
  </si>
  <si>
    <t>48772-SG-INR-HFT-DEL-516</t>
  </si>
  <si>
    <t>30021-TB-INR-HFT-MUM-510</t>
  </si>
  <si>
    <t>44849-OS-INR-AFS-DEL-509</t>
  </si>
  <si>
    <t>33261-CG-INR-HFT-MUM-508</t>
  </si>
  <si>
    <t>30271-OS-INR-AFS-MUM-507</t>
  </si>
  <si>
    <t>72030-TB-INR-AFS-DEL-505</t>
  </si>
  <si>
    <t>56113-SG-INR-AFS-MUM-504</t>
  </si>
  <si>
    <t>80191-SG-INR-AFS-DEL-499</t>
  </si>
  <si>
    <t>81118-OS-INR-HFT-DEL-498</t>
  </si>
  <si>
    <t>19411-TB-INR-AFS-MUM-494</t>
  </si>
  <si>
    <t>70299-SG-INR-HFT-MUM-489</t>
  </si>
  <si>
    <t>79077-OS-INR-AFS-DEL-488</t>
  </si>
  <si>
    <t>29564-OS-INR-HFT-MUM-487</t>
  </si>
  <si>
    <t>28234-OS-INR-AFS-MUM-485</t>
  </si>
  <si>
    <t>14719-CG-INR-AFS-DEL-484</t>
  </si>
  <si>
    <t>81896-OS-INR-HFT-DEL-481</t>
  </si>
  <si>
    <t>89626-CG-INR-HFT-DEL-479</t>
  </si>
  <si>
    <t>85339-SG-INR-HFT-MUM-477</t>
  </si>
  <si>
    <t>74594-TB-INR-HFT-DEL-473</t>
  </si>
  <si>
    <t>47595-TB-INR-AFS-MUM-469</t>
  </si>
  <si>
    <t>88606-SG-INR-AFS-DEL-468</t>
  </si>
  <si>
    <t>56915-TB-INR-AFS-DEL-466</t>
  </si>
  <si>
    <t>50975-TB-INR-AFS-MUM-464</t>
  </si>
  <si>
    <t>63658-SG-INR-HFT-MUM-463</t>
  </si>
  <si>
    <t>32087-TB-INR-HFT-DEL-462</t>
  </si>
  <si>
    <t>33843-SG-INR-HFT-MUM-458</t>
  </si>
  <si>
    <t>17270-OS-INR-AFS-DEL-456</t>
  </si>
  <si>
    <t>82359-TB-INR-AFS-MUM-455</t>
  </si>
  <si>
    <t>33988-SG-INR-AFS-DEL-454</t>
  </si>
  <si>
    <t>66739-CG-INR-AFS-MUM-452</t>
  </si>
  <si>
    <t>70778-TB-INR-HFT-DEL-447</t>
  </si>
  <si>
    <t>62039-OS-INR-HFT-DEL-445</t>
  </si>
  <si>
    <t>64088-OS-INR-HFT-DEL-444</t>
  </si>
  <si>
    <t>84741-SG-INR-AFS-DEL-441</t>
  </si>
  <si>
    <t>54537-OS-INR-AFS-DEL-440</t>
  </si>
  <si>
    <t>30345-CG-INR-AFS-MUM-436</t>
  </si>
  <si>
    <t>66059-SG-INR-AFS-MUM-434</t>
  </si>
  <si>
    <t>87455-OS-INR-HFT-MUM-432</t>
  </si>
  <si>
    <t>53436-OS-INR-HFT-MUM-427</t>
  </si>
  <si>
    <t>57270-CG-INR-AFS-DEL-424</t>
  </si>
  <si>
    <t>20319-CG-INR-AFS-MUM-420</t>
  </si>
  <si>
    <t>27298-TB-INR-HFT-MUM-418</t>
  </si>
  <si>
    <t>65258-TB-INR-AFS-DEL-415</t>
  </si>
  <si>
    <t>84474-SG-INR-AFS-MUM-414</t>
  </si>
  <si>
    <t>66970-CG-INR-HFT-MUM-412</t>
  </si>
  <si>
    <t>79195-TB-INR-AFS-DEL-410</t>
  </si>
  <si>
    <t>35854-OS-INR-AFS-MUM-408</t>
  </si>
  <si>
    <t>78779-CG-INR-AFS-DEL-404</t>
  </si>
  <si>
    <t>41182-OS-INR-AFS-MUM-403</t>
  </si>
  <si>
    <t>86131-TB-INR-AFS-DEL-399</t>
  </si>
  <si>
    <t>88765-TB-INR-AFS-DEL-397</t>
  </si>
  <si>
    <t>15678-TB-INR-AFS-DEL-396</t>
  </si>
  <si>
    <t>68207-CG-INR-HFT-MUM-394</t>
  </si>
  <si>
    <t>53367-SG-INR-HFT-MUM-393</t>
  </si>
  <si>
    <t>82868-SG-INR-HFT-DEL-391</t>
  </si>
  <si>
    <t>76005-TB-INR-HFT-DEL-388</t>
  </si>
  <si>
    <t>86688-SG-INR-AFS-MUM-386</t>
  </si>
  <si>
    <t>83488-SG-INR-HFT-DEL-385</t>
  </si>
  <si>
    <t>76320-CG-INR-AFS-MUM-383</t>
  </si>
  <si>
    <t>63662-SG-INR-AFS-MUM-382</t>
  </si>
  <si>
    <t>65637-OS-INR-AFS-MUM-378</t>
  </si>
  <si>
    <t>12002-TB-INR-HFT-DEL-377</t>
  </si>
  <si>
    <t>24132-CG-INR-HFT-DEL-374</t>
  </si>
  <si>
    <t>34730-SG-INR-AFS-MUM-367</t>
  </si>
  <si>
    <t>44857-OS-INR-AFS-DEL-366</t>
  </si>
  <si>
    <t>60611-TB-INR-AFS-MUM-364</t>
  </si>
  <si>
    <t>76241-TB-INR-AFS-DEL-363</t>
  </si>
  <si>
    <t>18716-OS-INR-AFS-MUM-361</t>
  </si>
  <si>
    <t>41655-SG-INR-AFS-DEL-360</t>
  </si>
  <si>
    <t>70061-TB-INR-HFT-DEL-356</t>
  </si>
  <si>
    <t>45608-CG-INR-HFT-DEL-347</t>
  </si>
  <si>
    <t>41066-OS-INR-HFT-MUM-346</t>
  </si>
  <si>
    <t>39574-SG-INR-AFS-DEL-345</t>
  </si>
  <si>
    <t>42168-SG-INR-HFT-DEL-344</t>
  </si>
  <si>
    <t>47839-OS-INR-AFS-DEL-342</t>
  </si>
  <si>
    <t>31584-SG-INR-HFT-MUM-337</t>
  </si>
  <si>
    <t>42892-SG-INR-HFT-MUM-334</t>
  </si>
  <si>
    <t>87120-SG-INR-AFS-MUM-331</t>
  </si>
  <si>
    <t>34134-TB-INR-AFS-MUM-330</t>
  </si>
  <si>
    <t>27585-SG-INR-HFT-MUM-329</t>
  </si>
  <si>
    <t>10213-TB-INR-AFS-DEL-328</t>
  </si>
  <si>
    <t>35550-SG-INR-AFS-MUM-327</t>
  </si>
  <si>
    <t>70936-TB-INR-AFS-DEL-326</t>
  </si>
  <si>
    <t>50998-OS-INR-HFT-MUM-325</t>
  </si>
  <si>
    <t>69824-OS-INR-AFS-DEL-323</t>
  </si>
  <si>
    <t>38188-TB-INR-HFT-DEL-321</t>
  </si>
  <si>
    <t>84223-OS-INR-HFT-MUM-320</t>
  </si>
  <si>
    <t>13283-TB-INR-AFS-DEL-318</t>
  </si>
  <si>
    <t>27648-OS-INR-HFT-MUM-315</t>
  </si>
  <si>
    <t>54721-OS-INR-HFT-DEL-314</t>
  </si>
  <si>
    <t>81575-OS-INR-AFS-MUM-313</t>
  </si>
  <si>
    <t>61948-TB-INR-HFT-DEL-311</t>
  </si>
  <si>
    <t>46978-CG-INR-AFS-DEL-310</t>
  </si>
  <si>
    <t>35463-OS-INR-HFT-DEL-307</t>
  </si>
  <si>
    <t>74749-SG-INR-AFS-MUM-306</t>
  </si>
  <si>
    <t>45709-SG-INR-HFT-DEL-304</t>
  </si>
  <si>
    <t>22339-OS-INR-HFT-MUM-298</t>
  </si>
  <si>
    <t>84144-TB-INR-AFS-DEL-297</t>
  </si>
  <si>
    <t>39743-TB-INR-HFT-DEL-292</t>
  </si>
  <si>
    <t>49061-TB-INR-HFT-MUM-291</t>
  </si>
  <si>
    <t>10892-OS-INR-AFS-DEL-290</t>
  </si>
  <si>
    <t>69030-SG-INR-AFS-DEL-289</t>
  </si>
  <si>
    <t>18397-TB-INR-AFS-MUM-288</t>
  </si>
  <si>
    <t>52175-TB-INR-AFS-MUM-284</t>
  </si>
  <si>
    <t>47564-TB-INR-AFS-DEL-280</t>
  </si>
  <si>
    <t>10712-TB-INR-HFT-DEL-277</t>
  </si>
  <si>
    <t>80988-SG-INR-HFT-MUM-275</t>
  </si>
  <si>
    <t>61280-CG-INR-AFS-DEL-273</t>
  </si>
  <si>
    <t>77185-CG-INR-HFT-DEL-271</t>
  </si>
  <si>
    <t>66080-OS-INR-HFT-MUM-269</t>
  </si>
  <si>
    <t>54700-OS-INR-HFT-DEL-268</t>
  </si>
  <si>
    <t>36370-TB-INR-HFT-DEL-267</t>
  </si>
  <si>
    <t>64832-OS-INR-AFS-DEL-264</t>
  </si>
  <si>
    <t>33760-TB-INR-HFT-MUM-263</t>
  </si>
  <si>
    <t>64235-CG-INR-HFT-DEL-259</t>
  </si>
  <si>
    <t>56410-OS-INR-AFS-MUM-258</t>
  </si>
  <si>
    <t>22955-OS-INR-HFT-DEL-254</t>
  </si>
  <si>
    <t>76187-TB-INR-AFS-MUM-252</t>
  </si>
  <si>
    <t>40186-TB-INR-HFT-DEL-251</t>
  </si>
  <si>
    <t>25315-TB-INR-HFT-DEL-246</t>
  </si>
  <si>
    <t>77323-TB-INR-HFT-MUM-245</t>
  </si>
  <si>
    <t>27871-OS-INR-HFT-DEL-243</t>
  </si>
  <si>
    <t>15396-CG-INR-HFT-DEL-242</t>
  </si>
  <si>
    <t>84583-CG-INR-AFS-MUM-241</t>
  </si>
  <si>
    <t>10101-OS-INR-HFT-DEL-239</t>
  </si>
  <si>
    <t>64937-OS-INR-HFT-DEL-238</t>
  </si>
  <si>
    <t>13960-OS-INR-HFT-DEL-229</t>
  </si>
  <si>
    <t>65984-SG-INR-HFT-DEL-224</t>
  </si>
  <si>
    <t>85402-TB-INR-AFS-DEL-223</t>
  </si>
  <si>
    <t>21199-CG-INR-AFS-DEL-221</t>
  </si>
  <si>
    <t>81064-CG-INR-HFT-DEL-219</t>
  </si>
  <si>
    <t>12950-TB-INR-AFS-DEL-211</t>
  </si>
  <si>
    <t>22750-SG-INR-AFS-MUM-210</t>
  </si>
  <si>
    <t>65433-TB-INR-HFT-DEL-207</t>
  </si>
  <si>
    <t>58473-TB-INR-HFT-MUM-206</t>
  </si>
  <si>
    <t>72169-SG-INR-AFS-MUM-202</t>
  </si>
  <si>
    <t>75508-SG-INR-AFS-DEL-201</t>
  </si>
  <si>
    <t>25591-TB-INR-AFS-MUM-196</t>
  </si>
  <si>
    <t>40119-TB-INR-HFT-DEL-194</t>
  </si>
  <si>
    <t>46636-CG-INR-AFS-MUM-192</t>
  </si>
  <si>
    <t>38038-TB-INR-AFS-MUM-191</t>
  </si>
  <si>
    <t>68886-TB-INR-HFT-MUM-190</t>
  </si>
  <si>
    <t>37581-TB-INR-HFT-DEL-187</t>
  </si>
  <si>
    <t>11974-TB-INR-HFT-MUM-186</t>
  </si>
  <si>
    <t>13189-CG-INR-HFT-MUM-184</t>
  </si>
  <si>
    <t>80240-OS-INR-HFT-MUM-181</t>
  </si>
  <si>
    <t>16686-SG-INR-HFT-DEL-180</t>
  </si>
  <si>
    <t>75832-SG-INR-HFT-MUM-179</t>
  </si>
  <si>
    <t>68435-CG-INR-HFT-MUM-177</t>
  </si>
  <si>
    <t>24361-SG-INR-AFS-MUM-173</t>
  </si>
  <si>
    <t>19878-SG-INR-AFS-DEL-172</t>
  </si>
  <si>
    <t>25400-TB-INR-AFS-DEL-169</t>
  </si>
  <si>
    <t>62008-SG-INR-HFT-DEL-161</t>
  </si>
  <si>
    <t>59260-TB-INR-HFT-DEL-160</t>
  </si>
  <si>
    <t>13131-OS-INR-AFS-MUM-159</t>
  </si>
  <si>
    <t>66024-TB-INR-AFS-MUM-158</t>
  </si>
  <si>
    <t>65658-CG-INR-HFT-DEL-157</t>
  </si>
  <si>
    <t>15600-TB-INR-HFT-MUM-155</t>
  </si>
  <si>
    <t>28800-CG-INR-HFT-DEL-154</t>
  </si>
  <si>
    <t>43722-SG-INR-AFS-MUM-148</t>
  </si>
  <si>
    <t>70731-TB-INR-HFT-MUM-147</t>
  </si>
  <si>
    <t>72223-TB-INR-HFT-MUM-146</t>
  </si>
  <si>
    <t>64231-OS-INR-AFS-MUM-145</t>
  </si>
  <si>
    <t>19228-OS-INR-AFS-DEL-143</t>
  </si>
  <si>
    <t>45976-TB-INR-HFT-DEL-138</t>
  </si>
  <si>
    <t>46979-SG-INR-HFT-DEL-134</t>
  </si>
  <si>
    <t>43948-OS-INR-AFS-DEL-133</t>
  </si>
  <si>
    <t>27606-SG-INR-AFS-DEL-131</t>
  </si>
  <si>
    <t>19732-TB-INR-HFT-DEL-129</t>
  </si>
  <si>
    <t>70280-SG-INR-HFT-DEL-127</t>
  </si>
  <si>
    <t>76756-OS-INR-AFS-MUM-126</t>
  </si>
  <si>
    <t>74097-SG-INR-AFS-MUM-123</t>
  </si>
  <si>
    <t>38319-CG-INR-AFS-DEL-121</t>
  </si>
  <si>
    <t>62852-OS-INR-HFT-DEL-119</t>
  </si>
  <si>
    <t>69907-OS-INR-AFS-DEL-118</t>
  </si>
  <si>
    <t>47410-OS-INR-HFT-DEL-116</t>
  </si>
  <si>
    <t>18744-SG-INR-HFT-DEL-113</t>
  </si>
  <si>
    <t>10538-OS-INR-HFT-DEL-111</t>
  </si>
  <si>
    <t>15488-OS-INR-AFS-MUM-109</t>
  </si>
  <si>
    <t>38592-SG-INR-AFS-DEL-108</t>
  </si>
  <si>
    <t>49436-TB-INR-AFS-DEL-100</t>
  </si>
  <si>
    <t>25289-SG-INR-HFT-MUM-97</t>
  </si>
  <si>
    <t>73536-OS-INR-HFT-MUM-96</t>
  </si>
  <si>
    <t>26799-SG-INR-HFT-MUM-94</t>
  </si>
  <si>
    <t>30364-CG-INR-HFT-DEL-92</t>
  </si>
  <si>
    <t>66853-SG-INR-AFS-DEL-90</t>
  </si>
  <si>
    <t>74555-OS-INR-AFS-MUM-88</t>
  </si>
  <si>
    <t>12106-SG-INR-AFS-DEL-87</t>
  </si>
  <si>
    <t>44825-CG-INR-AFS-MUM-83</t>
  </si>
  <si>
    <t>56965-TB-INR-AFS-MUM-82</t>
  </si>
  <si>
    <t>21636-TB-INR-AFS-DEL-79</t>
  </si>
  <si>
    <t>82569-OS-INR-AFS-MUM-78</t>
  </si>
  <si>
    <t>18764-OS-INR-AFS-DEL-76</t>
  </si>
  <si>
    <t>67913-CG-INR-HFT-MUM-75</t>
  </si>
  <si>
    <t>14213-OS-INR-AFS-MUM-74</t>
  </si>
  <si>
    <t>35138-TB-INR-HFT-MUM-70</t>
  </si>
  <si>
    <t>35874-SG-INR-AFS-MUM-68</t>
  </si>
  <si>
    <t>60662-TB-INR-AFS-DEL-67</t>
  </si>
  <si>
    <t>58194-SG-INR-AFS-DEL-65</t>
  </si>
  <si>
    <t>45336-CG-INR-HFT-MUM-61</t>
  </si>
  <si>
    <t>22885-CG-INR-HFT-MUM-60</t>
  </si>
  <si>
    <t>78741-CG-INR-AFS-MUM-59</t>
  </si>
  <si>
    <t>50238-TB-INR-HFT-DEL-58</t>
  </si>
  <si>
    <t>80967-OS-INR-HFT-DEL-53</t>
  </si>
  <si>
    <t>44131-CG-INR-AFS-MUM-49</t>
  </si>
  <si>
    <t>10243-TB-INR-HFT-DEL-44</t>
  </si>
  <si>
    <t>77609-TB-INR-AFS-DEL-43</t>
  </si>
  <si>
    <t>20698-OS-INR-HFT-MUM-42</t>
  </si>
  <si>
    <t>46845-SG-INR-AFS-MUM-40</t>
  </si>
  <si>
    <t>80659-SG-INR-HFT-DEL-38</t>
  </si>
  <si>
    <t>22163-SG-INR-AFS-DEL-35</t>
  </si>
  <si>
    <t>69897-CG-INR-HFT-DEL-34</t>
  </si>
  <si>
    <t>65178-OS-INR-HFT-DEL-28</t>
  </si>
  <si>
    <t>81978-TB-INR-AFS-MUM-26</t>
  </si>
  <si>
    <t>36388-SG-INR-AFS-DEL-25</t>
  </si>
  <si>
    <t>67798-SG-INR-HFT-MUM-24</t>
  </si>
  <si>
    <t>81712-TB-INR-HFT-DEL-23</t>
  </si>
  <si>
    <t>79002-OS-INR-HFT-DEL-20</t>
  </si>
  <si>
    <t>83126-OS-INR-HFT-DEL-19</t>
  </si>
  <si>
    <t>80550-OS-INR-AFS-DEL-18</t>
  </si>
  <si>
    <t>88955-SG-INR-HFT-MUM-17</t>
  </si>
  <si>
    <t>33195-TB-INR-AFS-DEL-15</t>
  </si>
  <si>
    <t>18506-CG-INR-AFS-DEL-14</t>
  </si>
  <si>
    <t>15457-OS-INR-AFS-MUM-13</t>
  </si>
  <si>
    <t>44775-OS-INR-AFS-MUM-6</t>
  </si>
  <si>
    <t>61435-CG-INR-HFT-MUM-3</t>
  </si>
  <si>
    <t>Book Market Ratio</t>
  </si>
  <si>
    <t>Book Value LCY</t>
  </si>
  <si>
    <t>Porfolio Type</t>
  </si>
  <si>
    <t>Expiry Date</t>
  </si>
  <si>
    <t>Market Value</t>
  </si>
  <si>
    <t>Book Value</t>
  </si>
  <si>
    <t>Security Label</t>
  </si>
  <si>
    <t>SLR Indicator</t>
  </si>
  <si>
    <t>Security Type Code</t>
  </si>
  <si>
    <t>Security Code</t>
  </si>
  <si>
    <t>Security-ID</t>
  </si>
  <si>
    <t>CNH</t>
  </si>
  <si>
    <t>ZAR</t>
  </si>
  <si>
    <t>KWD</t>
  </si>
  <si>
    <t>SAR</t>
  </si>
  <si>
    <t>EGP</t>
  </si>
  <si>
    <t>OMR</t>
  </si>
  <si>
    <t>QAR</t>
  </si>
  <si>
    <t>IDR</t>
  </si>
  <si>
    <t>KES</t>
  </si>
  <si>
    <t>AED</t>
  </si>
  <si>
    <t>BHD</t>
  </si>
  <si>
    <t>THB</t>
  </si>
  <si>
    <t>NZD</t>
  </si>
  <si>
    <t>MYR</t>
  </si>
  <si>
    <t>HKD</t>
  </si>
  <si>
    <t>NOK</t>
  </si>
  <si>
    <t>DKK</t>
  </si>
  <si>
    <t>SEK</t>
  </si>
  <si>
    <t>SGD</t>
  </si>
  <si>
    <t>CAD</t>
  </si>
  <si>
    <t>AUD</t>
  </si>
  <si>
    <t>CHF</t>
  </si>
  <si>
    <t>JPY</t>
  </si>
  <si>
    <t>Rate</t>
  </si>
  <si>
    <t>CONCAT</t>
  </si>
  <si>
    <t>Row Labels</t>
  </si>
  <si>
    <t>Grand Total</t>
  </si>
  <si>
    <t>Column Labels</t>
  </si>
  <si>
    <t>Sum of Balance Amount</t>
  </si>
  <si>
    <t>Form X - MIS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</si>
</sst>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9"/>
      <name val="Calibri (Body)"/>
    </font>
    <font>
      <sz val="9"/>
      <name val="Calibri (Body)"/>
    </font>
    <font>
      <sz val="9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 (Body)"/>
    </font>
    <font>
      <sz val="10"/>
      <name val="Calibri"/>
      <family val="2"/>
      <scheme val="minor"/>
    </font>
    <font>
      <b/>
      <sz val="16"/>
      <name val="Calibri (Body)"/>
    </font>
    <font>
      <b/>
      <sz val="11"/>
      <name val="Calibri (Body)"/>
    </font>
    <font>
      <sz val="11"/>
      <name val="Calibri (Body)"/>
    </font>
    <font>
      <b/>
      <sz val="10"/>
      <name val="Calibri (Body)"/>
    </font>
    <font>
      <i/>
      <sz val="10"/>
      <name val="Calibri (Body)"/>
    </font>
    <font>
      <b/>
      <sz val="10"/>
      <color rgb="FF000000"/>
      <name val="Calibri"/>
      <family val="2"/>
      <scheme val="minor"/>
    </font>
    <font>
      <sz val="10"/>
      <name val="Calibri"/>
      <family val="2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43" fontId="26" fillId="0" borderId="0" xfId="42" applyFont="1" applyAlignment="1">
      <alignment vertical="center"/>
    </xf>
    <xf numFmtId="0" fontId="20" fillId="0" borderId="0" xfId="0" applyFont="1" applyAlignment="1">
      <alignment vertical="center" wrapText="1"/>
    </xf>
    <xf numFmtId="43" fontId="25" fillId="0" borderId="0" xfId="42" applyFont="1" applyFill="1" applyBorder="1" applyAlignment="1">
      <alignment horizontal="right" vertical="center" wrapText="1"/>
    </xf>
    <xf numFmtId="0" fontId="19" fillId="34" borderId="12" xfId="0" applyFont="1" applyFill="1" applyBorder="1" applyAlignment="1">
      <alignment vertical="center" wrapText="1"/>
    </xf>
    <xf numFmtId="0" fontId="31" fillId="0" borderId="0" xfId="0" applyFont="1" applyAlignment="1">
      <alignment vertical="center"/>
    </xf>
    <xf numFmtId="0" fontId="32" fillId="35" borderId="11" xfId="0" applyFont="1" applyFill="1" applyBorder="1" applyAlignment="1">
      <alignment vertical="center" wrapText="1"/>
    </xf>
    <xf numFmtId="0" fontId="34" fillId="35" borderId="11" xfId="0" applyFont="1" applyFill="1" applyBorder="1" applyAlignment="1">
      <alignment vertical="center" wrapText="1"/>
    </xf>
    <xf numFmtId="0" fontId="25" fillId="0" borderId="11" xfId="0" applyFont="1" applyBorder="1" applyAlignment="1">
      <alignment horizontal="left" vertical="center" wrapText="1" indent="1"/>
    </xf>
    <xf numFmtId="0" fontId="27" fillId="0" borderId="11" xfId="0" applyFont="1" applyBorder="1" applyAlignment="1">
      <alignment horizontal="left" vertical="center" wrapText="1" indent="1"/>
    </xf>
    <xf numFmtId="0" fontId="32" fillId="35" borderId="12" xfId="0" applyFont="1" applyFill="1" applyBorder="1" applyAlignment="1">
      <alignment vertical="center" wrapText="1"/>
    </xf>
    <xf numFmtId="0" fontId="34" fillId="35" borderId="12" xfId="0" applyFont="1" applyFill="1" applyBorder="1" applyAlignment="1">
      <alignment vertical="center" wrapText="1"/>
    </xf>
    <xf numFmtId="0" fontId="32" fillId="35" borderId="10" xfId="0" applyFont="1" applyFill="1" applyBorder="1" applyAlignment="1">
      <alignment vertical="center" wrapText="1"/>
    </xf>
    <xf numFmtId="0" fontId="25" fillId="0" borderId="11" xfId="0" applyFont="1" applyBorder="1" applyAlignment="1">
      <alignment horizontal="left" vertical="center" wrapText="1" indent="2"/>
    </xf>
    <xf numFmtId="0" fontId="25" fillId="0" borderId="11" xfId="0" applyFont="1" applyBorder="1" applyAlignment="1">
      <alignment horizontal="left" vertical="center" wrapText="1" indent="3"/>
    </xf>
    <xf numFmtId="0" fontId="23" fillId="0" borderId="0" xfId="0" applyFont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43" fontId="0" fillId="0" borderId="0" xfId="42" applyFont="1"/>
    <xf numFmtId="0" fontId="21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43" fontId="19" fillId="34" borderId="12" xfId="42" applyFont="1" applyFill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left" vertical="center" wrapText="1" indent="1"/>
    </xf>
    <xf numFmtId="0" fontId="27" fillId="33" borderId="12" xfId="0" applyFont="1" applyFill="1" applyBorder="1" applyAlignment="1">
      <alignment horizontal="left" vertical="center" wrapText="1" indent="1"/>
    </xf>
    <xf numFmtId="0" fontId="27" fillId="33" borderId="12" xfId="0" applyFont="1" applyFill="1" applyBorder="1" applyAlignment="1">
      <alignment horizontal="left" vertical="center" wrapText="1" indent="2"/>
    </xf>
    <xf numFmtId="0" fontId="28" fillId="0" borderId="12" xfId="0" applyFont="1" applyBorder="1" applyAlignment="1">
      <alignment horizontal="left" vertical="center" wrapText="1" indent="1"/>
    </xf>
    <xf numFmtId="0" fontId="28" fillId="0" borderId="12" xfId="0" applyFont="1" applyBorder="1" applyAlignment="1">
      <alignment horizontal="left" vertical="center" wrapText="1" indent="2"/>
    </xf>
    <xf numFmtId="0" fontId="25" fillId="0" borderId="12" xfId="0" applyFont="1" applyBorder="1" applyAlignment="1">
      <alignment horizontal="left" vertical="center" wrapText="1" indent="1"/>
    </xf>
    <xf numFmtId="0" fontId="27" fillId="0" borderId="12" xfId="0" applyFont="1" applyBorder="1" applyAlignment="1">
      <alignment horizontal="left" vertical="center" wrapText="1" indent="2"/>
    </xf>
    <xf numFmtId="0" fontId="27" fillId="0" borderId="12" xfId="0" applyFont="1" applyBorder="1" applyAlignment="1">
      <alignment horizontal="left" vertical="center" wrapText="1" indent="1"/>
    </xf>
    <xf numFmtId="0" fontId="30" fillId="34" borderId="12" xfId="0" applyFont="1" applyFill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0" fontId="28" fillId="35" borderId="12" xfId="0" applyFont="1" applyFill="1" applyBorder="1" applyAlignment="1">
      <alignment vertical="center" wrapText="1"/>
    </xf>
    <xf numFmtId="0" fontId="22" fillId="35" borderId="12" xfId="0" applyFont="1" applyFill="1" applyBorder="1" applyAlignment="1">
      <alignment vertical="center" wrapText="1"/>
    </xf>
    <xf numFmtId="0" fontId="23" fillId="0" borderId="12" xfId="0" applyFont="1" applyBorder="1" applyAlignment="1">
      <alignment horizontal="left" vertical="center" wrapText="1" indent="1"/>
    </xf>
    <xf numFmtId="0" fontId="21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27" fillId="0" borderId="11" xfId="0" applyFont="1" applyBorder="1" applyAlignment="1">
      <alignment horizontal="left" vertical="center" wrapText="1" indent="2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36" fillId="0" borderId="1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43" fontId="0" fillId="0" borderId="0" xfId="42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44" applyAlignment="1">
      <alignment vertical="center"/>
    </xf>
    <xf numFmtId="0" fontId="1" fillId="0" borderId="0" xfId="44" applyAlignment="1">
      <alignment horizontal="center" vertical="center"/>
    </xf>
    <xf numFmtId="0" fontId="0" fillId="0" borderId="0" xfId="0" pivotButton="1"/>
    <xf numFmtId="43" fontId="17" fillId="0" borderId="12" xfId="42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37" fillId="0" borderId="12" xfId="44" applyFont="1" applyBorder="1" applyAlignment="1">
      <alignment horizontal="center" vertical="center"/>
    </xf>
    <xf numFmtId="0" fontId="1" fillId="0" borderId="12" xfId="44" applyBorder="1" applyAlignment="1">
      <alignment horizontal="center" vertical="center"/>
    </xf>
    <xf numFmtId="2" fontId="0" fillId="0" borderId="12" xfId="42" applyNumberFormat="1" applyFont="1" applyBorder="1" applyAlignment="1">
      <alignment vertical="center"/>
    </xf>
    <xf numFmtId="1" fontId="0" fillId="0" borderId="12" xfId="0" applyNumberFormat="1" applyBorder="1"/>
    <xf numFmtId="1" fontId="0" fillId="0" borderId="12" xfId="0" applyNumberFormat="1" applyBorder="1" applyAlignment="1">
      <alignment horizontal="center" vertical="center"/>
    </xf>
    <xf numFmtId="2" fontId="0" fillId="0" borderId="12" xfId="42" applyNumberFormat="1" applyFont="1" applyBorder="1"/>
    <xf numFmtId="0" fontId="17" fillId="0" borderId="12" xfId="42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2" fontId="0" fillId="0" borderId="12" xfId="42" applyNumberFormat="1" applyFont="1" applyBorder="1" applyAlignment="1">
      <alignment horizontal="right"/>
    </xf>
    <xf numFmtId="164" fontId="1" fillId="0" borderId="12" xfId="44" applyNumberFormat="1" applyBorder="1" applyAlignment="1">
      <alignment vertical="center"/>
    </xf>
    <xf numFmtId="2" fontId="25" fillId="35" borderId="12" xfId="42" applyNumberFormat="1" applyFont="1" applyFill="1" applyBorder="1" applyAlignment="1">
      <alignment horizontal="right" vertical="center" wrapText="1"/>
    </xf>
    <xf numFmtId="2" fontId="25" fillId="0" borderId="12" xfId="42" applyNumberFormat="1" applyFont="1" applyBorder="1" applyAlignment="1">
      <alignment horizontal="right" vertical="center" wrapText="1"/>
    </xf>
    <xf numFmtId="2" fontId="25" fillId="33" borderId="12" xfId="42" applyNumberFormat="1" applyFont="1" applyFill="1" applyBorder="1" applyAlignment="1">
      <alignment horizontal="right" vertical="center" wrapText="1"/>
    </xf>
    <xf numFmtId="2" fontId="25" fillId="36" borderId="12" xfId="42" applyNumberFormat="1" applyFont="1" applyFill="1" applyBorder="1" applyAlignment="1">
      <alignment horizontal="right" vertical="center" wrapText="1"/>
    </xf>
    <xf numFmtId="2" fontId="27" fillId="0" borderId="12" xfId="42" applyNumberFormat="1" applyFont="1" applyFill="1" applyBorder="1" applyAlignment="1">
      <alignment horizontal="right" vertical="center" wrapText="1"/>
    </xf>
    <xf numFmtId="2" fontId="25" fillId="35" borderId="10" xfId="42" applyNumberFormat="1" applyFont="1" applyFill="1" applyBorder="1" applyAlignment="1">
      <alignment horizontal="right" vertical="center" wrapText="1"/>
    </xf>
    <xf numFmtId="2" fontId="25" fillId="35" borderId="11" xfId="42" applyNumberFormat="1" applyFont="1" applyFill="1" applyBorder="1" applyAlignment="1">
      <alignment horizontal="right" vertical="center" wrapText="1"/>
    </xf>
    <xf numFmtId="2" fontId="25" fillId="0" borderId="11" xfId="42" applyNumberFormat="1" applyFont="1" applyBorder="1" applyAlignment="1">
      <alignment horizontal="right" vertical="center" wrapText="1"/>
    </xf>
    <xf numFmtId="2" fontId="28" fillId="0" borderId="11" xfId="42" applyNumberFormat="1" applyFont="1" applyFill="1" applyBorder="1" applyAlignment="1">
      <alignment horizontal="right" vertical="center" wrapText="1"/>
    </xf>
    <xf numFmtId="2" fontId="25" fillId="36" borderId="11" xfId="42" applyNumberFormat="1" applyFont="1" applyFill="1" applyBorder="1" applyAlignment="1">
      <alignment horizontal="right" vertical="center" wrapText="1"/>
    </xf>
    <xf numFmtId="2" fontId="27" fillId="35" borderId="11" xfId="42" applyNumberFormat="1" applyFont="1" applyFill="1" applyBorder="1" applyAlignment="1">
      <alignment horizontal="right" vertical="center" wrapText="1"/>
    </xf>
    <xf numFmtId="2" fontId="24" fillId="0" borderId="12" xfId="42" applyNumberFormat="1" applyFont="1" applyBorder="1" applyAlignment="1">
      <alignment horizontal="right" vertical="center" wrapText="1"/>
    </xf>
    <xf numFmtId="2" fontId="24" fillId="35" borderId="12" xfId="42" applyNumberFormat="1" applyFont="1" applyFill="1" applyBorder="1" applyAlignment="1">
      <alignment horizontal="right" vertical="center" wrapText="1"/>
    </xf>
    <xf numFmtId="2" fontId="24" fillId="35" borderId="12" xfId="43" applyNumberFormat="1" applyFont="1" applyFill="1" applyBorder="1" applyAlignment="1">
      <alignment horizontal="right" vertical="center"/>
    </xf>
    <xf numFmtId="2" fontId="24" fillId="35" borderId="12" xfId="42" applyNumberFormat="1" applyFont="1" applyFill="1" applyBorder="1" applyAlignment="1">
      <alignment horizontal="right" vertical="center"/>
    </xf>
    <xf numFmtId="2" fontId="27" fillId="35" borderId="12" xfId="0" applyNumberFormat="1" applyFont="1" applyFill="1" applyBorder="1" applyAlignment="1">
      <alignment horizontal="right" vertical="center"/>
    </xf>
    <xf numFmtId="2" fontId="27" fillId="35" borderId="12" xfId="0" applyNumberFormat="1" applyFont="1" applyFill="1" applyBorder="1" applyAlignment="1">
      <alignment horizontal="right" vertical="center" wrapText="1"/>
    </xf>
    <xf numFmtId="2" fontId="27" fillId="0" borderId="12" xfId="0" applyNumberFormat="1" applyFont="1" applyBorder="1" applyAlignment="1">
      <alignment horizontal="right" vertical="center" wrapText="1"/>
    </xf>
    <xf numFmtId="2" fontId="26" fillId="0" borderId="12" xfId="42" applyNumberFormat="1" applyFont="1" applyBorder="1" applyAlignment="1">
      <alignment vertical="center"/>
    </xf>
    <xf numFmtId="0" fontId="0" fillId="0" borderId="12" xfId="42" applyNumberFormat="1" applyFont="1" applyBorder="1" applyAlignment="1">
      <alignment horizontal="center"/>
    </xf>
    <xf numFmtId="2" fontId="31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5" fillId="0" borderId="11" xfId="42" applyNumberFormat="1" applyFont="1" applyBorder="1" applyAlignment="1">
      <alignment horizontal="righ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 xr:uid="{EC577FFA-3A89-0E49-AC62-7CABE89AAF6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ood/Documents/The%20Plan/Sample%20Data/Demos/Form%20X/Deposits%20Data%20(Lite).xlsx" TargetMode="External"/><Relationship Id="rId1" Type="http://schemas.openxmlformats.org/officeDocument/2006/relationships/externalLinkPath" Target="Deposits%20Data%20(Lite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ood/Documents/The%20Plan/Sample%20Data/Demos/Form%20X/Loans%20Data%20(Lite).xlsx" TargetMode="External"/><Relationship Id="rId1" Type="http://schemas.openxmlformats.org/officeDocument/2006/relationships/externalLinkPath" Target="Loans%20Data%20(Li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posits"/>
    </sheetNames>
    <sheetDataSet>
      <sheetData sheetId="0">
        <row r="1">
          <cell r="C1" t="str">
            <v>Account Number</v>
          </cell>
          <cell r="D1" t="str">
            <v>Branch Code</v>
          </cell>
          <cell r="E1" t="str">
            <v>Product Type</v>
          </cell>
          <cell r="F1" t="str">
            <v>Is_Bank_Ind</v>
          </cell>
          <cell r="G1" t="str">
            <v>Interest Rate</v>
          </cell>
          <cell r="L1" t="str">
            <v>Current Balance LCY</v>
          </cell>
        </row>
        <row r="2">
          <cell r="C2">
            <v>10001</v>
          </cell>
          <cell r="D2" t="str">
            <v>DEL</v>
          </cell>
          <cell r="E2" t="str">
            <v>SD</v>
          </cell>
          <cell r="F2" t="str">
            <v>Non-Bank</v>
          </cell>
          <cell r="G2">
            <v>2.968766278208046E-2</v>
          </cell>
          <cell r="H2">
            <v>662977.26</v>
          </cell>
          <cell r="L2">
            <v>58431.500810100006</v>
          </cell>
        </row>
        <row r="3">
          <cell r="C3">
            <v>10003</v>
          </cell>
          <cell r="D3" t="str">
            <v>DEL</v>
          </cell>
          <cell r="E3" t="str">
            <v>CD</v>
          </cell>
          <cell r="F3" t="str">
            <v>Bank</v>
          </cell>
          <cell r="G3">
            <v>0.15259615471084798</v>
          </cell>
          <cell r="H3">
            <v>46557.72</v>
          </cell>
          <cell r="L3">
            <v>4633.7734773000002</v>
          </cell>
        </row>
        <row r="4">
          <cell r="C4">
            <v>10004</v>
          </cell>
          <cell r="D4" t="str">
            <v>MUM</v>
          </cell>
          <cell r="E4" t="str">
            <v>SD</v>
          </cell>
          <cell r="F4" t="str">
            <v>Non-Bank</v>
          </cell>
          <cell r="G4">
            <v>3.6736501654246467E-2</v>
          </cell>
          <cell r="H4">
            <v>685728.45</v>
          </cell>
          <cell r="L4">
            <v>685.72844999999995</v>
          </cell>
        </row>
        <row r="5">
          <cell r="C5">
            <v>10010</v>
          </cell>
          <cell r="D5" t="str">
            <v>DEL</v>
          </cell>
          <cell r="E5" t="str">
            <v>FD</v>
          </cell>
          <cell r="F5" t="str">
            <v>Bank</v>
          </cell>
          <cell r="G5">
            <v>0.57093518045432301</v>
          </cell>
          <cell r="H5">
            <v>807327.17999999993</v>
          </cell>
          <cell r="L5">
            <v>71153.781009300001</v>
          </cell>
        </row>
        <row r="6">
          <cell r="C6">
            <v>10011</v>
          </cell>
          <cell r="D6" t="str">
            <v>DEL</v>
          </cell>
          <cell r="E6" t="str">
            <v>SD</v>
          </cell>
          <cell r="F6" t="str">
            <v>Bank</v>
          </cell>
          <cell r="G6">
            <v>7.0418207547131351E-2</v>
          </cell>
          <cell r="H6">
            <v>159342.48000000001</v>
          </cell>
          <cell r="L6">
            <v>159.34248000000002</v>
          </cell>
        </row>
        <row r="7">
          <cell r="C7">
            <v>10012</v>
          </cell>
          <cell r="D7" t="str">
            <v>DEL</v>
          </cell>
          <cell r="E7" t="str">
            <v>SD</v>
          </cell>
          <cell r="F7" t="str">
            <v>Non-Bank</v>
          </cell>
          <cell r="G7">
            <v>0.11125987957979111</v>
          </cell>
          <cell r="H7">
            <v>821549.52</v>
          </cell>
          <cell r="L7">
            <v>81766.769851800011</v>
          </cell>
        </row>
        <row r="8">
          <cell r="C8">
            <v>10014</v>
          </cell>
          <cell r="D8" t="str">
            <v>DEL</v>
          </cell>
          <cell r="E8" t="str">
            <v>FD</v>
          </cell>
          <cell r="F8" t="str">
            <v>Non-Bank</v>
          </cell>
          <cell r="G8">
            <v>0.84864323258010521</v>
          </cell>
          <cell r="H8">
            <v>107175.42</v>
          </cell>
          <cell r="L8">
            <v>107.17542</v>
          </cell>
        </row>
        <row r="9">
          <cell r="C9">
            <v>10015</v>
          </cell>
          <cell r="D9" t="str">
            <v>DEL</v>
          </cell>
          <cell r="E9" t="str">
            <v>CD</v>
          </cell>
          <cell r="F9" t="str">
            <v>Bank</v>
          </cell>
          <cell r="G9">
            <v>0.2996110921995464</v>
          </cell>
          <cell r="H9">
            <v>797583.6</v>
          </cell>
          <cell r="L9">
            <v>797.58359999999993</v>
          </cell>
        </row>
        <row r="10">
          <cell r="C10">
            <v>10017</v>
          </cell>
          <cell r="D10" t="str">
            <v>MUM</v>
          </cell>
          <cell r="E10" t="str">
            <v>SD</v>
          </cell>
          <cell r="F10" t="str">
            <v>Non-Bank</v>
          </cell>
          <cell r="G10">
            <v>0.72220177259626617</v>
          </cell>
          <cell r="H10">
            <v>784418.58</v>
          </cell>
          <cell r="L10">
            <v>64891.027030499994</v>
          </cell>
        </row>
        <row r="11">
          <cell r="C11">
            <v>10023</v>
          </cell>
          <cell r="D11" t="str">
            <v>DEL</v>
          </cell>
          <cell r="E11" t="str">
            <v>CD</v>
          </cell>
          <cell r="F11" t="str">
            <v>Bank</v>
          </cell>
          <cell r="G11">
            <v>9.4451927454687779E-2</v>
          </cell>
          <cell r="H11">
            <v>327231.63</v>
          </cell>
          <cell r="L11">
            <v>32568.546054825001</v>
          </cell>
        </row>
        <row r="12">
          <cell r="C12">
            <v>10026</v>
          </cell>
          <cell r="D12" t="str">
            <v>MUM</v>
          </cell>
          <cell r="E12" t="str">
            <v>CD</v>
          </cell>
          <cell r="F12" t="str">
            <v>Non-Bank</v>
          </cell>
          <cell r="G12">
            <v>0.75529891024647899</v>
          </cell>
          <cell r="H12">
            <v>725062.14</v>
          </cell>
          <cell r="L12">
            <v>72163.622138849998</v>
          </cell>
        </row>
        <row r="13">
          <cell r="C13">
            <v>10030</v>
          </cell>
          <cell r="D13" t="str">
            <v>MUM</v>
          </cell>
          <cell r="E13" t="str">
            <v>CD</v>
          </cell>
          <cell r="F13" t="str">
            <v>Bank</v>
          </cell>
          <cell r="G13">
            <v>0.18624018297332956</v>
          </cell>
          <cell r="H13">
            <v>909481.32</v>
          </cell>
          <cell r="L13">
            <v>909.48131999999998</v>
          </cell>
        </row>
        <row r="14">
          <cell r="C14">
            <v>10032</v>
          </cell>
          <cell r="D14" t="str">
            <v>DEL</v>
          </cell>
          <cell r="E14" t="str">
            <v>SD</v>
          </cell>
          <cell r="F14" t="str">
            <v>Bank</v>
          </cell>
          <cell r="G14">
            <v>0.1469973509136534</v>
          </cell>
          <cell r="H14">
            <v>668153.97</v>
          </cell>
          <cell r="L14">
            <v>66499.694249174994</v>
          </cell>
        </row>
        <row r="15">
          <cell r="C15">
            <v>10038</v>
          </cell>
          <cell r="D15" t="str">
            <v>MUM</v>
          </cell>
          <cell r="E15" t="str">
            <v>RD</v>
          </cell>
          <cell r="F15" t="str">
            <v>Non-Bank</v>
          </cell>
          <cell r="G15">
            <v>0.73668980875285284</v>
          </cell>
          <cell r="H15">
            <v>171880.83</v>
          </cell>
          <cell r="L15">
            <v>14218.841661749999</v>
          </cell>
        </row>
        <row r="16">
          <cell r="C16">
            <v>10039</v>
          </cell>
          <cell r="D16" t="str">
            <v>MUM</v>
          </cell>
          <cell r="E16" t="str">
            <v>SD</v>
          </cell>
          <cell r="F16" t="str">
            <v>Bank</v>
          </cell>
          <cell r="G16">
            <v>0.66308236095489947</v>
          </cell>
          <cell r="H16">
            <v>688551.93</v>
          </cell>
          <cell r="L16">
            <v>688.55193000000008</v>
          </cell>
        </row>
        <row r="17">
          <cell r="C17">
            <v>10040</v>
          </cell>
          <cell r="D17" t="str">
            <v>DEL</v>
          </cell>
          <cell r="E17" t="str">
            <v>CD</v>
          </cell>
          <cell r="F17" t="str">
            <v>Non-Bank</v>
          </cell>
          <cell r="G17">
            <v>0.46832880640650798</v>
          </cell>
          <cell r="H17">
            <v>644823.63</v>
          </cell>
          <cell r="L17">
            <v>53343.034791749997</v>
          </cell>
        </row>
        <row r="18">
          <cell r="C18">
            <v>10042</v>
          </cell>
          <cell r="D18" t="str">
            <v>DEL</v>
          </cell>
          <cell r="E18" t="str">
            <v>FD</v>
          </cell>
          <cell r="F18" t="str">
            <v>Non-Bank</v>
          </cell>
          <cell r="G18">
            <v>0.60626079754893814</v>
          </cell>
          <cell r="H18">
            <v>672555.51</v>
          </cell>
          <cell r="L18">
            <v>66937.768521525009</v>
          </cell>
        </row>
        <row r="19">
          <cell r="C19">
            <v>10043</v>
          </cell>
          <cell r="D19" t="str">
            <v>MUM</v>
          </cell>
          <cell r="E19" t="str">
            <v>FD</v>
          </cell>
          <cell r="F19" t="str">
            <v>Bank</v>
          </cell>
          <cell r="G19">
            <v>0.44017103637593002</v>
          </cell>
          <cell r="H19">
            <v>406167.3</v>
          </cell>
          <cell r="L19">
            <v>35797.554985499999</v>
          </cell>
        </row>
        <row r="20">
          <cell r="C20">
            <v>10044</v>
          </cell>
          <cell r="D20" t="str">
            <v>MUM</v>
          </cell>
          <cell r="E20" t="str">
            <v>CD</v>
          </cell>
          <cell r="F20" t="str">
            <v>Non-Bank</v>
          </cell>
          <cell r="G20">
            <v>1.3253222293501121E-2</v>
          </cell>
          <cell r="H20">
            <v>599570.73</v>
          </cell>
          <cell r="L20">
            <v>52843.166288550005</v>
          </cell>
        </row>
        <row r="21">
          <cell r="C21">
            <v>10046</v>
          </cell>
          <cell r="D21" t="str">
            <v>MUM</v>
          </cell>
          <cell r="E21" t="str">
            <v>CD</v>
          </cell>
          <cell r="F21" t="str">
            <v>Bank</v>
          </cell>
          <cell r="G21">
            <v>0.92533834572134721</v>
          </cell>
          <cell r="H21">
            <v>374695.2</v>
          </cell>
          <cell r="L21">
            <v>30996.660419999997</v>
          </cell>
        </row>
        <row r="22">
          <cell r="C22">
            <v>10048</v>
          </cell>
          <cell r="D22" t="str">
            <v>MUM</v>
          </cell>
          <cell r="E22" t="str">
            <v>SD</v>
          </cell>
          <cell r="F22" t="str">
            <v>Bank</v>
          </cell>
          <cell r="G22">
            <v>0.93324098138794642</v>
          </cell>
          <cell r="H22">
            <v>744009.75</v>
          </cell>
          <cell r="L22">
            <v>65573.299316250006</v>
          </cell>
        </row>
        <row r="23">
          <cell r="C23">
            <v>10049</v>
          </cell>
          <cell r="D23" t="str">
            <v>MUM</v>
          </cell>
          <cell r="E23" t="str">
            <v>SD</v>
          </cell>
          <cell r="F23" t="str">
            <v>Non-Bank</v>
          </cell>
          <cell r="G23">
            <v>0.85425311171583784</v>
          </cell>
          <cell r="H23">
            <v>274171.59000000003</v>
          </cell>
          <cell r="L23">
            <v>22680.844782749999</v>
          </cell>
        </row>
        <row r="24">
          <cell r="C24">
            <v>10051</v>
          </cell>
          <cell r="D24" t="str">
            <v>MUM</v>
          </cell>
          <cell r="E24" t="str">
            <v>RD</v>
          </cell>
          <cell r="F24" t="str">
            <v>Bank</v>
          </cell>
          <cell r="G24">
            <v>0.9591186920596263</v>
          </cell>
          <cell r="H24">
            <v>292413.33</v>
          </cell>
          <cell r="L24">
            <v>29103.167701575003</v>
          </cell>
        </row>
        <row r="25">
          <cell r="C25">
            <v>10052</v>
          </cell>
          <cell r="D25" t="str">
            <v>DEL</v>
          </cell>
          <cell r="E25" t="str">
            <v>FD</v>
          </cell>
          <cell r="F25" t="str">
            <v>Non-Bank</v>
          </cell>
          <cell r="G25">
            <v>0.85453995835687035</v>
          </cell>
          <cell r="H25">
            <v>363982.41</v>
          </cell>
          <cell r="L25">
            <v>30110.444867249997</v>
          </cell>
        </row>
        <row r="26">
          <cell r="C26">
            <v>10053</v>
          </cell>
          <cell r="D26" t="str">
            <v>DEL</v>
          </cell>
          <cell r="E26" t="str">
            <v>SD</v>
          </cell>
          <cell r="F26" t="str">
            <v>Bank</v>
          </cell>
          <cell r="G26">
            <v>0.55954924935351746</v>
          </cell>
          <cell r="H26">
            <v>101775.95999999999</v>
          </cell>
          <cell r="L26">
            <v>8970.0242345999995</v>
          </cell>
        </row>
        <row r="27">
          <cell r="C27">
            <v>10054</v>
          </cell>
          <cell r="D27" t="str">
            <v>DEL</v>
          </cell>
          <cell r="E27" t="str">
            <v>CD</v>
          </cell>
          <cell r="F27" t="str">
            <v>Bank</v>
          </cell>
          <cell r="G27">
            <v>0.24493235351053932</v>
          </cell>
          <cell r="H27">
            <v>693814.77</v>
          </cell>
          <cell r="L27">
            <v>693.81477000000007</v>
          </cell>
        </row>
        <row r="28">
          <cell r="C28">
            <v>10061</v>
          </cell>
          <cell r="D28" t="str">
            <v>MUM</v>
          </cell>
          <cell r="E28" t="str">
            <v>CD</v>
          </cell>
          <cell r="F28" t="str">
            <v>Bank</v>
          </cell>
          <cell r="G28">
            <v>0.82292431027559587</v>
          </cell>
          <cell r="H28">
            <v>128118.87</v>
          </cell>
          <cell r="L28">
            <v>128.11886999999999</v>
          </cell>
        </row>
        <row r="29">
          <cell r="C29">
            <v>10062</v>
          </cell>
          <cell r="D29" t="str">
            <v>MUM</v>
          </cell>
          <cell r="E29" t="str">
            <v>CD</v>
          </cell>
          <cell r="F29" t="str">
            <v>Non-Bank</v>
          </cell>
          <cell r="G29">
            <v>0.33804934216932991</v>
          </cell>
          <cell r="H29">
            <v>421827.12</v>
          </cell>
          <cell r="L29">
            <v>421.82711999999998</v>
          </cell>
        </row>
        <row r="30">
          <cell r="C30">
            <v>10064</v>
          </cell>
          <cell r="D30" t="str">
            <v>MUM</v>
          </cell>
          <cell r="E30" t="str">
            <v>FD</v>
          </cell>
          <cell r="F30" t="str">
            <v>Non-Bank</v>
          </cell>
          <cell r="G30">
            <v>0.64317459365940066</v>
          </cell>
          <cell r="H30">
            <v>60571.17</v>
          </cell>
          <cell r="L30">
            <v>60.571169999999995</v>
          </cell>
        </row>
        <row r="31">
          <cell r="C31">
            <v>10067</v>
          </cell>
          <cell r="D31" t="str">
            <v>MUM</v>
          </cell>
          <cell r="E31" t="str">
            <v>FD</v>
          </cell>
          <cell r="F31" t="str">
            <v>Non-Bank</v>
          </cell>
          <cell r="G31">
            <v>0.98623340503783741</v>
          </cell>
          <cell r="H31">
            <v>951652.35</v>
          </cell>
          <cell r="L31">
            <v>78725.440653749989</v>
          </cell>
        </row>
        <row r="32">
          <cell r="C32">
            <v>10068</v>
          </cell>
          <cell r="D32" t="str">
            <v>MUM</v>
          </cell>
          <cell r="E32" t="str">
            <v>SD</v>
          </cell>
          <cell r="F32" t="str">
            <v>Bank</v>
          </cell>
          <cell r="G32">
            <v>0.85761286095980027</v>
          </cell>
          <cell r="H32">
            <v>350650.08</v>
          </cell>
          <cell r="L32">
            <v>350.65008</v>
          </cell>
        </row>
        <row r="33">
          <cell r="C33">
            <v>10069</v>
          </cell>
          <cell r="D33" t="str">
            <v>DEL</v>
          </cell>
          <cell r="E33" t="str">
            <v>CD</v>
          </cell>
          <cell r="F33" t="str">
            <v>Non-Bank</v>
          </cell>
          <cell r="G33">
            <v>0.36474948005288566</v>
          </cell>
          <cell r="H33">
            <v>598986.63</v>
          </cell>
          <cell r="L33">
            <v>598.98662999999999</v>
          </cell>
        </row>
        <row r="34">
          <cell r="C34">
            <v>10072</v>
          </cell>
          <cell r="D34" t="str">
            <v>MUM</v>
          </cell>
          <cell r="E34" t="str">
            <v>CD</v>
          </cell>
          <cell r="F34" t="str">
            <v>Bank</v>
          </cell>
          <cell r="G34">
            <v>0.63260633708943759</v>
          </cell>
          <cell r="H34">
            <v>853505.73</v>
          </cell>
          <cell r="L34">
            <v>853.50572999999997</v>
          </cell>
        </row>
        <row r="35">
          <cell r="C35">
            <v>10075</v>
          </cell>
          <cell r="D35" t="str">
            <v>MUM</v>
          </cell>
          <cell r="E35" t="str">
            <v>RD</v>
          </cell>
          <cell r="F35" t="str">
            <v>Non-Bank</v>
          </cell>
          <cell r="G35">
            <v>0.80157050562176946</v>
          </cell>
          <cell r="H35">
            <v>440036.19</v>
          </cell>
          <cell r="L35">
            <v>440.03618999999998</v>
          </cell>
        </row>
        <row r="36">
          <cell r="C36">
            <v>10078</v>
          </cell>
          <cell r="D36" t="str">
            <v>MUM</v>
          </cell>
          <cell r="E36" t="str">
            <v>CD</v>
          </cell>
          <cell r="F36" t="str">
            <v>Bank</v>
          </cell>
          <cell r="G36">
            <v>0.90344219710032458</v>
          </cell>
          <cell r="H36">
            <v>430402.5</v>
          </cell>
          <cell r="L36">
            <v>37933.524337499999</v>
          </cell>
        </row>
        <row r="37">
          <cell r="C37">
            <v>10079</v>
          </cell>
          <cell r="D37" t="str">
            <v>DEL</v>
          </cell>
          <cell r="E37" t="str">
            <v>RD</v>
          </cell>
          <cell r="F37" t="str">
            <v>Bank</v>
          </cell>
          <cell r="G37">
            <v>0.6201280301121338</v>
          </cell>
          <cell r="H37">
            <v>914463.99</v>
          </cell>
          <cell r="L37">
            <v>80596.28375865001</v>
          </cell>
        </row>
        <row r="38">
          <cell r="C38">
            <v>10080</v>
          </cell>
          <cell r="D38" t="str">
            <v>DEL</v>
          </cell>
          <cell r="E38" t="str">
            <v>RD</v>
          </cell>
          <cell r="F38" t="str">
            <v>Non-Bank</v>
          </cell>
          <cell r="G38">
            <v>0.98707994733856985</v>
          </cell>
          <cell r="H38">
            <v>406103.94</v>
          </cell>
          <cell r="L38">
            <v>33594.948436499995</v>
          </cell>
        </row>
        <row r="39">
          <cell r="C39">
            <v>10081</v>
          </cell>
          <cell r="D39" t="str">
            <v>MUM</v>
          </cell>
          <cell r="E39" t="str">
            <v>SD</v>
          </cell>
          <cell r="F39" t="str">
            <v>Bank</v>
          </cell>
          <cell r="G39">
            <v>0.60799412172325029</v>
          </cell>
          <cell r="H39">
            <v>665558.18999999994</v>
          </cell>
          <cell r="L39">
            <v>58658.971075649999</v>
          </cell>
        </row>
        <row r="40">
          <cell r="C40">
            <v>10083</v>
          </cell>
          <cell r="D40" t="str">
            <v>MUM</v>
          </cell>
          <cell r="E40" t="str">
            <v>RD</v>
          </cell>
          <cell r="F40" t="str">
            <v>Bank</v>
          </cell>
          <cell r="G40">
            <v>0.45404514944370389</v>
          </cell>
          <cell r="H40">
            <v>61110.720000000001</v>
          </cell>
          <cell r="L40">
            <v>61.110720000000001</v>
          </cell>
        </row>
        <row r="41">
          <cell r="C41">
            <v>10084</v>
          </cell>
          <cell r="D41" t="str">
            <v>DEL</v>
          </cell>
          <cell r="E41" t="str">
            <v>SD</v>
          </cell>
          <cell r="F41" t="str">
            <v>Non-Bank</v>
          </cell>
          <cell r="G41">
            <v>0.63662080014468148</v>
          </cell>
          <cell r="H41">
            <v>773392.95</v>
          </cell>
          <cell r="L41">
            <v>76973.866831124993</v>
          </cell>
        </row>
        <row r="42">
          <cell r="C42">
            <v>10089</v>
          </cell>
          <cell r="D42" t="str">
            <v>MUM</v>
          </cell>
          <cell r="E42" t="str">
            <v>RD</v>
          </cell>
          <cell r="F42" t="str">
            <v>Bank</v>
          </cell>
          <cell r="G42">
            <v>0.37058338186223061</v>
          </cell>
          <cell r="H42">
            <v>656832.32999999996</v>
          </cell>
          <cell r="L42">
            <v>54336.454499249994</v>
          </cell>
        </row>
        <row r="43">
          <cell r="C43">
            <v>10091</v>
          </cell>
          <cell r="D43" t="str">
            <v>DEL</v>
          </cell>
          <cell r="E43" t="str">
            <v>FD</v>
          </cell>
          <cell r="F43" t="str">
            <v>Non-Bank</v>
          </cell>
          <cell r="G43">
            <v>0.28960500522879973</v>
          </cell>
          <cell r="H43">
            <v>602342.73</v>
          </cell>
          <cell r="L43">
            <v>59949.666060074996</v>
          </cell>
        </row>
        <row r="44">
          <cell r="C44">
            <v>10093</v>
          </cell>
          <cell r="D44" t="str">
            <v>MUM</v>
          </cell>
          <cell r="E44" t="str">
            <v>FD</v>
          </cell>
          <cell r="F44" t="str">
            <v>Non-Bank</v>
          </cell>
          <cell r="G44">
            <v>0.4133585961889924</v>
          </cell>
          <cell r="H44">
            <v>257014.88999999998</v>
          </cell>
          <cell r="L44">
            <v>21261.556775249999</v>
          </cell>
        </row>
        <row r="45">
          <cell r="C45">
            <v>10094</v>
          </cell>
          <cell r="D45" t="str">
            <v>DEL</v>
          </cell>
          <cell r="E45" t="str">
            <v>CD</v>
          </cell>
          <cell r="F45" t="str">
            <v>Non-Bank</v>
          </cell>
          <cell r="G45">
            <v>0.53817739264758602</v>
          </cell>
          <cell r="H45">
            <v>848521.08</v>
          </cell>
          <cell r="L45">
            <v>70193.906342999995</v>
          </cell>
        </row>
        <row r="46">
          <cell r="C46">
            <v>10096</v>
          </cell>
          <cell r="D46" t="str">
            <v>DEL</v>
          </cell>
          <cell r="E46" t="str">
            <v>RD</v>
          </cell>
          <cell r="F46" t="str">
            <v>Bank</v>
          </cell>
          <cell r="G46">
            <v>0.6801923975536337</v>
          </cell>
          <cell r="H46">
            <v>131904.63</v>
          </cell>
          <cell r="L46">
            <v>131.90463</v>
          </cell>
        </row>
        <row r="47">
          <cell r="C47">
            <v>10097</v>
          </cell>
          <cell r="D47" t="str">
            <v>DEL</v>
          </cell>
          <cell r="E47" t="str">
            <v>FD</v>
          </cell>
          <cell r="F47" t="str">
            <v>Bank</v>
          </cell>
          <cell r="G47">
            <v>0.43388537077462264</v>
          </cell>
          <cell r="H47">
            <v>868133.97</v>
          </cell>
          <cell r="L47">
            <v>71816.382668249993</v>
          </cell>
        </row>
        <row r="48">
          <cell r="C48">
            <v>10098</v>
          </cell>
          <cell r="D48" t="str">
            <v>MUM</v>
          </cell>
          <cell r="E48" t="str">
            <v>SD</v>
          </cell>
          <cell r="F48" t="str">
            <v>Non-Bank</v>
          </cell>
          <cell r="G48">
            <v>0.51436327733030873</v>
          </cell>
          <cell r="H48">
            <v>457458.21</v>
          </cell>
          <cell r="L48">
            <v>45529.67199577501</v>
          </cell>
        </row>
        <row r="49">
          <cell r="C49">
            <v>10100</v>
          </cell>
          <cell r="D49" t="str">
            <v>DEL</v>
          </cell>
          <cell r="E49" t="str">
            <v>RD</v>
          </cell>
          <cell r="F49" t="str">
            <v>Non-Bank</v>
          </cell>
          <cell r="G49">
            <v>0.25511059732978936</v>
          </cell>
          <cell r="H49">
            <v>22102.74</v>
          </cell>
          <cell r="L49">
            <v>2199.8304553500002</v>
          </cell>
        </row>
        <row r="50">
          <cell r="C50">
            <v>10101</v>
          </cell>
          <cell r="D50" t="str">
            <v>MUM</v>
          </cell>
          <cell r="E50" t="str">
            <v>FD</v>
          </cell>
          <cell r="F50" t="str">
            <v>Bank</v>
          </cell>
          <cell r="G50">
            <v>9.4629651514317459E-2</v>
          </cell>
          <cell r="H50">
            <v>834113.61</v>
          </cell>
          <cell r="L50">
            <v>834.11360999999999</v>
          </cell>
        </row>
        <row r="51">
          <cell r="C51">
            <v>10105</v>
          </cell>
          <cell r="D51" t="str">
            <v>DEL</v>
          </cell>
          <cell r="E51" t="str">
            <v>FD</v>
          </cell>
          <cell r="F51" t="str">
            <v>Non-Bank</v>
          </cell>
          <cell r="G51">
            <v>0.10097559718327309</v>
          </cell>
          <cell r="H51">
            <v>691920.9</v>
          </cell>
          <cell r="L51">
            <v>57239.156452499999</v>
          </cell>
        </row>
        <row r="52">
          <cell r="C52">
            <v>10106</v>
          </cell>
          <cell r="D52" t="str">
            <v>DEL</v>
          </cell>
          <cell r="E52" t="str">
            <v>SD</v>
          </cell>
          <cell r="F52" t="str">
            <v>Non-Bank</v>
          </cell>
          <cell r="G52">
            <v>0.91823325585054671</v>
          </cell>
          <cell r="H52">
            <v>835622.37</v>
          </cell>
          <cell r="L52">
            <v>73647.577579950012</v>
          </cell>
        </row>
        <row r="53">
          <cell r="C53">
            <v>10107</v>
          </cell>
          <cell r="D53" t="str">
            <v>MUM</v>
          </cell>
          <cell r="E53" t="str">
            <v>SD</v>
          </cell>
          <cell r="F53" t="str">
            <v>Non-Bank</v>
          </cell>
          <cell r="G53">
            <v>0.22715076092984055</v>
          </cell>
          <cell r="H53">
            <v>118930.68</v>
          </cell>
          <cell r="L53">
            <v>10481.9554818</v>
          </cell>
        </row>
        <row r="54">
          <cell r="C54">
            <v>10109</v>
          </cell>
          <cell r="D54" t="str">
            <v>MUM</v>
          </cell>
          <cell r="E54" t="str">
            <v>CD</v>
          </cell>
          <cell r="F54" t="str">
            <v>Bank</v>
          </cell>
          <cell r="G54">
            <v>0.17638245221229132</v>
          </cell>
          <cell r="H54">
            <v>982369.08</v>
          </cell>
          <cell r="L54">
            <v>81266.482142999987</v>
          </cell>
        </row>
        <row r="55">
          <cell r="C55">
            <v>10112</v>
          </cell>
          <cell r="D55" t="str">
            <v>DEL</v>
          </cell>
          <cell r="E55" t="str">
            <v>FD</v>
          </cell>
          <cell r="F55" t="str">
            <v>Bank</v>
          </cell>
          <cell r="G55">
            <v>0.72791875028430719</v>
          </cell>
          <cell r="H55">
            <v>842669.19</v>
          </cell>
          <cell r="L55">
            <v>69709.808742749985</v>
          </cell>
        </row>
        <row r="56">
          <cell r="C56">
            <v>10116</v>
          </cell>
          <cell r="D56" t="str">
            <v>MUM</v>
          </cell>
          <cell r="E56" t="str">
            <v>SD</v>
          </cell>
          <cell r="F56" t="str">
            <v>Bank</v>
          </cell>
          <cell r="G56">
            <v>0.22701628097624083</v>
          </cell>
          <cell r="H56">
            <v>227115.9</v>
          </cell>
          <cell r="L56">
            <v>227.11589999999998</v>
          </cell>
        </row>
        <row r="57">
          <cell r="C57">
            <v>10120</v>
          </cell>
          <cell r="D57" t="str">
            <v>MUM</v>
          </cell>
          <cell r="E57" t="str">
            <v>SD</v>
          </cell>
          <cell r="F57" t="str">
            <v>Non-Bank</v>
          </cell>
          <cell r="G57">
            <v>4.0246131174097144E-2</v>
          </cell>
          <cell r="H57">
            <v>830375.37</v>
          </cell>
          <cell r="L57">
            <v>73185.133234950001</v>
          </cell>
        </row>
        <row r="58">
          <cell r="C58">
            <v>10121</v>
          </cell>
          <cell r="D58" t="str">
            <v>DEL</v>
          </cell>
          <cell r="E58" t="str">
            <v>RD</v>
          </cell>
          <cell r="F58" t="str">
            <v>Bank</v>
          </cell>
          <cell r="G58">
            <v>0.44298987444461158</v>
          </cell>
          <cell r="H58">
            <v>739172.61</v>
          </cell>
          <cell r="L58">
            <v>61148.054162249995</v>
          </cell>
        </row>
        <row r="59">
          <cell r="C59">
            <v>10125</v>
          </cell>
          <cell r="D59" t="str">
            <v>DEL</v>
          </cell>
          <cell r="E59" t="str">
            <v>FD</v>
          </cell>
          <cell r="F59" t="str">
            <v>Bank</v>
          </cell>
          <cell r="G59">
            <v>0.33019568546186506</v>
          </cell>
          <cell r="H59">
            <v>323581.5</v>
          </cell>
          <cell r="L59">
            <v>32205.25774125</v>
          </cell>
        </row>
        <row r="60">
          <cell r="C60">
            <v>10130</v>
          </cell>
          <cell r="D60" t="str">
            <v>MUM</v>
          </cell>
          <cell r="E60" t="str">
            <v>RD</v>
          </cell>
          <cell r="F60" t="str">
            <v>Non-Bank</v>
          </cell>
          <cell r="G60">
            <v>0.29493247378339071</v>
          </cell>
          <cell r="H60">
            <v>827962.74</v>
          </cell>
          <cell r="L60">
            <v>82405.061605349998</v>
          </cell>
        </row>
        <row r="61">
          <cell r="C61">
            <v>10131</v>
          </cell>
          <cell r="D61" t="str">
            <v>DEL</v>
          </cell>
          <cell r="E61" t="str">
            <v>RD</v>
          </cell>
          <cell r="F61" t="str">
            <v>Bank</v>
          </cell>
          <cell r="G61">
            <v>0.44693773904814516</v>
          </cell>
          <cell r="H61">
            <v>100517.67</v>
          </cell>
          <cell r="L61">
            <v>10004.272400925</v>
          </cell>
        </row>
        <row r="62">
          <cell r="C62">
            <v>10132</v>
          </cell>
          <cell r="D62" t="str">
            <v>MUM</v>
          </cell>
          <cell r="E62" t="str">
            <v>CD</v>
          </cell>
          <cell r="F62" t="str">
            <v>Non-Bank</v>
          </cell>
          <cell r="G62">
            <v>0.10231996533911425</v>
          </cell>
          <cell r="H62">
            <v>351895.5</v>
          </cell>
          <cell r="L62">
            <v>35023.27937625</v>
          </cell>
        </row>
        <row r="63">
          <cell r="C63">
            <v>10133</v>
          </cell>
          <cell r="D63" t="str">
            <v>DEL</v>
          </cell>
          <cell r="E63" t="str">
            <v>CD</v>
          </cell>
          <cell r="F63" t="str">
            <v>Bank</v>
          </cell>
          <cell r="G63">
            <v>0.28083173642112091</v>
          </cell>
          <cell r="H63">
            <v>168068.34</v>
          </cell>
          <cell r="L63">
            <v>13903.453426499998</v>
          </cell>
        </row>
        <row r="64">
          <cell r="C64">
            <v>10135</v>
          </cell>
          <cell r="D64" t="str">
            <v>DEL</v>
          </cell>
          <cell r="E64" t="str">
            <v>CD</v>
          </cell>
          <cell r="F64" t="str">
            <v>Bank</v>
          </cell>
          <cell r="G64">
            <v>0.41810671800687882</v>
          </cell>
          <cell r="H64">
            <v>605931.48</v>
          </cell>
          <cell r="L64">
            <v>50125.681682999995</v>
          </cell>
        </row>
        <row r="65">
          <cell r="C65">
            <v>10136</v>
          </cell>
          <cell r="D65" t="str">
            <v>MUM</v>
          </cell>
          <cell r="E65" t="str">
            <v>RD</v>
          </cell>
          <cell r="F65" t="str">
            <v>Non-Bank</v>
          </cell>
          <cell r="G65">
            <v>0.30413799545092834</v>
          </cell>
          <cell r="H65">
            <v>979927.74</v>
          </cell>
          <cell r="L65">
            <v>86365.931364900011</v>
          </cell>
        </row>
        <row r="66">
          <cell r="C66">
            <v>10137</v>
          </cell>
          <cell r="D66" t="str">
            <v>MUM</v>
          </cell>
          <cell r="E66" t="str">
            <v>RD</v>
          </cell>
          <cell r="F66" t="str">
            <v>Bank</v>
          </cell>
          <cell r="G66">
            <v>0.53245792221359478</v>
          </cell>
          <cell r="H66">
            <v>110070.18</v>
          </cell>
          <cell r="L66">
            <v>9701.0353143000011</v>
          </cell>
        </row>
        <row r="67">
          <cell r="C67">
            <v>10141</v>
          </cell>
          <cell r="D67" t="str">
            <v>DEL</v>
          </cell>
          <cell r="E67" t="str">
            <v>RD</v>
          </cell>
          <cell r="F67" t="str">
            <v>Non-Bank</v>
          </cell>
          <cell r="G67">
            <v>0.81313190705789928</v>
          </cell>
          <cell r="H67">
            <v>601691.30999999994</v>
          </cell>
          <cell r="L67">
            <v>49774.91361974999</v>
          </cell>
        </row>
        <row r="68">
          <cell r="C68">
            <v>10144</v>
          </cell>
          <cell r="D68" t="str">
            <v>MUM</v>
          </cell>
          <cell r="E68" t="str">
            <v>CD</v>
          </cell>
          <cell r="F68" t="str">
            <v>Non-Bank</v>
          </cell>
          <cell r="G68">
            <v>0.45231961355480255</v>
          </cell>
          <cell r="H68">
            <v>688428.18</v>
          </cell>
          <cell r="L68">
            <v>688.42818</v>
          </cell>
        </row>
        <row r="69">
          <cell r="C69">
            <v>10149</v>
          </cell>
          <cell r="D69" t="str">
            <v>DEL</v>
          </cell>
          <cell r="E69" t="str">
            <v>RD</v>
          </cell>
          <cell r="F69" t="str">
            <v>Non-Bank</v>
          </cell>
          <cell r="G69">
            <v>0.73271487940841473</v>
          </cell>
          <cell r="H69">
            <v>819289.35</v>
          </cell>
          <cell r="L69">
            <v>72208.066862249994</v>
          </cell>
        </row>
        <row r="70">
          <cell r="C70">
            <v>10150</v>
          </cell>
          <cell r="D70" t="str">
            <v>DEL</v>
          </cell>
          <cell r="E70" t="str">
            <v>CD</v>
          </cell>
          <cell r="F70" t="str">
            <v>Non-Bank</v>
          </cell>
          <cell r="G70">
            <v>0.81786860332861877</v>
          </cell>
          <cell r="H70">
            <v>182323.35</v>
          </cell>
          <cell r="L70">
            <v>15082.69912875</v>
          </cell>
        </row>
        <row r="71">
          <cell r="C71">
            <v>10154</v>
          </cell>
          <cell r="D71" t="str">
            <v>DEL</v>
          </cell>
          <cell r="E71" t="str">
            <v>CD</v>
          </cell>
          <cell r="F71" t="str">
            <v>Non-Bank</v>
          </cell>
          <cell r="G71">
            <v>0.12824946630537293</v>
          </cell>
          <cell r="H71">
            <v>484126.83</v>
          </cell>
          <cell r="L71">
            <v>48183.933072824999</v>
          </cell>
        </row>
        <row r="72">
          <cell r="C72">
            <v>10156</v>
          </cell>
          <cell r="D72" t="str">
            <v>DEL</v>
          </cell>
          <cell r="E72" t="str">
            <v>FD</v>
          </cell>
          <cell r="F72" t="str">
            <v>Non-Bank</v>
          </cell>
          <cell r="G72">
            <v>7.9334298046560559E-3</v>
          </cell>
          <cell r="H72">
            <v>640853.73</v>
          </cell>
          <cell r="L72">
            <v>53014.62481424999</v>
          </cell>
        </row>
        <row r="73">
          <cell r="C73">
            <v>10157</v>
          </cell>
          <cell r="D73" t="str">
            <v>DEL</v>
          </cell>
          <cell r="E73" t="str">
            <v>SD</v>
          </cell>
          <cell r="F73" t="str">
            <v>Bank</v>
          </cell>
          <cell r="G73">
            <v>0.34215679575056623</v>
          </cell>
          <cell r="H73">
            <v>962536.41</v>
          </cell>
          <cell r="L73">
            <v>84833.146495349996</v>
          </cell>
        </row>
        <row r="74">
          <cell r="C74">
            <v>10158</v>
          </cell>
          <cell r="D74" t="str">
            <v>MUM</v>
          </cell>
          <cell r="E74" t="str">
            <v>CD</v>
          </cell>
          <cell r="F74" t="str">
            <v>Bank</v>
          </cell>
          <cell r="G74">
            <v>0.51916938266366952</v>
          </cell>
          <cell r="H74">
            <v>15684.57</v>
          </cell>
          <cell r="L74">
            <v>1561.0460406750001</v>
          </cell>
        </row>
        <row r="75">
          <cell r="C75">
            <v>10159</v>
          </cell>
          <cell r="D75" t="str">
            <v>MUM</v>
          </cell>
          <cell r="E75" t="str">
            <v>SD</v>
          </cell>
          <cell r="F75" t="str">
            <v>Bank</v>
          </cell>
          <cell r="G75">
            <v>0.23688509304691618</v>
          </cell>
          <cell r="H75">
            <v>651509.1</v>
          </cell>
          <cell r="L75">
            <v>53896.090297499992</v>
          </cell>
        </row>
        <row r="76">
          <cell r="C76">
            <v>10160</v>
          </cell>
          <cell r="D76" t="str">
            <v>MUM</v>
          </cell>
          <cell r="E76" t="str">
            <v>SD</v>
          </cell>
          <cell r="F76" t="str">
            <v>Bank</v>
          </cell>
          <cell r="G76">
            <v>0.57433120050374153</v>
          </cell>
          <cell r="H76">
            <v>986597.37</v>
          </cell>
          <cell r="L76">
            <v>86953.759204950009</v>
          </cell>
        </row>
        <row r="77">
          <cell r="C77">
            <v>10162</v>
          </cell>
          <cell r="D77" t="str">
            <v>MUM</v>
          </cell>
          <cell r="E77" t="str">
            <v>FD</v>
          </cell>
          <cell r="F77" t="str">
            <v>Non-Bank</v>
          </cell>
          <cell r="G77">
            <v>0.47169152306090467</v>
          </cell>
          <cell r="H77">
            <v>376626.69</v>
          </cell>
          <cell r="L77">
            <v>37484.712888975002</v>
          </cell>
        </row>
        <row r="78">
          <cell r="C78">
            <v>10164</v>
          </cell>
          <cell r="D78" t="str">
            <v>DEL</v>
          </cell>
          <cell r="E78" t="str">
            <v>SD</v>
          </cell>
          <cell r="F78" t="str">
            <v>Bank</v>
          </cell>
          <cell r="G78">
            <v>0.84079265722507412</v>
          </cell>
          <cell r="H78">
            <v>496961.19</v>
          </cell>
          <cell r="L78">
            <v>43799.674480649999</v>
          </cell>
        </row>
        <row r="79">
          <cell r="C79">
            <v>10166</v>
          </cell>
          <cell r="D79" t="str">
            <v>MUM</v>
          </cell>
          <cell r="E79" t="str">
            <v>SD</v>
          </cell>
          <cell r="F79" t="str">
            <v>Non-Bank</v>
          </cell>
          <cell r="G79">
            <v>0.25462899328815181</v>
          </cell>
          <cell r="H79">
            <v>898720.02</v>
          </cell>
          <cell r="L79">
            <v>898.72001999999998</v>
          </cell>
        </row>
        <row r="80">
          <cell r="C80">
            <v>10167</v>
          </cell>
          <cell r="D80" t="str">
            <v>MUM</v>
          </cell>
          <cell r="E80" t="str">
            <v>CD</v>
          </cell>
          <cell r="F80" t="str">
            <v>Bank</v>
          </cell>
          <cell r="G80">
            <v>0.73843835597452578</v>
          </cell>
          <cell r="H80">
            <v>649156.86</v>
          </cell>
          <cell r="L80">
            <v>649.15685999999994</v>
          </cell>
        </row>
        <row r="81">
          <cell r="C81">
            <v>10170</v>
          </cell>
          <cell r="D81" t="str">
            <v>DEL</v>
          </cell>
          <cell r="E81" t="str">
            <v>CD</v>
          </cell>
          <cell r="F81" t="str">
            <v>Non-Bank</v>
          </cell>
          <cell r="G81">
            <v>1.8308649059612825E-2</v>
          </cell>
          <cell r="H81">
            <v>382625.1</v>
          </cell>
          <cell r="L81">
            <v>38081.719640249998</v>
          </cell>
        </row>
        <row r="82">
          <cell r="C82">
            <v>10171</v>
          </cell>
          <cell r="D82" t="str">
            <v>DEL</v>
          </cell>
          <cell r="E82" t="str">
            <v>SD</v>
          </cell>
          <cell r="F82" t="str">
            <v>Bank</v>
          </cell>
          <cell r="G82">
            <v>0.41356781375375451</v>
          </cell>
          <cell r="H82">
            <v>750019.05</v>
          </cell>
          <cell r="L82">
            <v>750.01904999999999</v>
          </cell>
        </row>
        <row r="83">
          <cell r="C83">
            <v>10172</v>
          </cell>
          <cell r="D83" t="str">
            <v>DEL</v>
          </cell>
          <cell r="E83" t="str">
            <v>FD</v>
          </cell>
          <cell r="F83" t="str">
            <v>Bank</v>
          </cell>
          <cell r="G83">
            <v>0.64141839455091598</v>
          </cell>
          <cell r="H83">
            <v>558089.73</v>
          </cell>
          <cell r="L83">
            <v>49187.238353550005</v>
          </cell>
        </row>
        <row r="84">
          <cell r="C84">
            <v>10178</v>
          </cell>
          <cell r="D84" t="str">
            <v>MUM</v>
          </cell>
          <cell r="E84" t="str">
            <v>CD</v>
          </cell>
          <cell r="F84" t="str">
            <v>Bank</v>
          </cell>
          <cell r="G84">
            <v>0.54397571833823999</v>
          </cell>
          <cell r="H84">
            <v>358411.68</v>
          </cell>
          <cell r="L84">
            <v>31588.613416799999</v>
          </cell>
        </row>
        <row r="85">
          <cell r="C85">
            <v>10179</v>
          </cell>
          <cell r="D85" t="str">
            <v>MUM</v>
          </cell>
          <cell r="E85" t="str">
            <v>CD</v>
          </cell>
          <cell r="F85" t="str">
            <v>Non-Bank</v>
          </cell>
          <cell r="G85">
            <v>0.18186371793646561</v>
          </cell>
          <cell r="H85">
            <v>850477.32</v>
          </cell>
          <cell r="L85">
            <v>74956.8185982</v>
          </cell>
        </row>
        <row r="86">
          <cell r="C86">
            <v>10182</v>
          </cell>
          <cell r="D86" t="str">
            <v>DEL</v>
          </cell>
          <cell r="E86" t="str">
            <v>FD</v>
          </cell>
          <cell r="F86" t="str">
            <v>Bank</v>
          </cell>
          <cell r="G86">
            <v>0.82069818945433803</v>
          </cell>
          <cell r="H86">
            <v>854306.64</v>
          </cell>
          <cell r="L86">
            <v>75294.315716400015</v>
          </cell>
        </row>
        <row r="87">
          <cell r="C87">
            <v>10183</v>
          </cell>
          <cell r="D87" t="str">
            <v>DEL</v>
          </cell>
          <cell r="E87" t="str">
            <v>FD</v>
          </cell>
          <cell r="F87" t="str">
            <v>Bank</v>
          </cell>
          <cell r="G87">
            <v>0.72961660298603503</v>
          </cell>
          <cell r="H87">
            <v>759981.42</v>
          </cell>
          <cell r="L87">
            <v>759.98142000000007</v>
          </cell>
        </row>
        <row r="88">
          <cell r="C88">
            <v>10187</v>
          </cell>
          <cell r="D88" t="str">
            <v>DEL</v>
          </cell>
          <cell r="E88" t="str">
            <v>SD</v>
          </cell>
          <cell r="F88" t="str">
            <v>Non-Bank</v>
          </cell>
          <cell r="G88">
            <v>0.33694945112646868</v>
          </cell>
          <cell r="H88">
            <v>980168.30999999994</v>
          </cell>
          <cell r="L88">
            <v>97553.701473524998</v>
          </cell>
        </row>
        <row r="89">
          <cell r="C89">
            <v>10189</v>
          </cell>
          <cell r="D89" t="str">
            <v>MUM</v>
          </cell>
          <cell r="E89" t="str">
            <v>FD</v>
          </cell>
          <cell r="F89" t="str">
            <v>Bank</v>
          </cell>
          <cell r="G89">
            <v>0.45062739526866069</v>
          </cell>
          <cell r="H89">
            <v>688818.24</v>
          </cell>
          <cell r="L89">
            <v>68556.357381600013</v>
          </cell>
        </row>
        <row r="90">
          <cell r="C90">
            <v>10191</v>
          </cell>
          <cell r="D90" t="str">
            <v>DEL</v>
          </cell>
          <cell r="E90" t="str">
            <v>RD</v>
          </cell>
          <cell r="F90" t="str">
            <v>Non-Bank</v>
          </cell>
          <cell r="G90">
            <v>9.033341966692654E-2</v>
          </cell>
          <cell r="H90">
            <v>57624.93</v>
          </cell>
          <cell r="L90">
            <v>4767.0223342499994</v>
          </cell>
        </row>
        <row r="91">
          <cell r="C91">
            <v>10193</v>
          </cell>
          <cell r="D91" t="str">
            <v>DEL</v>
          </cell>
          <cell r="E91" t="str">
            <v>SD</v>
          </cell>
          <cell r="F91" t="str">
            <v>Bank</v>
          </cell>
          <cell r="G91">
            <v>0.3348546224090263</v>
          </cell>
          <cell r="H91">
            <v>862986.96</v>
          </cell>
          <cell r="L91">
            <v>85890.93466140001</v>
          </cell>
        </row>
        <row r="92">
          <cell r="C92">
            <v>10194</v>
          </cell>
          <cell r="D92" t="str">
            <v>MUM</v>
          </cell>
          <cell r="E92" t="str">
            <v>FD</v>
          </cell>
          <cell r="F92" t="str">
            <v>Non-Bank</v>
          </cell>
          <cell r="G92">
            <v>0.21299358012657421</v>
          </cell>
          <cell r="H92">
            <v>501516.18</v>
          </cell>
          <cell r="L92">
            <v>49914.651604950006</v>
          </cell>
        </row>
        <row r="93">
          <cell r="C93">
            <v>10197</v>
          </cell>
          <cell r="D93" t="str">
            <v>DEL</v>
          </cell>
          <cell r="E93" t="str">
            <v>RD</v>
          </cell>
          <cell r="F93" t="str">
            <v>Bank</v>
          </cell>
          <cell r="G93">
            <v>0.96634529342808628</v>
          </cell>
          <cell r="H93">
            <v>405313.92</v>
          </cell>
          <cell r="L93">
            <v>40339.8811728</v>
          </cell>
        </row>
        <row r="94">
          <cell r="C94">
            <v>10198</v>
          </cell>
          <cell r="D94" t="str">
            <v>DEL</v>
          </cell>
          <cell r="E94" t="str">
            <v>SD</v>
          </cell>
          <cell r="F94" t="str">
            <v>Non-Bank</v>
          </cell>
          <cell r="G94">
            <v>7.3146555639453936E-3</v>
          </cell>
          <cell r="H94">
            <v>180170.1</v>
          </cell>
          <cell r="L94">
            <v>180.17010000000002</v>
          </cell>
        </row>
        <row r="95">
          <cell r="C95">
            <v>10200</v>
          </cell>
          <cell r="D95" t="str">
            <v>DEL</v>
          </cell>
          <cell r="E95" t="str">
            <v>RD</v>
          </cell>
          <cell r="F95" t="str">
            <v>Non-Bank</v>
          </cell>
          <cell r="G95">
            <v>0.55555666237850088</v>
          </cell>
          <cell r="H95">
            <v>519861.87</v>
          </cell>
          <cell r="L95">
            <v>45818.025912450001</v>
          </cell>
        </row>
        <row r="96">
          <cell r="C96">
            <v>10202</v>
          </cell>
          <cell r="D96" t="str">
            <v>MUM</v>
          </cell>
          <cell r="E96" t="str">
            <v>SD</v>
          </cell>
          <cell r="F96" t="str">
            <v>Bank</v>
          </cell>
          <cell r="G96">
            <v>0.21854593228280439</v>
          </cell>
          <cell r="H96">
            <v>451707.3</v>
          </cell>
          <cell r="L96">
            <v>37367.486392499995</v>
          </cell>
        </row>
        <row r="97">
          <cell r="C97">
            <v>10203</v>
          </cell>
          <cell r="D97" t="str">
            <v>DEL</v>
          </cell>
          <cell r="E97" t="str">
            <v>CD</v>
          </cell>
          <cell r="F97" t="str">
            <v>Non-Bank</v>
          </cell>
          <cell r="G97">
            <v>0.62322777258042861</v>
          </cell>
          <cell r="H97">
            <v>515938.5</v>
          </cell>
          <cell r="L97">
            <v>515.93849999999998</v>
          </cell>
        </row>
        <row r="98">
          <cell r="C98">
            <v>10205</v>
          </cell>
          <cell r="D98" t="str">
            <v>DEL</v>
          </cell>
          <cell r="E98" t="str">
            <v>RD</v>
          </cell>
          <cell r="F98" t="str">
            <v>Bank</v>
          </cell>
          <cell r="G98">
            <v>0.71483361404386259</v>
          </cell>
          <cell r="H98">
            <v>598580.73</v>
          </cell>
          <cell r="L98">
            <v>59575.243605075004</v>
          </cell>
        </row>
        <row r="99">
          <cell r="C99">
            <v>10206</v>
          </cell>
          <cell r="D99" t="str">
            <v>DEL</v>
          </cell>
          <cell r="E99" t="str">
            <v>CD</v>
          </cell>
          <cell r="F99" t="str">
            <v>Non-Bank</v>
          </cell>
          <cell r="G99">
            <v>0.95749930226329927</v>
          </cell>
          <cell r="H99">
            <v>107509.05</v>
          </cell>
          <cell r="L99">
            <v>8893.6861612499997</v>
          </cell>
        </row>
        <row r="100">
          <cell r="C100">
            <v>10207</v>
          </cell>
          <cell r="D100" t="str">
            <v>MUM</v>
          </cell>
          <cell r="E100" t="str">
            <v>CD</v>
          </cell>
          <cell r="F100" t="str">
            <v>Non-Bank</v>
          </cell>
          <cell r="G100">
            <v>0.15375649424503912</v>
          </cell>
          <cell r="H100">
            <v>668790.54</v>
          </cell>
          <cell r="L100">
            <v>668.79054000000008</v>
          </cell>
        </row>
        <row r="101">
          <cell r="C101">
            <v>10209</v>
          </cell>
          <cell r="D101" t="str">
            <v>MUM</v>
          </cell>
          <cell r="E101" t="str">
            <v>SD</v>
          </cell>
          <cell r="F101" t="str">
            <v>Bank</v>
          </cell>
          <cell r="G101">
            <v>0.38363849348815171</v>
          </cell>
          <cell r="H101">
            <v>552677.4</v>
          </cell>
          <cell r="L101">
            <v>48710.222649000003</v>
          </cell>
        </row>
        <row r="102">
          <cell r="C102">
            <v>10211</v>
          </cell>
          <cell r="D102" t="str">
            <v>MUM</v>
          </cell>
          <cell r="E102" t="str">
            <v>FD</v>
          </cell>
          <cell r="F102" t="str">
            <v>Non-Bank</v>
          </cell>
          <cell r="G102">
            <v>0.62719476982159961</v>
          </cell>
          <cell r="H102">
            <v>975834.09</v>
          </cell>
          <cell r="L102">
            <v>86005.137522149991</v>
          </cell>
        </row>
        <row r="103">
          <cell r="C103">
            <v>10212</v>
          </cell>
          <cell r="D103" t="str">
            <v>MUM</v>
          </cell>
          <cell r="E103" t="str">
            <v>SD</v>
          </cell>
          <cell r="F103" t="str">
            <v>Bank</v>
          </cell>
          <cell r="G103">
            <v>6.0246961793082421E-2</v>
          </cell>
          <cell r="H103">
            <v>874557.09</v>
          </cell>
          <cell r="L103">
            <v>87042.480774975003</v>
          </cell>
        </row>
        <row r="104">
          <cell r="C104">
            <v>10213</v>
          </cell>
          <cell r="D104" t="str">
            <v>MUM</v>
          </cell>
          <cell r="E104" t="str">
            <v>SD</v>
          </cell>
          <cell r="F104" t="str">
            <v>Bank</v>
          </cell>
          <cell r="G104">
            <v>0.62868633123760076</v>
          </cell>
          <cell r="H104">
            <v>626592.78</v>
          </cell>
          <cell r="L104">
            <v>62363.212911450006</v>
          </cell>
        </row>
        <row r="105">
          <cell r="C105">
            <v>10214</v>
          </cell>
          <cell r="D105" t="str">
            <v>DEL</v>
          </cell>
          <cell r="E105" t="str">
            <v>SD</v>
          </cell>
          <cell r="F105" t="str">
            <v>Non-Bank</v>
          </cell>
          <cell r="G105">
            <v>0.59938254583563155</v>
          </cell>
          <cell r="H105">
            <v>330014.52</v>
          </cell>
          <cell r="L105">
            <v>27300.451166999999</v>
          </cell>
        </row>
        <row r="106">
          <cell r="C106">
            <v>10215</v>
          </cell>
          <cell r="D106" t="str">
            <v>MUM</v>
          </cell>
          <cell r="E106" t="str">
            <v>FD</v>
          </cell>
          <cell r="F106" t="str">
            <v>Non-Bank</v>
          </cell>
          <cell r="G106">
            <v>0.78714249223357224</v>
          </cell>
          <cell r="H106">
            <v>562119.03</v>
          </cell>
          <cell r="L106">
            <v>55946.301758325004</v>
          </cell>
        </row>
        <row r="107">
          <cell r="C107">
            <v>10216</v>
          </cell>
          <cell r="D107" t="str">
            <v>DEL</v>
          </cell>
          <cell r="E107" t="str">
            <v>SD</v>
          </cell>
          <cell r="F107" t="str">
            <v>Non-Bank</v>
          </cell>
          <cell r="G107">
            <v>0.10159588054805657</v>
          </cell>
          <cell r="H107">
            <v>402052.86</v>
          </cell>
          <cell r="L107">
            <v>35434.9288161</v>
          </cell>
        </row>
        <row r="108">
          <cell r="C108">
            <v>10217</v>
          </cell>
          <cell r="D108" t="str">
            <v>DEL</v>
          </cell>
          <cell r="E108" t="str">
            <v>FD</v>
          </cell>
          <cell r="F108" t="str">
            <v>Bank</v>
          </cell>
          <cell r="G108">
            <v>0.79826612006685826</v>
          </cell>
          <cell r="H108">
            <v>301555.98</v>
          </cell>
          <cell r="L108">
            <v>30013.112799449998</v>
          </cell>
        </row>
        <row r="109">
          <cell r="C109">
            <v>10218</v>
          </cell>
          <cell r="D109" t="str">
            <v>MUM</v>
          </cell>
          <cell r="E109" t="str">
            <v>SD</v>
          </cell>
          <cell r="F109" t="str">
            <v>Bank</v>
          </cell>
          <cell r="G109">
            <v>0.81403812452082158</v>
          </cell>
          <cell r="H109">
            <v>496560.24</v>
          </cell>
          <cell r="L109">
            <v>49421.399286600004</v>
          </cell>
        </row>
        <row r="110">
          <cell r="C110">
            <v>10219</v>
          </cell>
          <cell r="D110" t="str">
            <v>MUM</v>
          </cell>
          <cell r="E110" t="str">
            <v>RD</v>
          </cell>
          <cell r="F110" t="str">
            <v>Non-Bank</v>
          </cell>
          <cell r="G110">
            <v>0.95711567888311933</v>
          </cell>
          <cell r="H110">
            <v>816028.29</v>
          </cell>
          <cell r="L110">
            <v>816.02829000000008</v>
          </cell>
        </row>
        <row r="111">
          <cell r="C111">
            <v>10220</v>
          </cell>
          <cell r="D111" t="str">
            <v>MUM</v>
          </cell>
          <cell r="E111" t="str">
            <v>SD</v>
          </cell>
          <cell r="F111" t="str">
            <v>Non-Bank</v>
          </cell>
          <cell r="G111">
            <v>0.86506933756422677</v>
          </cell>
          <cell r="H111">
            <v>841001.04</v>
          </cell>
          <cell r="L111">
            <v>83702.731008600007</v>
          </cell>
        </row>
        <row r="112">
          <cell r="C112">
            <v>10221</v>
          </cell>
          <cell r="D112" t="str">
            <v>DEL</v>
          </cell>
          <cell r="E112" t="str">
            <v>CD</v>
          </cell>
          <cell r="F112" t="str">
            <v>Bank</v>
          </cell>
          <cell r="G112">
            <v>0.53117964344075086</v>
          </cell>
          <cell r="H112">
            <v>64512.36</v>
          </cell>
          <cell r="L112">
            <v>6420.7539099000005</v>
          </cell>
        </row>
        <row r="113">
          <cell r="C113">
            <v>10223</v>
          </cell>
          <cell r="D113" t="str">
            <v>DEL</v>
          </cell>
          <cell r="E113" t="str">
            <v>CD</v>
          </cell>
          <cell r="F113" t="str">
            <v>Non-Bank</v>
          </cell>
          <cell r="G113">
            <v>0.51401989759645816</v>
          </cell>
          <cell r="H113">
            <v>499983.66</v>
          </cell>
          <cell r="L113">
            <v>499.98365999999999</v>
          </cell>
        </row>
        <row r="114">
          <cell r="C114">
            <v>10225</v>
          </cell>
          <cell r="D114" t="str">
            <v>MUM</v>
          </cell>
          <cell r="E114" t="str">
            <v>FD</v>
          </cell>
          <cell r="F114" t="str">
            <v>Bank</v>
          </cell>
          <cell r="G114">
            <v>0.55295021200635841</v>
          </cell>
          <cell r="H114">
            <v>603926.73</v>
          </cell>
          <cell r="L114">
            <v>60107.317620075002</v>
          </cell>
        </row>
        <row r="115">
          <cell r="C115">
            <v>10226</v>
          </cell>
          <cell r="D115" t="str">
            <v>MUM</v>
          </cell>
          <cell r="E115" t="str">
            <v>RD</v>
          </cell>
          <cell r="F115" t="str">
            <v>Bank</v>
          </cell>
          <cell r="G115">
            <v>0.33669725591391331</v>
          </cell>
          <cell r="H115">
            <v>253979.55</v>
          </cell>
          <cell r="L115">
            <v>21010.458273749995</v>
          </cell>
        </row>
        <row r="116">
          <cell r="C116">
            <v>10227</v>
          </cell>
          <cell r="D116" t="str">
            <v>DEL</v>
          </cell>
          <cell r="E116" t="str">
            <v>SD</v>
          </cell>
          <cell r="F116" t="str">
            <v>Bank</v>
          </cell>
          <cell r="G116">
            <v>0.54787363612587858</v>
          </cell>
          <cell r="H116">
            <v>811537.65</v>
          </cell>
          <cell r="L116">
            <v>80770.313460375008</v>
          </cell>
        </row>
        <row r="117">
          <cell r="C117">
            <v>10228</v>
          </cell>
          <cell r="D117" t="str">
            <v>DEL</v>
          </cell>
          <cell r="E117" t="str">
            <v>RD</v>
          </cell>
          <cell r="F117" t="str">
            <v>Bank</v>
          </cell>
          <cell r="G117">
            <v>7.6969220140785555E-2</v>
          </cell>
          <cell r="H117">
            <v>39786.120000000003</v>
          </cell>
          <cell r="L117">
            <v>3291.3067769999998</v>
          </cell>
        </row>
        <row r="118">
          <cell r="C118">
            <v>10229</v>
          </cell>
          <cell r="D118" t="str">
            <v>MUM</v>
          </cell>
          <cell r="E118" t="str">
            <v>SD</v>
          </cell>
          <cell r="F118" t="str">
            <v>Bank</v>
          </cell>
          <cell r="G118">
            <v>0.16475060202430736</v>
          </cell>
          <cell r="H118">
            <v>202412.43</v>
          </cell>
          <cell r="L118">
            <v>20145.603126825001</v>
          </cell>
        </row>
        <row r="119">
          <cell r="C119">
            <v>10230</v>
          </cell>
          <cell r="D119" t="str">
            <v>DEL</v>
          </cell>
          <cell r="E119" t="str">
            <v>CD</v>
          </cell>
          <cell r="F119" t="str">
            <v>Non-Bank</v>
          </cell>
          <cell r="G119">
            <v>0.94545323262205305</v>
          </cell>
          <cell r="H119">
            <v>650236.94999999995</v>
          </cell>
          <cell r="L119">
            <v>64716.458041124999</v>
          </cell>
        </row>
        <row r="120">
          <cell r="C120">
            <v>10231</v>
          </cell>
          <cell r="D120" t="str">
            <v>MUM</v>
          </cell>
          <cell r="E120" t="str">
            <v>CD</v>
          </cell>
          <cell r="F120" t="str">
            <v>Non-Bank</v>
          </cell>
          <cell r="G120">
            <v>0.66765116406648584</v>
          </cell>
          <cell r="H120">
            <v>145728.99</v>
          </cell>
          <cell r="L120">
            <v>12055.430697749998</v>
          </cell>
        </row>
        <row r="121">
          <cell r="C121">
            <v>10236</v>
          </cell>
          <cell r="D121" t="str">
            <v>MUM</v>
          </cell>
          <cell r="E121" t="str">
            <v>FD</v>
          </cell>
          <cell r="F121" t="str">
            <v>Bank</v>
          </cell>
          <cell r="G121">
            <v>4.3646661316985913E-2</v>
          </cell>
          <cell r="H121">
            <v>523448.64</v>
          </cell>
          <cell r="L121">
            <v>43302.288743999998</v>
          </cell>
        </row>
        <row r="122">
          <cell r="C122">
            <v>10238</v>
          </cell>
          <cell r="D122" t="str">
            <v>MUM</v>
          </cell>
          <cell r="E122" t="str">
            <v>SD</v>
          </cell>
          <cell r="F122" t="str">
            <v>Non-Bank</v>
          </cell>
          <cell r="G122">
            <v>0.7274253556682776</v>
          </cell>
          <cell r="H122">
            <v>660769.55999999994</v>
          </cell>
          <cell r="L122">
            <v>65764.742382900004</v>
          </cell>
        </row>
        <row r="123">
          <cell r="C123">
            <v>10239</v>
          </cell>
          <cell r="D123" t="str">
            <v>DEL</v>
          </cell>
          <cell r="E123" t="str">
            <v>RD</v>
          </cell>
          <cell r="F123" t="str">
            <v>Bank</v>
          </cell>
          <cell r="G123">
            <v>0.34033792799747586</v>
          </cell>
          <cell r="H123">
            <v>424690.2</v>
          </cell>
          <cell r="L123">
            <v>424.6902</v>
          </cell>
        </row>
        <row r="124">
          <cell r="C124">
            <v>10242</v>
          </cell>
          <cell r="D124" t="str">
            <v>DEL</v>
          </cell>
          <cell r="E124" t="str">
            <v>RD</v>
          </cell>
          <cell r="F124" t="str">
            <v>Non-Bank</v>
          </cell>
          <cell r="G124">
            <v>0.44944979755524661</v>
          </cell>
          <cell r="H124">
            <v>889166.52</v>
          </cell>
          <cell r="L124">
            <v>88496.520819300014</v>
          </cell>
        </row>
        <row r="125">
          <cell r="C125">
            <v>10244</v>
          </cell>
          <cell r="D125" t="str">
            <v>MUM</v>
          </cell>
          <cell r="E125" t="str">
            <v>FD</v>
          </cell>
          <cell r="F125" t="str">
            <v>Bank</v>
          </cell>
          <cell r="G125">
            <v>0.12788507533276439</v>
          </cell>
          <cell r="H125">
            <v>291193.65000000002</v>
          </cell>
          <cell r="L125">
            <v>25664.35234275</v>
          </cell>
        </row>
        <row r="126">
          <cell r="C126">
            <v>10245</v>
          </cell>
          <cell r="D126" t="str">
            <v>DEL</v>
          </cell>
          <cell r="E126" t="str">
            <v>FD</v>
          </cell>
          <cell r="F126" t="str">
            <v>Non-Bank</v>
          </cell>
          <cell r="G126">
            <v>0.21021975429850581</v>
          </cell>
          <cell r="H126">
            <v>266260.5</v>
          </cell>
          <cell r="L126">
            <v>266.26049999999998</v>
          </cell>
        </row>
        <row r="127">
          <cell r="C127">
            <v>10247</v>
          </cell>
          <cell r="D127" t="str">
            <v>DEL</v>
          </cell>
          <cell r="E127" t="str">
            <v>SD</v>
          </cell>
          <cell r="F127" t="str">
            <v>Bank</v>
          </cell>
          <cell r="G127">
            <v>0.8495478630499691</v>
          </cell>
          <cell r="H127">
            <v>373792.32</v>
          </cell>
          <cell r="L127">
            <v>30921.969671999999</v>
          </cell>
        </row>
        <row r="128">
          <cell r="C128">
            <v>10249</v>
          </cell>
          <cell r="D128" t="str">
            <v>DEL</v>
          </cell>
          <cell r="E128" t="str">
            <v>FD</v>
          </cell>
          <cell r="F128" t="str">
            <v>Bank</v>
          </cell>
          <cell r="G128">
            <v>0.43579912409048793</v>
          </cell>
          <cell r="H128">
            <v>588038.22</v>
          </cell>
          <cell r="L128">
            <v>588.03822000000002</v>
          </cell>
        </row>
        <row r="129">
          <cell r="C129">
            <v>10251</v>
          </cell>
          <cell r="D129" t="str">
            <v>DEL</v>
          </cell>
          <cell r="E129" t="str">
            <v>FD</v>
          </cell>
          <cell r="F129" t="str">
            <v>Bank</v>
          </cell>
          <cell r="G129">
            <v>0.20215573465805337</v>
          </cell>
          <cell r="H129">
            <v>828131.04</v>
          </cell>
          <cell r="L129">
            <v>828.13103999999998</v>
          </cell>
        </row>
        <row r="130">
          <cell r="C130">
            <v>10253</v>
          </cell>
          <cell r="D130" t="str">
            <v>DEL</v>
          </cell>
          <cell r="E130" t="str">
            <v>FD</v>
          </cell>
          <cell r="F130" t="str">
            <v>Bank</v>
          </cell>
          <cell r="G130">
            <v>0.61916474524039322</v>
          </cell>
          <cell r="H130">
            <v>617336.28</v>
          </cell>
          <cell r="L130">
            <v>54408.933037800009</v>
          </cell>
        </row>
        <row r="131">
          <cell r="C131">
            <v>10255</v>
          </cell>
          <cell r="D131" t="str">
            <v>DEL</v>
          </cell>
          <cell r="E131" t="str">
            <v>FD</v>
          </cell>
          <cell r="F131" t="str">
            <v>Bank</v>
          </cell>
          <cell r="G131">
            <v>0.46217589611863041</v>
          </cell>
          <cell r="H131">
            <v>923326.47</v>
          </cell>
          <cell r="L131">
            <v>923.32646999999997</v>
          </cell>
        </row>
        <row r="132">
          <cell r="C132">
            <v>10256</v>
          </cell>
          <cell r="D132" t="str">
            <v>MUM</v>
          </cell>
          <cell r="E132" t="str">
            <v>RD</v>
          </cell>
          <cell r="F132" t="str">
            <v>Bank</v>
          </cell>
          <cell r="G132">
            <v>0.25003295206851328</v>
          </cell>
          <cell r="H132">
            <v>391676.67</v>
          </cell>
          <cell r="L132">
            <v>32401.452525749995</v>
          </cell>
        </row>
        <row r="133">
          <cell r="C133">
            <v>10258</v>
          </cell>
          <cell r="D133" t="str">
            <v>MUM</v>
          </cell>
          <cell r="E133" t="str">
            <v>CD</v>
          </cell>
          <cell r="F133" t="str">
            <v>Non-Bank</v>
          </cell>
          <cell r="G133">
            <v>0.49821966550099672</v>
          </cell>
          <cell r="H133">
            <v>562822.92000000004</v>
          </cell>
          <cell r="L133">
            <v>46559.526057000003</v>
          </cell>
        </row>
        <row r="134">
          <cell r="C134">
            <v>10259</v>
          </cell>
          <cell r="D134" t="str">
            <v>MUM</v>
          </cell>
          <cell r="E134" t="str">
            <v>CD</v>
          </cell>
          <cell r="F134" t="str">
            <v>Bank</v>
          </cell>
          <cell r="G134">
            <v>0.82189815916786313</v>
          </cell>
          <cell r="H134">
            <v>753380.1</v>
          </cell>
          <cell r="L134">
            <v>74982.037902750002</v>
          </cell>
        </row>
        <row r="135">
          <cell r="C135">
            <v>10261</v>
          </cell>
          <cell r="D135" t="str">
            <v>MUM</v>
          </cell>
          <cell r="E135" t="str">
            <v>FD</v>
          </cell>
          <cell r="F135" t="str">
            <v>Non-Bank</v>
          </cell>
          <cell r="G135">
            <v>0.16583270640460879</v>
          </cell>
          <cell r="H135">
            <v>248479.11</v>
          </cell>
          <cell r="L135">
            <v>21899.706359849999</v>
          </cell>
        </row>
        <row r="136">
          <cell r="C136">
            <v>10262</v>
          </cell>
          <cell r="D136" t="str">
            <v>MUM</v>
          </cell>
          <cell r="E136" t="str">
            <v>SD</v>
          </cell>
          <cell r="F136" t="str">
            <v>Non-Bank</v>
          </cell>
          <cell r="G136">
            <v>0.18147723304407648</v>
          </cell>
          <cell r="H136">
            <v>231206.58</v>
          </cell>
          <cell r="L136">
            <v>19126.564330499998</v>
          </cell>
        </row>
        <row r="137">
          <cell r="C137">
            <v>10263</v>
          </cell>
          <cell r="D137" t="str">
            <v>DEL</v>
          </cell>
          <cell r="E137" t="str">
            <v>FD</v>
          </cell>
          <cell r="F137" t="str">
            <v>Bank</v>
          </cell>
          <cell r="G137">
            <v>0.52098104072977292</v>
          </cell>
          <cell r="H137">
            <v>743519.7</v>
          </cell>
          <cell r="L137">
            <v>65530.108759499999</v>
          </cell>
        </row>
        <row r="138">
          <cell r="C138">
            <v>10264</v>
          </cell>
          <cell r="D138" t="str">
            <v>MUM</v>
          </cell>
          <cell r="E138" t="str">
            <v>FD</v>
          </cell>
          <cell r="F138" t="str">
            <v>Bank</v>
          </cell>
          <cell r="G138">
            <v>0.79824223672068484</v>
          </cell>
          <cell r="H138">
            <v>838518.12</v>
          </cell>
          <cell r="L138">
            <v>83455.612188300001</v>
          </cell>
        </row>
        <row r="139">
          <cell r="C139">
            <v>10267</v>
          </cell>
          <cell r="D139" t="str">
            <v>DEL</v>
          </cell>
          <cell r="E139" t="str">
            <v>RD</v>
          </cell>
          <cell r="F139" t="str">
            <v>Non-Bank</v>
          </cell>
          <cell r="G139">
            <v>0.11095679106857548</v>
          </cell>
          <cell r="H139">
            <v>907984.44</v>
          </cell>
          <cell r="L139">
            <v>90369.421352100006</v>
          </cell>
        </row>
        <row r="140">
          <cell r="C140">
            <v>10268</v>
          </cell>
          <cell r="D140" t="str">
            <v>DEL</v>
          </cell>
          <cell r="E140" t="str">
            <v>FD</v>
          </cell>
          <cell r="F140" t="str">
            <v>Bank</v>
          </cell>
          <cell r="G140">
            <v>0.25621644437188151</v>
          </cell>
          <cell r="H140">
            <v>845843.13</v>
          </cell>
          <cell r="L140">
            <v>69972.372929250007</v>
          </cell>
        </row>
        <row r="141">
          <cell r="C141">
            <v>10269</v>
          </cell>
          <cell r="D141" t="str">
            <v>MUM</v>
          </cell>
          <cell r="E141" t="str">
            <v>CD</v>
          </cell>
          <cell r="F141" t="str">
            <v>Non-Bank</v>
          </cell>
          <cell r="G141">
            <v>0.85468207266468699</v>
          </cell>
          <cell r="H141">
            <v>45133.11</v>
          </cell>
          <cell r="L141">
            <v>45.133110000000002</v>
          </cell>
        </row>
        <row r="142">
          <cell r="C142">
            <v>10270</v>
          </cell>
          <cell r="D142" t="str">
            <v>DEL</v>
          </cell>
          <cell r="E142" t="str">
            <v>RD</v>
          </cell>
          <cell r="F142" t="str">
            <v>Non-Bank</v>
          </cell>
          <cell r="G142">
            <v>0.24037810683721295</v>
          </cell>
          <cell r="H142">
            <v>225425.97</v>
          </cell>
          <cell r="L142">
            <v>18648.363368249997</v>
          </cell>
        </row>
        <row r="143">
          <cell r="C143">
            <v>10273</v>
          </cell>
          <cell r="D143" t="str">
            <v>DEL</v>
          </cell>
          <cell r="E143" t="str">
            <v>FD</v>
          </cell>
          <cell r="F143" t="str">
            <v>Non-Bank</v>
          </cell>
          <cell r="G143">
            <v>0.38998756468057005</v>
          </cell>
          <cell r="H143">
            <v>833463.17999999993</v>
          </cell>
          <cell r="L143">
            <v>833.46317999999997</v>
          </cell>
        </row>
        <row r="144">
          <cell r="C144">
            <v>10274</v>
          </cell>
          <cell r="D144" t="str">
            <v>DEL</v>
          </cell>
          <cell r="E144" t="str">
            <v>FD</v>
          </cell>
          <cell r="F144" t="str">
            <v>Bank</v>
          </cell>
          <cell r="G144">
            <v>0.77228935976761282</v>
          </cell>
          <cell r="H144">
            <v>648513.36</v>
          </cell>
          <cell r="L144">
            <v>57156.724983600005</v>
          </cell>
        </row>
        <row r="145">
          <cell r="C145">
            <v>10276</v>
          </cell>
          <cell r="D145" t="str">
            <v>MUM</v>
          </cell>
          <cell r="E145" t="str">
            <v>SD</v>
          </cell>
          <cell r="F145" t="str">
            <v>Non-Bank</v>
          </cell>
          <cell r="G145">
            <v>0.53637570929394085</v>
          </cell>
          <cell r="H145">
            <v>638871.75</v>
          </cell>
          <cell r="L145">
            <v>52850.66551875</v>
          </cell>
        </row>
        <row r="146">
          <cell r="C146">
            <v>10277</v>
          </cell>
          <cell r="D146" t="str">
            <v>MUM</v>
          </cell>
          <cell r="E146" t="str">
            <v>SD</v>
          </cell>
          <cell r="F146" t="str">
            <v>Non-Bank</v>
          </cell>
          <cell r="G146">
            <v>0.24842527120943936</v>
          </cell>
          <cell r="H146">
            <v>736486.74</v>
          </cell>
          <cell r="L146">
            <v>736.48673999999994</v>
          </cell>
        </row>
        <row r="147">
          <cell r="C147">
            <v>10278</v>
          </cell>
          <cell r="D147" t="str">
            <v>MUM</v>
          </cell>
          <cell r="E147" t="str">
            <v>SD</v>
          </cell>
          <cell r="F147" t="str">
            <v>Non-Bank</v>
          </cell>
          <cell r="G147">
            <v>0.29955925432772512</v>
          </cell>
          <cell r="H147">
            <v>722988.09</v>
          </cell>
          <cell r="L147">
            <v>722.98808999999994</v>
          </cell>
        </row>
        <row r="148">
          <cell r="C148">
            <v>10279</v>
          </cell>
          <cell r="D148" t="str">
            <v>DEL</v>
          </cell>
          <cell r="E148" t="str">
            <v>CD</v>
          </cell>
          <cell r="F148" t="str">
            <v>Bank</v>
          </cell>
          <cell r="G148">
            <v>0.41698702150796108</v>
          </cell>
          <cell r="H148">
            <v>744709.68</v>
          </cell>
          <cell r="L148">
            <v>744.70968000000005</v>
          </cell>
        </row>
        <row r="149">
          <cell r="C149">
            <v>10280</v>
          </cell>
          <cell r="D149" t="str">
            <v>MUM</v>
          </cell>
          <cell r="E149" t="str">
            <v>RD</v>
          </cell>
          <cell r="F149" t="str">
            <v>Non-Bank</v>
          </cell>
          <cell r="G149">
            <v>0.49263531660870918</v>
          </cell>
          <cell r="H149">
            <v>565426.62</v>
          </cell>
          <cell r="L149">
            <v>49833.875153699999</v>
          </cell>
        </row>
        <row r="150">
          <cell r="C150">
            <v>10283</v>
          </cell>
          <cell r="D150" t="str">
            <v>MUM</v>
          </cell>
          <cell r="E150" t="str">
            <v>RD</v>
          </cell>
          <cell r="F150" t="str">
            <v>Non-Bank</v>
          </cell>
          <cell r="G150">
            <v>0.35511833427972861</v>
          </cell>
          <cell r="H150">
            <v>735563.07</v>
          </cell>
          <cell r="L150">
            <v>64828.851174449999</v>
          </cell>
        </row>
        <row r="151">
          <cell r="C151">
            <v>10286</v>
          </cell>
          <cell r="D151" t="str">
            <v>MUM</v>
          </cell>
          <cell r="E151" t="str">
            <v>SD</v>
          </cell>
          <cell r="F151" t="str">
            <v>Non-Bank</v>
          </cell>
          <cell r="G151">
            <v>0.63663042812056703</v>
          </cell>
          <cell r="H151">
            <v>542862.54</v>
          </cell>
          <cell r="L151">
            <v>54029.75144985001</v>
          </cell>
        </row>
        <row r="152">
          <cell r="C152">
            <v>10287</v>
          </cell>
          <cell r="D152" t="str">
            <v>DEL</v>
          </cell>
          <cell r="E152" t="str">
            <v>FD</v>
          </cell>
          <cell r="F152" t="str">
            <v>Non-Bank</v>
          </cell>
          <cell r="G152">
            <v>0.39436463280030642</v>
          </cell>
          <cell r="H152">
            <v>770276.43</v>
          </cell>
          <cell r="L152">
            <v>76663.687386825011</v>
          </cell>
        </row>
        <row r="153">
          <cell r="C153">
            <v>10289</v>
          </cell>
          <cell r="D153" t="str">
            <v>DEL</v>
          </cell>
          <cell r="E153" t="str">
            <v>SD</v>
          </cell>
          <cell r="F153" t="str">
            <v>Bank</v>
          </cell>
          <cell r="G153">
            <v>0.3253403574489534</v>
          </cell>
          <cell r="H153">
            <v>556225.55999999994</v>
          </cell>
          <cell r="L153">
            <v>49022.939730600003</v>
          </cell>
        </row>
        <row r="154">
          <cell r="C154">
            <v>10290</v>
          </cell>
          <cell r="D154" t="str">
            <v>DEL</v>
          </cell>
          <cell r="E154" t="str">
            <v>SD</v>
          </cell>
          <cell r="F154" t="str">
            <v>Non-Bank</v>
          </cell>
          <cell r="G154">
            <v>0.58853793404949784</v>
          </cell>
          <cell r="H154">
            <v>961782.03</v>
          </cell>
          <cell r="L154">
            <v>95723.760990825016</v>
          </cell>
        </row>
        <row r="155">
          <cell r="C155">
            <v>10294</v>
          </cell>
          <cell r="D155" t="str">
            <v>DEL</v>
          </cell>
          <cell r="E155" t="str">
            <v>SD</v>
          </cell>
          <cell r="F155" t="str">
            <v>Non-Bank</v>
          </cell>
          <cell r="G155">
            <v>0.50348379903734441</v>
          </cell>
          <cell r="H155">
            <v>468069.02999999997</v>
          </cell>
          <cell r="L155">
            <v>46585.740383324999</v>
          </cell>
        </row>
        <row r="156">
          <cell r="C156">
            <v>10295</v>
          </cell>
          <cell r="D156" t="str">
            <v>DEL</v>
          </cell>
          <cell r="E156" t="str">
            <v>SD</v>
          </cell>
          <cell r="F156" t="str">
            <v>Non-Bank</v>
          </cell>
          <cell r="G156">
            <v>0.54274507670513195</v>
          </cell>
          <cell r="H156">
            <v>33862.949999999997</v>
          </cell>
          <cell r="L156">
            <v>33.862949999999998</v>
          </cell>
        </row>
        <row r="157">
          <cell r="C157">
            <v>10296</v>
          </cell>
          <cell r="D157" t="str">
            <v>MUM</v>
          </cell>
          <cell r="E157" t="str">
            <v>SD</v>
          </cell>
          <cell r="F157" t="str">
            <v>Bank</v>
          </cell>
          <cell r="G157">
            <v>0.69255680503873762</v>
          </cell>
          <cell r="H157">
            <v>116465.58</v>
          </cell>
          <cell r="L157">
            <v>11591.528013450001</v>
          </cell>
        </row>
        <row r="158">
          <cell r="C158">
            <v>10301</v>
          </cell>
          <cell r="D158" t="str">
            <v>MUM</v>
          </cell>
          <cell r="E158" t="str">
            <v>RD</v>
          </cell>
          <cell r="F158" t="str">
            <v>Bank</v>
          </cell>
          <cell r="G158">
            <v>0.63108380489573845</v>
          </cell>
          <cell r="H158">
            <v>847786.5</v>
          </cell>
          <cell r="L158">
            <v>74719.663177500013</v>
          </cell>
        </row>
        <row r="159">
          <cell r="C159">
            <v>10304</v>
          </cell>
          <cell r="D159" t="str">
            <v>MUM</v>
          </cell>
          <cell r="E159" t="str">
            <v>FD</v>
          </cell>
          <cell r="F159" t="str">
            <v>Bank</v>
          </cell>
          <cell r="G159">
            <v>0.25888476708148611</v>
          </cell>
          <cell r="H159">
            <v>574337.61</v>
          </cell>
          <cell r="L159">
            <v>47512.07878725</v>
          </cell>
        </row>
        <row r="160">
          <cell r="C160">
            <v>10306</v>
          </cell>
          <cell r="D160" t="str">
            <v>DEL</v>
          </cell>
          <cell r="E160" t="str">
            <v>FD</v>
          </cell>
          <cell r="F160" t="str">
            <v>Bank</v>
          </cell>
          <cell r="G160">
            <v>0.15537395341545224</v>
          </cell>
          <cell r="H160">
            <v>583774.29</v>
          </cell>
          <cell r="L160">
            <v>51450.947049150003</v>
          </cell>
        </row>
        <row r="161">
          <cell r="C161">
            <v>10307</v>
          </cell>
          <cell r="D161" t="str">
            <v>DEL</v>
          </cell>
          <cell r="E161" t="str">
            <v>RD</v>
          </cell>
          <cell r="F161" t="str">
            <v>Non-Bank</v>
          </cell>
          <cell r="G161">
            <v>0.28653136433664617</v>
          </cell>
          <cell r="H161">
            <v>819396.27</v>
          </cell>
          <cell r="L161">
            <v>72217.490256450008</v>
          </cell>
        </row>
        <row r="162">
          <cell r="C162">
            <v>10308</v>
          </cell>
          <cell r="D162" t="str">
            <v>MUM</v>
          </cell>
          <cell r="E162" t="str">
            <v>RD</v>
          </cell>
          <cell r="F162" t="str">
            <v>Bank</v>
          </cell>
          <cell r="G162">
            <v>0.98260801916915208</v>
          </cell>
          <cell r="H162">
            <v>467454.24</v>
          </cell>
          <cell r="L162">
            <v>41199.079442399998</v>
          </cell>
        </row>
        <row r="163">
          <cell r="C163">
            <v>10310</v>
          </cell>
          <cell r="D163" t="str">
            <v>MUM</v>
          </cell>
          <cell r="E163" t="str">
            <v>RD</v>
          </cell>
          <cell r="F163" t="str">
            <v>Non-Bank</v>
          </cell>
          <cell r="G163">
            <v>9.5184797447608771E-2</v>
          </cell>
          <cell r="H163">
            <v>94341.06</v>
          </cell>
          <cell r="L163">
            <v>94.341059999999999</v>
          </cell>
        </row>
        <row r="164">
          <cell r="C164">
            <v>10315</v>
          </cell>
          <cell r="D164" t="str">
            <v>MUM</v>
          </cell>
          <cell r="E164" t="str">
            <v>SD</v>
          </cell>
          <cell r="F164" t="str">
            <v>Bank</v>
          </cell>
          <cell r="G164">
            <v>0.11844962457979957</v>
          </cell>
          <cell r="H164">
            <v>765978.84</v>
          </cell>
          <cell r="L164">
            <v>76235.958998100003</v>
          </cell>
        </row>
        <row r="165">
          <cell r="C165">
            <v>10316</v>
          </cell>
          <cell r="D165" t="str">
            <v>MUM</v>
          </cell>
          <cell r="E165" t="str">
            <v>FD</v>
          </cell>
          <cell r="F165" t="str">
            <v>Bank</v>
          </cell>
          <cell r="G165">
            <v>0.34403602745662265</v>
          </cell>
          <cell r="H165">
            <v>117313.02</v>
          </cell>
          <cell r="L165">
            <v>9704.7195794999989</v>
          </cell>
        </row>
        <row r="166">
          <cell r="C166">
            <v>10317</v>
          </cell>
          <cell r="D166" t="str">
            <v>MUM</v>
          </cell>
          <cell r="E166" t="str">
            <v>SD</v>
          </cell>
          <cell r="F166" t="str">
            <v>Non-Bank</v>
          </cell>
          <cell r="G166">
            <v>0.37182441678711498</v>
          </cell>
          <cell r="H166">
            <v>910349.55</v>
          </cell>
          <cell r="L166">
            <v>80233.657589250011</v>
          </cell>
        </row>
        <row r="167">
          <cell r="C167">
            <v>10319</v>
          </cell>
          <cell r="D167" t="str">
            <v>DEL</v>
          </cell>
          <cell r="E167" t="str">
            <v>FD</v>
          </cell>
          <cell r="F167" t="str">
            <v>Non-Bank</v>
          </cell>
          <cell r="G167">
            <v>0.11768268047430741</v>
          </cell>
          <cell r="H167">
            <v>710778.42</v>
          </cell>
          <cell r="L167">
            <v>58799.144794500004</v>
          </cell>
        </row>
        <row r="168">
          <cell r="C168">
            <v>10320</v>
          </cell>
          <cell r="D168" t="str">
            <v>MUM</v>
          </cell>
          <cell r="E168" t="str">
            <v>RD</v>
          </cell>
          <cell r="F168" t="str">
            <v>Bank</v>
          </cell>
          <cell r="G168">
            <v>0.82058655383435319</v>
          </cell>
          <cell r="H168">
            <v>439643.16</v>
          </cell>
          <cell r="L168">
            <v>36369.480410999997</v>
          </cell>
        </row>
        <row r="169">
          <cell r="C169">
            <v>10323</v>
          </cell>
          <cell r="D169" t="str">
            <v>DEL</v>
          </cell>
          <cell r="E169" t="str">
            <v>CD</v>
          </cell>
          <cell r="F169" t="str">
            <v>Bank</v>
          </cell>
          <cell r="G169">
            <v>0.93709942232140808</v>
          </cell>
          <cell r="H169">
            <v>13200.66</v>
          </cell>
          <cell r="L169">
            <v>1163.4401691</v>
          </cell>
        </row>
        <row r="170">
          <cell r="C170">
            <v>10324</v>
          </cell>
          <cell r="D170" t="str">
            <v>DEL</v>
          </cell>
          <cell r="E170" t="str">
            <v>RD</v>
          </cell>
          <cell r="F170" t="str">
            <v>Bank</v>
          </cell>
          <cell r="G170">
            <v>0.37103654097150474</v>
          </cell>
          <cell r="H170">
            <v>685997.73</v>
          </cell>
          <cell r="L170">
            <v>60460.40993355</v>
          </cell>
        </row>
        <row r="171">
          <cell r="C171">
            <v>10325</v>
          </cell>
          <cell r="D171" t="str">
            <v>DEL</v>
          </cell>
          <cell r="E171" t="str">
            <v>RD</v>
          </cell>
          <cell r="F171" t="str">
            <v>Bank</v>
          </cell>
          <cell r="G171">
            <v>0.49788296134767385</v>
          </cell>
          <cell r="H171">
            <v>141176.97</v>
          </cell>
          <cell r="L171">
            <v>141.17697000000001</v>
          </cell>
        </row>
        <row r="172">
          <cell r="C172">
            <v>10327</v>
          </cell>
          <cell r="D172" t="str">
            <v>DEL</v>
          </cell>
          <cell r="E172" t="str">
            <v>CD</v>
          </cell>
          <cell r="F172" t="str">
            <v>Bank</v>
          </cell>
          <cell r="G172">
            <v>0.34591919206881661</v>
          </cell>
          <cell r="H172">
            <v>856784.61</v>
          </cell>
          <cell r="L172">
            <v>70877.506862249997</v>
          </cell>
        </row>
        <row r="173">
          <cell r="C173">
            <v>10329</v>
          </cell>
          <cell r="D173" t="str">
            <v>MUM</v>
          </cell>
          <cell r="E173" t="str">
            <v>SD</v>
          </cell>
          <cell r="F173" t="str">
            <v>Bank</v>
          </cell>
          <cell r="G173">
            <v>0.21736372336533782</v>
          </cell>
          <cell r="H173">
            <v>987482.42999999993</v>
          </cell>
          <cell r="L173">
            <v>98281.657551825003</v>
          </cell>
        </row>
        <row r="174">
          <cell r="C174">
            <v>10330</v>
          </cell>
          <cell r="D174" t="str">
            <v>DEL</v>
          </cell>
          <cell r="E174" t="str">
            <v>SD</v>
          </cell>
          <cell r="F174" t="str">
            <v>Bank</v>
          </cell>
          <cell r="G174">
            <v>0.33603371003984284</v>
          </cell>
          <cell r="H174">
            <v>510518.25</v>
          </cell>
          <cell r="L174">
            <v>44994.525963750006</v>
          </cell>
        </row>
        <row r="175">
          <cell r="C175">
            <v>10331</v>
          </cell>
          <cell r="D175" t="str">
            <v>DEL</v>
          </cell>
          <cell r="E175" t="str">
            <v>CD</v>
          </cell>
          <cell r="F175" t="str">
            <v>Bank</v>
          </cell>
          <cell r="G175">
            <v>0.38897150159222038</v>
          </cell>
          <cell r="H175">
            <v>577097.73</v>
          </cell>
          <cell r="L175">
            <v>577.09772999999996</v>
          </cell>
        </row>
        <row r="176">
          <cell r="C176">
            <v>10332</v>
          </cell>
          <cell r="D176" t="str">
            <v>DEL</v>
          </cell>
          <cell r="E176" t="str">
            <v>CD</v>
          </cell>
          <cell r="F176" t="str">
            <v>Bank</v>
          </cell>
          <cell r="G176">
            <v>0.21508266372801699</v>
          </cell>
          <cell r="H176">
            <v>305725.86</v>
          </cell>
          <cell r="L176">
            <v>30428.13053115</v>
          </cell>
        </row>
        <row r="177">
          <cell r="C177">
            <v>10335</v>
          </cell>
          <cell r="D177" t="str">
            <v>MUM</v>
          </cell>
          <cell r="E177" t="str">
            <v>FD</v>
          </cell>
          <cell r="F177" t="str">
            <v>Bank</v>
          </cell>
          <cell r="G177">
            <v>0.10894995131844498</v>
          </cell>
          <cell r="H177">
            <v>921566.25</v>
          </cell>
          <cell r="L177">
            <v>91721.184946875001</v>
          </cell>
        </row>
        <row r="178">
          <cell r="C178">
            <v>10336</v>
          </cell>
          <cell r="D178" t="str">
            <v>DEL</v>
          </cell>
          <cell r="E178" t="str">
            <v>RD</v>
          </cell>
          <cell r="F178" t="str">
            <v>Bank</v>
          </cell>
          <cell r="G178">
            <v>0.12125655862814022</v>
          </cell>
          <cell r="H178">
            <v>275190.3</v>
          </cell>
          <cell r="L178">
            <v>275.19029999999998</v>
          </cell>
        </row>
        <row r="179">
          <cell r="C179">
            <v>10337</v>
          </cell>
          <cell r="D179" t="str">
            <v>MUM</v>
          </cell>
          <cell r="E179" t="str">
            <v>CD</v>
          </cell>
          <cell r="F179" t="str">
            <v>Bank</v>
          </cell>
          <cell r="G179">
            <v>0.85138966321621667</v>
          </cell>
          <cell r="H179">
            <v>249711.66</v>
          </cell>
          <cell r="L179">
            <v>24853.177240650002</v>
          </cell>
        </row>
        <row r="180">
          <cell r="C180">
            <v>10340</v>
          </cell>
          <cell r="D180" t="str">
            <v>DEL</v>
          </cell>
          <cell r="E180" t="str">
            <v>RD</v>
          </cell>
          <cell r="F180" t="str">
            <v>Bank</v>
          </cell>
          <cell r="G180">
            <v>0.98923175569677002</v>
          </cell>
          <cell r="H180">
            <v>593825.76</v>
          </cell>
          <cell r="L180">
            <v>59101.9933284</v>
          </cell>
        </row>
        <row r="181">
          <cell r="C181">
            <v>10341</v>
          </cell>
          <cell r="D181" t="str">
            <v>MUM</v>
          </cell>
          <cell r="E181" t="str">
            <v>CD</v>
          </cell>
          <cell r="F181" t="str">
            <v>Non-Bank</v>
          </cell>
          <cell r="G181">
            <v>0.4975499226896718</v>
          </cell>
          <cell r="H181">
            <v>510519.24</v>
          </cell>
          <cell r="L181">
            <v>510.51923999999997</v>
          </cell>
        </row>
        <row r="182">
          <cell r="C182">
            <v>10344</v>
          </cell>
          <cell r="D182" t="str">
            <v>DEL</v>
          </cell>
          <cell r="E182" t="str">
            <v>RD</v>
          </cell>
          <cell r="F182" t="str">
            <v>Non-Bank</v>
          </cell>
          <cell r="G182">
            <v>0.52877473306201572</v>
          </cell>
          <cell r="H182">
            <v>204950.79</v>
          </cell>
          <cell r="L182">
            <v>16954.55410275</v>
          </cell>
        </row>
        <row r="183">
          <cell r="C183">
            <v>10345</v>
          </cell>
          <cell r="D183" t="str">
            <v>DEL</v>
          </cell>
          <cell r="E183" t="str">
            <v>FD</v>
          </cell>
          <cell r="F183" t="str">
            <v>Non-Bank</v>
          </cell>
          <cell r="G183">
            <v>0.68735040863477948</v>
          </cell>
          <cell r="H183">
            <v>184216.23</v>
          </cell>
          <cell r="L183">
            <v>184.21623000000002</v>
          </cell>
        </row>
        <row r="184">
          <cell r="C184">
            <v>10349</v>
          </cell>
          <cell r="D184" t="str">
            <v>DEL</v>
          </cell>
          <cell r="E184" t="str">
            <v>SD</v>
          </cell>
          <cell r="F184" t="str">
            <v>Non-Bank</v>
          </cell>
          <cell r="G184">
            <v>0.99665641298115248</v>
          </cell>
          <cell r="H184">
            <v>979378.29</v>
          </cell>
          <cell r="L184">
            <v>86317.505589150009</v>
          </cell>
        </row>
        <row r="185">
          <cell r="C185">
            <v>10350</v>
          </cell>
          <cell r="D185" t="str">
            <v>DEL</v>
          </cell>
          <cell r="E185" t="str">
            <v>FD</v>
          </cell>
          <cell r="F185" t="str">
            <v>Non-Bank</v>
          </cell>
          <cell r="G185">
            <v>0.33713867677749643</v>
          </cell>
          <cell r="H185">
            <v>278805.77999999997</v>
          </cell>
          <cell r="L185">
            <v>27748.842268949997</v>
          </cell>
        </row>
        <row r="186">
          <cell r="C186">
            <v>10351</v>
          </cell>
          <cell r="D186" t="str">
            <v>MUM</v>
          </cell>
          <cell r="E186" t="str">
            <v>RD</v>
          </cell>
          <cell r="F186" t="str">
            <v>Non-Bank</v>
          </cell>
          <cell r="G186">
            <v>0.88325699825447979</v>
          </cell>
          <cell r="H186">
            <v>382531.05</v>
          </cell>
          <cell r="L186">
            <v>33714.374091750004</v>
          </cell>
        </row>
        <row r="187">
          <cell r="C187">
            <v>10352</v>
          </cell>
          <cell r="D187" t="str">
            <v>DEL</v>
          </cell>
          <cell r="E187" t="str">
            <v>CD</v>
          </cell>
          <cell r="F187" t="str">
            <v>Non-Bank</v>
          </cell>
          <cell r="G187">
            <v>0.2721271570669731</v>
          </cell>
          <cell r="H187">
            <v>124566.75</v>
          </cell>
          <cell r="L187">
            <v>10978.690511250001</v>
          </cell>
        </row>
        <row r="188">
          <cell r="C188">
            <v>10353</v>
          </cell>
          <cell r="D188" t="str">
            <v>MUM</v>
          </cell>
          <cell r="E188" t="str">
            <v>RD</v>
          </cell>
          <cell r="F188" t="str">
            <v>Bank</v>
          </cell>
          <cell r="G188">
            <v>0.82372175774888234</v>
          </cell>
          <cell r="H188">
            <v>982910.61</v>
          </cell>
          <cell r="L188">
            <v>97826.635736775002</v>
          </cell>
        </row>
        <row r="189">
          <cell r="C189">
            <v>10356</v>
          </cell>
          <cell r="D189" t="str">
            <v>MUM</v>
          </cell>
          <cell r="E189" t="str">
            <v>FD</v>
          </cell>
          <cell r="F189" t="str">
            <v>Non-Bank</v>
          </cell>
          <cell r="G189">
            <v>0.64160061307814165</v>
          </cell>
          <cell r="H189">
            <v>62802.63</v>
          </cell>
          <cell r="L189">
            <v>6250.5887573250002</v>
          </cell>
        </row>
        <row r="190">
          <cell r="C190">
            <v>10357</v>
          </cell>
          <cell r="D190" t="str">
            <v>MUM</v>
          </cell>
          <cell r="E190" t="str">
            <v>CD</v>
          </cell>
          <cell r="F190" t="str">
            <v>Bank</v>
          </cell>
          <cell r="G190">
            <v>0.84735178535284073</v>
          </cell>
          <cell r="H190">
            <v>805274.91</v>
          </cell>
          <cell r="L190">
            <v>80146.998605025015</v>
          </cell>
        </row>
        <row r="191">
          <cell r="C191">
            <v>10359</v>
          </cell>
          <cell r="D191" t="str">
            <v>DEL</v>
          </cell>
          <cell r="E191" t="str">
            <v>FD</v>
          </cell>
          <cell r="F191" t="str">
            <v>Non-Bank</v>
          </cell>
          <cell r="G191">
            <v>0.83249990073799418</v>
          </cell>
          <cell r="H191">
            <v>166152.69</v>
          </cell>
          <cell r="L191">
            <v>14643.867333150001</v>
          </cell>
        </row>
        <row r="192">
          <cell r="C192">
            <v>10360</v>
          </cell>
          <cell r="D192" t="str">
            <v>DEL</v>
          </cell>
          <cell r="E192" t="str">
            <v>CD</v>
          </cell>
          <cell r="F192" t="str">
            <v>Non-Bank</v>
          </cell>
          <cell r="G192">
            <v>0.43643278906189087</v>
          </cell>
          <cell r="H192">
            <v>163082.70000000001</v>
          </cell>
          <cell r="L192">
            <v>163.08270000000002</v>
          </cell>
        </row>
        <row r="193">
          <cell r="C193">
            <v>10362</v>
          </cell>
          <cell r="D193" t="str">
            <v>MUM</v>
          </cell>
          <cell r="E193" t="str">
            <v>CD</v>
          </cell>
          <cell r="F193" t="str">
            <v>Non-Bank</v>
          </cell>
          <cell r="G193">
            <v>0.8790338336306045</v>
          </cell>
          <cell r="H193">
            <v>161899.65</v>
          </cell>
          <cell r="L193">
            <v>16113.467415375</v>
          </cell>
        </row>
        <row r="194">
          <cell r="C194">
            <v>10363</v>
          </cell>
          <cell r="D194" t="str">
            <v>MUM</v>
          </cell>
          <cell r="E194" t="str">
            <v>FD</v>
          </cell>
          <cell r="F194" t="str">
            <v>Non-Bank</v>
          </cell>
          <cell r="G194">
            <v>0.55681281481164735</v>
          </cell>
          <cell r="H194">
            <v>421791.48</v>
          </cell>
          <cell r="L194">
            <v>41979.851525700004</v>
          </cell>
        </row>
        <row r="195">
          <cell r="C195">
            <v>10364</v>
          </cell>
          <cell r="D195" t="str">
            <v>DEL</v>
          </cell>
          <cell r="E195" t="str">
            <v>CD</v>
          </cell>
          <cell r="F195" t="str">
            <v>Non-Bank</v>
          </cell>
          <cell r="G195">
            <v>0.29053985776033886</v>
          </cell>
          <cell r="H195">
            <v>415144.62</v>
          </cell>
          <cell r="L195">
            <v>34342.838689499993</v>
          </cell>
        </row>
        <row r="196">
          <cell r="C196">
            <v>10365</v>
          </cell>
          <cell r="D196" t="str">
            <v>DEL</v>
          </cell>
          <cell r="E196" t="str">
            <v>FD</v>
          </cell>
          <cell r="F196" t="str">
            <v>Non-Bank</v>
          </cell>
          <cell r="G196">
            <v>0.86513359953961522</v>
          </cell>
          <cell r="H196">
            <v>914848.11</v>
          </cell>
          <cell r="L196">
            <v>75680.809899749991</v>
          </cell>
        </row>
        <row r="197">
          <cell r="C197">
            <v>10366</v>
          </cell>
          <cell r="D197" t="str">
            <v>DEL</v>
          </cell>
          <cell r="E197" t="str">
            <v>RD</v>
          </cell>
          <cell r="F197" t="str">
            <v>Bank</v>
          </cell>
          <cell r="G197">
            <v>0.89172238187635111</v>
          </cell>
          <cell r="H197">
            <v>811036.71</v>
          </cell>
          <cell r="L197">
            <v>80720.456154525004</v>
          </cell>
        </row>
        <row r="198">
          <cell r="C198">
            <v>10368</v>
          </cell>
          <cell r="D198" t="str">
            <v>DEL</v>
          </cell>
          <cell r="E198" t="str">
            <v>CD</v>
          </cell>
          <cell r="F198" t="str">
            <v>Bank</v>
          </cell>
          <cell r="G198">
            <v>4.9631296606921671E-2</v>
          </cell>
          <cell r="H198">
            <v>611005.23</v>
          </cell>
          <cell r="L198">
            <v>60811.823028824998</v>
          </cell>
        </row>
        <row r="199">
          <cell r="C199">
            <v>10369</v>
          </cell>
          <cell r="D199" t="str">
            <v>MUM</v>
          </cell>
          <cell r="E199" t="str">
            <v>FD</v>
          </cell>
          <cell r="F199" t="str">
            <v>Bank</v>
          </cell>
          <cell r="G199">
            <v>0.90330842575536574</v>
          </cell>
          <cell r="H199">
            <v>285354.63</v>
          </cell>
          <cell r="L199">
            <v>28400.632937325001</v>
          </cell>
        </row>
        <row r="200">
          <cell r="C200">
            <v>10377</v>
          </cell>
          <cell r="D200" t="str">
            <v>DEL</v>
          </cell>
          <cell r="E200" t="str">
            <v>CD</v>
          </cell>
          <cell r="F200" t="str">
            <v>Non-Bank</v>
          </cell>
          <cell r="G200">
            <v>0.2776644446992087</v>
          </cell>
          <cell r="H200">
            <v>53038.26</v>
          </cell>
          <cell r="L200">
            <v>4674.5270451000006</v>
          </cell>
        </row>
        <row r="201">
          <cell r="C201">
            <v>10378</v>
          </cell>
          <cell r="D201" t="str">
            <v>MUM</v>
          </cell>
          <cell r="E201" t="str">
            <v>FD</v>
          </cell>
          <cell r="F201" t="str">
            <v>Non-Bank</v>
          </cell>
          <cell r="G201">
            <v>0.4963705724217844</v>
          </cell>
          <cell r="H201">
            <v>176715</v>
          </cell>
          <cell r="L201">
            <v>14618.748374999997</v>
          </cell>
        </row>
        <row r="202">
          <cell r="C202">
            <v>10379</v>
          </cell>
          <cell r="D202" t="str">
            <v>MUM</v>
          </cell>
          <cell r="E202" t="str">
            <v>CD</v>
          </cell>
          <cell r="F202" t="str">
            <v>Bank</v>
          </cell>
          <cell r="G202">
            <v>9.9178569143391293E-2</v>
          </cell>
          <cell r="H202">
            <v>712534.68</v>
          </cell>
          <cell r="L202">
            <v>58944.431402999995</v>
          </cell>
        </row>
        <row r="203">
          <cell r="C203">
            <v>10380</v>
          </cell>
          <cell r="D203" t="str">
            <v>DEL</v>
          </cell>
          <cell r="E203" t="str">
            <v>SD</v>
          </cell>
          <cell r="F203" t="str">
            <v>Bank</v>
          </cell>
          <cell r="G203">
            <v>0.24238018655636406</v>
          </cell>
          <cell r="H203">
            <v>100582.02</v>
          </cell>
          <cell r="L203">
            <v>8864.7963327000016</v>
          </cell>
        </row>
        <row r="204">
          <cell r="C204">
            <v>10382</v>
          </cell>
          <cell r="D204" t="str">
            <v>DEL</v>
          </cell>
          <cell r="E204" t="str">
            <v>FD</v>
          </cell>
          <cell r="F204" t="str">
            <v>Bank</v>
          </cell>
          <cell r="G204">
            <v>0.25920585606368274</v>
          </cell>
          <cell r="H204">
            <v>169270.2</v>
          </cell>
          <cell r="L204">
            <v>169.27020000000002</v>
          </cell>
        </row>
        <row r="205">
          <cell r="C205">
            <v>10384</v>
          </cell>
          <cell r="D205" t="str">
            <v>DEL</v>
          </cell>
          <cell r="E205" t="str">
            <v>RD</v>
          </cell>
          <cell r="F205" t="str">
            <v>Non-Bank</v>
          </cell>
          <cell r="G205">
            <v>0.9853225812923746</v>
          </cell>
          <cell r="H205">
            <v>405733.68</v>
          </cell>
          <cell r="L205">
            <v>35759.3378868</v>
          </cell>
        </row>
        <row r="206">
          <cell r="C206">
            <v>10385</v>
          </cell>
          <cell r="D206" t="str">
            <v>DEL</v>
          </cell>
          <cell r="E206" t="str">
            <v>CD</v>
          </cell>
          <cell r="F206" t="str">
            <v>Bank</v>
          </cell>
          <cell r="G206">
            <v>0.5869293901502215</v>
          </cell>
          <cell r="H206">
            <v>376142.58</v>
          </cell>
          <cell r="L206">
            <v>37436.530630950001</v>
          </cell>
        </row>
        <row r="207">
          <cell r="C207">
            <v>10386</v>
          </cell>
          <cell r="D207" t="str">
            <v>MUM</v>
          </cell>
          <cell r="E207" t="str">
            <v>CD</v>
          </cell>
          <cell r="F207" t="str">
            <v>Non-Bank</v>
          </cell>
          <cell r="G207">
            <v>0.18873357768134469</v>
          </cell>
          <cell r="H207">
            <v>601075.53</v>
          </cell>
          <cell r="L207">
            <v>59823.544812075001</v>
          </cell>
        </row>
        <row r="208">
          <cell r="C208">
            <v>10387</v>
          </cell>
          <cell r="D208" t="str">
            <v>DEL</v>
          </cell>
          <cell r="E208" t="str">
            <v>FD</v>
          </cell>
          <cell r="F208" t="str">
            <v>Bank</v>
          </cell>
          <cell r="G208">
            <v>0.13700361162960695</v>
          </cell>
          <cell r="H208">
            <v>754703.73</v>
          </cell>
          <cell r="L208">
            <v>66515.813243550001</v>
          </cell>
        </row>
        <row r="209">
          <cell r="C209">
            <v>10389</v>
          </cell>
          <cell r="D209" t="str">
            <v>MUM</v>
          </cell>
          <cell r="E209" t="str">
            <v>SD</v>
          </cell>
          <cell r="F209" t="str">
            <v>Non-Bank</v>
          </cell>
          <cell r="G209">
            <v>0.99379391957504537</v>
          </cell>
          <cell r="H209">
            <v>857320.2</v>
          </cell>
          <cell r="L209">
            <v>85326.936205499995</v>
          </cell>
        </row>
        <row r="210">
          <cell r="C210">
            <v>10390</v>
          </cell>
          <cell r="D210" t="str">
            <v>DEL</v>
          </cell>
          <cell r="E210" t="str">
            <v>CD</v>
          </cell>
          <cell r="F210" t="str">
            <v>Non-Bank</v>
          </cell>
          <cell r="G210">
            <v>0.54492885500659682</v>
          </cell>
          <cell r="H210">
            <v>768097.44</v>
          </cell>
          <cell r="L210">
            <v>76446.817959599997</v>
          </cell>
        </row>
        <row r="211">
          <cell r="C211">
            <v>10391</v>
          </cell>
          <cell r="D211" t="str">
            <v>MUM</v>
          </cell>
          <cell r="E211" t="str">
            <v>CD</v>
          </cell>
          <cell r="F211" t="str">
            <v>Bank</v>
          </cell>
          <cell r="G211">
            <v>0.61427318450377988</v>
          </cell>
          <cell r="H211">
            <v>736406.55</v>
          </cell>
          <cell r="L211">
            <v>60919.231848750002</v>
          </cell>
        </row>
        <row r="212">
          <cell r="C212">
            <v>10392</v>
          </cell>
          <cell r="D212" t="str">
            <v>MUM</v>
          </cell>
          <cell r="E212" t="str">
            <v>SD</v>
          </cell>
          <cell r="F212" t="str">
            <v>Non-Bank</v>
          </cell>
          <cell r="G212">
            <v>0.48157424373165936</v>
          </cell>
          <cell r="H212">
            <v>951393.96</v>
          </cell>
          <cell r="L212">
            <v>78704.065340999994</v>
          </cell>
        </row>
        <row r="213">
          <cell r="C213">
            <v>10394</v>
          </cell>
          <cell r="D213" t="str">
            <v>DEL</v>
          </cell>
          <cell r="E213" t="str">
            <v>SD</v>
          </cell>
          <cell r="F213" t="str">
            <v>Bank</v>
          </cell>
          <cell r="G213">
            <v>0.83009709931036579</v>
          </cell>
          <cell r="H213">
            <v>564617.79</v>
          </cell>
          <cell r="L213">
            <v>564.61779000000001</v>
          </cell>
        </row>
        <row r="214">
          <cell r="C214">
            <v>10396</v>
          </cell>
          <cell r="D214" t="str">
            <v>DEL</v>
          </cell>
          <cell r="E214" t="str">
            <v>SD</v>
          </cell>
          <cell r="F214" t="str">
            <v>Bank</v>
          </cell>
          <cell r="G214">
            <v>8.8334703895803779E-3</v>
          </cell>
          <cell r="H214">
            <v>43412.49</v>
          </cell>
          <cell r="L214">
            <v>3591.2982352499994</v>
          </cell>
        </row>
        <row r="215">
          <cell r="C215">
            <v>10399</v>
          </cell>
          <cell r="D215" t="str">
            <v>MUM</v>
          </cell>
          <cell r="E215" t="str">
            <v>RD</v>
          </cell>
          <cell r="F215" t="str">
            <v>Bank</v>
          </cell>
          <cell r="G215">
            <v>0.98138386372248598</v>
          </cell>
          <cell r="H215">
            <v>135545.85</v>
          </cell>
          <cell r="L215">
            <v>11946.333489750001</v>
          </cell>
        </row>
        <row r="216">
          <cell r="C216">
            <v>10402</v>
          </cell>
          <cell r="D216" t="str">
            <v>DEL</v>
          </cell>
          <cell r="E216" t="str">
            <v>RD</v>
          </cell>
          <cell r="F216" t="str">
            <v>Bank</v>
          </cell>
          <cell r="G216">
            <v>0.23194401129435627</v>
          </cell>
          <cell r="H216">
            <v>274662.63</v>
          </cell>
          <cell r="L216">
            <v>24207.390895050001</v>
          </cell>
        </row>
        <row r="217">
          <cell r="C217">
            <v>10404</v>
          </cell>
          <cell r="D217" t="str">
            <v>DEL</v>
          </cell>
          <cell r="E217" t="str">
            <v>SD</v>
          </cell>
          <cell r="F217" t="str">
            <v>Non-Bank</v>
          </cell>
          <cell r="G217">
            <v>0.64325837176429423</v>
          </cell>
          <cell r="H217">
            <v>344981.34</v>
          </cell>
          <cell r="L217">
            <v>28538.581351500001</v>
          </cell>
        </row>
        <row r="218">
          <cell r="C218">
            <v>10408</v>
          </cell>
          <cell r="D218" t="str">
            <v>MUM</v>
          </cell>
          <cell r="E218" t="str">
            <v>FD</v>
          </cell>
          <cell r="F218" t="str">
            <v>Non-Bank</v>
          </cell>
          <cell r="G218">
            <v>0.81817108880816936</v>
          </cell>
          <cell r="H218">
            <v>875466.9</v>
          </cell>
          <cell r="L218">
            <v>72422.9993025</v>
          </cell>
        </row>
        <row r="219">
          <cell r="C219">
            <v>10409</v>
          </cell>
          <cell r="D219" t="str">
            <v>DEL</v>
          </cell>
          <cell r="E219" t="str">
            <v>FD</v>
          </cell>
          <cell r="F219" t="str">
            <v>Bank</v>
          </cell>
          <cell r="G219">
            <v>0.59780336458049199</v>
          </cell>
          <cell r="H219">
            <v>104258.88</v>
          </cell>
          <cell r="L219">
            <v>10376.6256792</v>
          </cell>
        </row>
        <row r="220">
          <cell r="C220">
            <v>10412</v>
          </cell>
          <cell r="D220" t="str">
            <v>DEL</v>
          </cell>
          <cell r="E220" t="str">
            <v>RD</v>
          </cell>
          <cell r="F220" t="str">
            <v>Non-Bank</v>
          </cell>
          <cell r="G220">
            <v>7.9300364941115142E-2</v>
          </cell>
          <cell r="H220">
            <v>74110.41</v>
          </cell>
          <cell r="L220">
            <v>6531.7209853500008</v>
          </cell>
        </row>
        <row r="221">
          <cell r="C221">
            <v>10415</v>
          </cell>
          <cell r="D221" t="str">
            <v>DEL</v>
          </cell>
          <cell r="E221" t="str">
            <v>SD</v>
          </cell>
          <cell r="F221" t="str">
            <v>Non-Bank</v>
          </cell>
          <cell r="G221">
            <v>0.26488447369835866</v>
          </cell>
          <cell r="H221">
            <v>122046.20999999999</v>
          </cell>
          <cell r="L221">
            <v>122.04620999999999</v>
          </cell>
        </row>
        <row r="222">
          <cell r="C222">
            <v>10416</v>
          </cell>
          <cell r="D222" t="str">
            <v>MUM</v>
          </cell>
          <cell r="E222" t="str">
            <v>SD</v>
          </cell>
          <cell r="F222" t="str">
            <v>Non-Bank</v>
          </cell>
          <cell r="G222">
            <v>0.74322004701337563</v>
          </cell>
          <cell r="H222">
            <v>697994.55</v>
          </cell>
          <cell r="L222">
            <v>61517.749664250012</v>
          </cell>
        </row>
        <row r="223">
          <cell r="C223">
            <v>10419</v>
          </cell>
          <cell r="D223" t="str">
            <v>DEL</v>
          </cell>
          <cell r="E223" t="str">
            <v>RD</v>
          </cell>
          <cell r="F223" t="str">
            <v>Bank</v>
          </cell>
          <cell r="G223">
            <v>0.8768727900563561</v>
          </cell>
          <cell r="H223">
            <v>317341.52999999997</v>
          </cell>
          <cell r="L223">
            <v>26252.078069249994</v>
          </cell>
        </row>
        <row r="224">
          <cell r="C224">
            <v>10421</v>
          </cell>
          <cell r="D224" t="str">
            <v>DEL</v>
          </cell>
          <cell r="E224" t="str">
            <v>FD</v>
          </cell>
          <cell r="F224" t="str">
            <v>Non-Bank</v>
          </cell>
          <cell r="G224">
            <v>0.61025366093415923</v>
          </cell>
          <cell r="H224">
            <v>575728.55999999994</v>
          </cell>
          <cell r="L224">
            <v>47627.145125999996</v>
          </cell>
        </row>
        <row r="225">
          <cell r="C225">
            <v>10422</v>
          </cell>
          <cell r="D225" t="str">
            <v>MUM</v>
          </cell>
          <cell r="E225" t="str">
            <v>FD</v>
          </cell>
          <cell r="F225" t="str">
            <v>Bank</v>
          </cell>
          <cell r="G225">
            <v>2.2010325379578033E-2</v>
          </cell>
          <cell r="H225">
            <v>586892.79</v>
          </cell>
          <cell r="L225">
            <v>48550.70605275</v>
          </cell>
        </row>
        <row r="226">
          <cell r="C226">
            <v>10423</v>
          </cell>
          <cell r="D226" t="str">
            <v>DEL</v>
          </cell>
          <cell r="E226" t="str">
            <v>FD</v>
          </cell>
          <cell r="F226" t="str">
            <v>Bank</v>
          </cell>
          <cell r="G226">
            <v>0.73779207401827462</v>
          </cell>
          <cell r="H226">
            <v>667696.59</v>
          </cell>
          <cell r="L226">
            <v>66454.172361225006</v>
          </cell>
        </row>
        <row r="227">
          <cell r="C227">
            <v>10424</v>
          </cell>
          <cell r="D227" t="str">
            <v>MUM</v>
          </cell>
          <cell r="E227" t="str">
            <v>CD</v>
          </cell>
          <cell r="F227" t="str">
            <v>Non-Bank</v>
          </cell>
          <cell r="G227">
            <v>0.14729291219325447</v>
          </cell>
          <cell r="H227">
            <v>916065.80999999994</v>
          </cell>
          <cell r="L227">
            <v>91173.739904774993</v>
          </cell>
        </row>
        <row r="228">
          <cell r="C228">
            <v>10425</v>
          </cell>
          <cell r="D228" t="str">
            <v>MUM</v>
          </cell>
          <cell r="E228" t="str">
            <v>FD</v>
          </cell>
          <cell r="F228" t="str">
            <v>Non-Bank</v>
          </cell>
          <cell r="G228">
            <v>0.1659027897749964</v>
          </cell>
          <cell r="H228">
            <v>660394.35</v>
          </cell>
          <cell r="L228">
            <v>58203.856037250007</v>
          </cell>
        </row>
        <row r="229">
          <cell r="C229">
            <v>10426</v>
          </cell>
          <cell r="D229" t="str">
            <v>MUM</v>
          </cell>
          <cell r="E229" t="str">
            <v>SD</v>
          </cell>
          <cell r="F229" t="str">
            <v>Non-Bank</v>
          </cell>
          <cell r="G229">
            <v>2.488126392836687E-2</v>
          </cell>
          <cell r="H229">
            <v>574674.21</v>
          </cell>
          <cell r="L229">
            <v>57195.887435774996</v>
          </cell>
        </row>
        <row r="230">
          <cell r="C230">
            <v>10428</v>
          </cell>
          <cell r="D230" t="str">
            <v>MUM</v>
          </cell>
          <cell r="E230" t="str">
            <v>CD</v>
          </cell>
          <cell r="F230" t="str">
            <v>Bank</v>
          </cell>
          <cell r="G230">
            <v>0.52100840082861277</v>
          </cell>
          <cell r="H230">
            <v>448023.51</v>
          </cell>
          <cell r="L230">
            <v>37062.744864749999</v>
          </cell>
        </row>
        <row r="231">
          <cell r="C231">
            <v>10431</v>
          </cell>
          <cell r="D231" t="str">
            <v>DEL</v>
          </cell>
          <cell r="E231" t="str">
            <v>SD</v>
          </cell>
          <cell r="F231" t="str">
            <v>Non-Bank</v>
          </cell>
          <cell r="G231">
            <v>0.44059155867297972</v>
          </cell>
          <cell r="H231">
            <v>469136.25</v>
          </cell>
          <cell r="L231">
            <v>38809.296281249997</v>
          </cell>
        </row>
        <row r="232">
          <cell r="C232">
            <v>10433</v>
          </cell>
          <cell r="D232" t="str">
            <v>DEL</v>
          </cell>
          <cell r="E232" t="str">
            <v>RD</v>
          </cell>
          <cell r="F232" t="str">
            <v>Bank</v>
          </cell>
          <cell r="G232">
            <v>0.44565994580538204</v>
          </cell>
          <cell r="H232">
            <v>115278.56999999999</v>
          </cell>
          <cell r="L232">
            <v>10160.07676695</v>
          </cell>
        </row>
        <row r="233">
          <cell r="C233">
            <v>10436</v>
          </cell>
          <cell r="D233" t="str">
            <v>DEL</v>
          </cell>
          <cell r="E233" t="str">
            <v>RD</v>
          </cell>
          <cell r="F233" t="str">
            <v>Bank</v>
          </cell>
          <cell r="G233">
            <v>0.7387368815361427</v>
          </cell>
          <cell r="H233">
            <v>190604.7</v>
          </cell>
          <cell r="L233">
            <v>15767.7738075</v>
          </cell>
        </row>
        <row r="234">
          <cell r="C234">
            <v>10438</v>
          </cell>
          <cell r="D234" t="str">
            <v>DEL</v>
          </cell>
          <cell r="E234" t="str">
            <v>RD</v>
          </cell>
          <cell r="F234" t="str">
            <v>Non-Bank</v>
          </cell>
          <cell r="G234">
            <v>0.96496452530451449</v>
          </cell>
          <cell r="H234">
            <v>774774</v>
          </cell>
          <cell r="L234">
            <v>64093.179149999996</v>
          </cell>
        </row>
        <row r="235">
          <cell r="C235">
            <v>10439</v>
          </cell>
          <cell r="D235" t="str">
            <v>DEL</v>
          </cell>
          <cell r="E235" t="str">
            <v>CD</v>
          </cell>
          <cell r="F235" t="str">
            <v>Non-Bank</v>
          </cell>
          <cell r="G235">
            <v>0.23436653244997474</v>
          </cell>
          <cell r="H235">
            <v>18650.61</v>
          </cell>
          <cell r="L235">
            <v>1643.7715123500002</v>
          </cell>
        </row>
        <row r="236">
          <cell r="C236">
            <v>10441</v>
          </cell>
          <cell r="D236" t="str">
            <v>DEL</v>
          </cell>
          <cell r="E236" t="str">
            <v>SD</v>
          </cell>
          <cell r="F236" t="str">
            <v>Bank</v>
          </cell>
          <cell r="G236">
            <v>6.1680176625965699E-2</v>
          </cell>
          <cell r="H236">
            <v>474558.48</v>
          </cell>
          <cell r="L236">
            <v>41825.211634800005</v>
          </cell>
        </row>
        <row r="237">
          <cell r="C237">
            <v>10442</v>
          </cell>
          <cell r="D237" t="str">
            <v>DEL</v>
          </cell>
          <cell r="E237" t="str">
            <v>FD</v>
          </cell>
          <cell r="F237" t="str">
            <v>Non-Bank</v>
          </cell>
          <cell r="G237">
            <v>0.92261765666454809</v>
          </cell>
          <cell r="H237">
            <v>407548.35</v>
          </cell>
          <cell r="L237">
            <v>33714.437253749995</v>
          </cell>
        </row>
        <row r="238">
          <cell r="C238">
            <v>10443</v>
          </cell>
          <cell r="D238" t="str">
            <v>MUM</v>
          </cell>
          <cell r="E238" t="str">
            <v>RD</v>
          </cell>
          <cell r="F238" t="str">
            <v>Non-Bank</v>
          </cell>
          <cell r="G238">
            <v>0.46401363413327545</v>
          </cell>
          <cell r="H238">
            <v>672736.68</v>
          </cell>
          <cell r="L238">
            <v>66955.79991870001</v>
          </cell>
        </row>
        <row r="239">
          <cell r="C239">
            <v>10446</v>
          </cell>
          <cell r="D239" t="str">
            <v>MUM</v>
          </cell>
          <cell r="E239" t="str">
            <v>FD</v>
          </cell>
          <cell r="F239" t="str">
            <v>Bank</v>
          </cell>
          <cell r="G239">
            <v>0.57788973674577748</v>
          </cell>
          <cell r="H239">
            <v>926884.53</v>
          </cell>
          <cell r="L239">
            <v>81690.968051550008</v>
          </cell>
        </row>
        <row r="240">
          <cell r="C240">
            <v>10448</v>
          </cell>
          <cell r="D240" t="str">
            <v>MUM</v>
          </cell>
          <cell r="E240" t="str">
            <v>SD</v>
          </cell>
          <cell r="F240" t="str">
            <v>Bank</v>
          </cell>
          <cell r="G240">
            <v>0.26327594429576817</v>
          </cell>
          <cell r="H240">
            <v>739880.46</v>
          </cell>
          <cell r="L240">
            <v>61206.61105349999</v>
          </cell>
        </row>
        <row r="241">
          <cell r="C241">
            <v>10449</v>
          </cell>
          <cell r="D241" t="str">
            <v>MUM</v>
          </cell>
          <cell r="E241" t="str">
            <v>FD</v>
          </cell>
          <cell r="F241" t="str">
            <v>Bank</v>
          </cell>
          <cell r="G241">
            <v>5.5062531343844312E-2</v>
          </cell>
          <cell r="H241">
            <v>608535.18000000005</v>
          </cell>
          <cell r="L241">
            <v>50341.072765500001</v>
          </cell>
        </row>
        <row r="242">
          <cell r="C242">
            <v>10450</v>
          </cell>
          <cell r="D242" t="str">
            <v>DEL</v>
          </cell>
          <cell r="E242" t="str">
            <v>FD</v>
          </cell>
          <cell r="F242" t="str">
            <v>Bank</v>
          </cell>
          <cell r="G242">
            <v>0.96944387110724661</v>
          </cell>
          <cell r="H242">
            <v>916192.53</v>
          </cell>
          <cell r="L242">
            <v>75792.02704424999</v>
          </cell>
        </row>
        <row r="243">
          <cell r="C243">
            <v>10452</v>
          </cell>
          <cell r="D243" t="str">
            <v>MUM</v>
          </cell>
          <cell r="E243" t="str">
            <v>SD</v>
          </cell>
          <cell r="F243" t="str">
            <v>Non-Bank</v>
          </cell>
          <cell r="G243">
            <v>0.42465600098512157</v>
          </cell>
          <cell r="H243">
            <v>764925.48</v>
          </cell>
          <cell r="L243">
            <v>67416.707179800011</v>
          </cell>
        </row>
        <row r="244">
          <cell r="C244">
            <v>10453</v>
          </cell>
          <cell r="D244" t="str">
            <v>DEL</v>
          </cell>
          <cell r="E244" t="str">
            <v>CD</v>
          </cell>
          <cell r="F244" t="str">
            <v>Non-Bank</v>
          </cell>
          <cell r="G244">
            <v>0.10409300082325568</v>
          </cell>
          <cell r="H244">
            <v>14481.72</v>
          </cell>
          <cell r="L244">
            <v>1276.3463922000001</v>
          </cell>
        </row>
        <row r="245">
          <cell r="C245">
            <v>10454</v>
          </cell>
          <cell r="D245" t="str">
            <v>MUM</v>
          </cell>
          <cell r="E245" t="str">
            <v>RD</v>
          </cell>
          <cell r="F245" t="str">
            <v>Non-Bank</v>
          </cell>
          <cell r="G245">
            <v>4.5966567736828945E-2</v>
          </cell>
          <cell r="H245">
            <v>722839.59</v>
          </cell>
          <cell r="L245">
            <v>59796.905082749996</v>
          </cell>
        </row>
        <row r="246">
          <cell r="C246">
            <v>10456</v>
          </cell>
          <cell r="D246" t="str">
            <v>MUM</v>
          </cell>
          <cell r="E246" t="str">
            <v>RD</v>
          </cell>
          <cell r="F246" t="str">
            <v>Bank</v>
          </cell>
          <cell r="G246">
            <v>0.19758627067777979</v>
          </cell>
          <cell r="H246">
            <v>451947.87</v>
          </cell>
          <cell r="L246">
            <v>451.94787000000002</v>
          </cell>
        </row>
        <row r="247">
          <cell r="C247">
            <v>10458</v>
          </cell>
          <cell r="D247" t="str">
            <v>MUM</v>
          </cell>
          <cell r="E247" t="str">
            <v>RD</v>
          </cell>
          <cell r="F247" t="str">
            <v>Bank</v>
          </cell>
          <cell r="G247">
            <v>0.98573293315172528</v>
          </cell>
          <cell r="H247">
            <v>606751.19999999995</v>
          </cell>
          <cell r="L247">
            <v>606.75119999999993</v>
          </cell>
        </row>
        <row r="248">
          <cell r="C248">
            <v>10459</v>
          </cell>
          <cell r="D248" t="str">
            <v>DEL</v>
          </cell>
          <cell r="E248" t="str">
            <v>FD</v>
          </cell>
          <cell r="F248" t="str">
            <v>Non-Bank</v>
          </cell>
          <cell r="G248">
            <v>0.44198547354432882</v>
          </cell>
          <cell r="H248">
            <v>121974.93</v>
          </cell>
          <cell r="L248">
            <v>121.97492999999999</v>
          </cell>
        </row>
        <row r="249">
          <cell r="C249">
            <v>10462</v>
          </cell>
          <cell r="D249" t="str">
            <v>MUM</v>
          </cell>
          <cell r="E249" t="str">
            <v>FD</v>
          </cell>
          <cell r="F249" t="str">
            <v>Non-Bank</v>
          </cell>
          <cell r="G249">
            <v>0.25172333539374347</v>
          </cell>
          <cell r="H249">
            <v>85595.4</v>
          </cell>
          <cell r="L249">
            <v>7543.9505790000003</v>
          </cell>
        </row>
        <row r="250">
          <cell r="C250">
            <v>10463</v>
          </cell>
          <cell r="D250" t="str">
            <v>MUM</v>
          </cell>
          <cell r="E250" t="str">
            <v>SD</v>
          </cell>
          <cell r="F250" t="str">
            <v>Bank</v>
          </cell>
          <cell r="G250">
            <v>0.44186147691333821</v>
          </cell>
          <cell r="H250">
            <v>291240.18</v>
          </cell>
          <cell r="L250">
            <v>28986.40701495</v>
          </cell>
        </row>
        <row r="251">
          <cell r="C251">
            <v>10464</v>
          </cell>
          <cell r="D251" t="str">
            <v>DEL</v>
          </cell>
          <cell r="E251" t="str">
            <v>FD</v>
          </cell>
          <cell r="F251" t="str">
            <v>Non-Bank</v>
          </cell>
          <cell r="G251">
            <v>0.51373192321867611</v>
          </cell>
          <cell r="H251">
            <v>568759.94999999995</v>
          </cell>
          <cell r="L251">
            <v>568.75995</v>
          </cell>
        </row>
        <row r="252">
          <cell r="C252">
            <v>10465</v>
          </cell>
          <cell r="D252" t="str">
            <v>DEL</v>
          </cell>
          <cell r="E252" t="str">
            <v>FD</v>
          </cell>
          <cell r="F252" t="str">
            <v>Bank</v>
          </cell>
          <cell r="G252">
            <v>0.11901479327070152</v>
          </cell>
          <cell r="H252">
            <v>517053.24</v>
          </cell>
          <cell r="L252">
            <v>51461.016344099997</v>
          </cell>
        </row>
        <row r="253">
          <cell r="C253">
            <v>10466</v>
          </cell>
          <cell r="D253" t="str">
            <v>MUM</v>
          </cell>
          <cell r="E253" t="str">
            <v>SD</v>
          </cell>
          <cell r="F253" t="str">
            <v>Non-Bank</v>
          </cell>
          <cell r="G253">
            <v>0.44440345548584226</v>
          </cell>
          <cell r="H253">
            <v>145280.51999999999</v>
          </cell>
          <cell r="L253">
            <v>12804.298630200001</v>
          </cell>
        </row>
        <row r="254">
          <cell r="C254">
            <v>10467</v>
          </cell>
          <cell r="D254" t="str">
            <v>DEL</v>
          </cell>
          <cell r="E254" t="str">
            <v>SD</v>
          </cell>
          <cell r="F254" t="str">
            <v>Non-Bank</v>
          </cell>
          <cell r="G254">
            <v>0.39779023519996604</v>
          </cell>
          <cell r="H254">
            <v>658004.49</v>
          </cell>
          <cell r="L254">
            <v>65489.541878475</v>
          </cell>
        </row>
        <row r="255">
          <cell r="C255">
            <v>10468</v>
          </cell>
          <cell r="D255" t="str">
            <v>MUM</v>
          </cell>
          <cell r="E255" t="str">
            <v>FD</v>
          </cell>
          <cell r="F255" t="str">
            <v>Bank</v>
          </cell>
          <cell r="G255">
            <v>0.45562841107787455</v>
          </cell>
          <cell r="H255">
            <v>577229.4</v>
          </cell>
          <cell r="L255">
            <v>577.22940000000006</v>
          </cell>
        </row>
        <row r="256">
          <cell r="C256">
            <v>10472</v>
          </cell>
          <cell r="D256" t="str">
            <v>MUM</v>
          </cell>
          <cell r="E256" t="str">
            <v>RD</v>
          </cell>
          <cell r="F256" t="str">
            <v>Bank</v>
          </cell>
          <cell r="G256">
            <v>0.49187576256290044</v>
          </cell>
          <cell r="H256">
            <v>252749.97</v>
          </cell>
          <cell r="L256">
            <v>22276.118605950003</v>
          </cell>
        </row>
        <row r="257">
          <cell r="C257">
            <v>10477</v>
          </cell>
          <cell r="D257" t="str">
            <v>DEL</v>
          </cell>
          <cell r="E257" t="str">
            <v>SD</v>
          </cell>
          <cell r="F257" t="str">
            <v>Non-Bank</v>
          </cell>
          <cell r="G257">
            <v>0.18630861547437461</v>
          </cell>
          <cell r="H257">
            <v>317004.93</v>
          </cell>
          <cell r="L257">
            <v>317.00493</v>
          </cell>
        </row>
        <row r="258">
          <cell r="C258">
            <v>10478</v>
          </cell>
          <cell r="D258" t="str">
            <v>MUM</v>
          </cell>
          <cell r="E258" t="str">
            <v>SD</v>
          </cell>
          <cell r="F258" t="str">
            <v>Non-Bank</v>
          </cell>
          <cell r="G258">
            <v>0.423727762998652</v>
          </cell>
          <cell r="H258">
            <v>642098.16</v>
          </cell>
          <cell r="L258">
            <v>63906.424619400001</v>
          </cell>
        </row>
        <row r="259">
          <cell r="C259">
            <v>10480</v>
          </cell>
          <cell r="D259" t="str">
            <v>MUM</v>
          </cell>
          <cell r="E259" t="str">
            <v>SD</v>
          </cell>
          <cell r="F259" t="str">
            <v>Bank</v>
          </cell>
          <cell r="G259">
            <v>0.84861758704646006</v>
          </cell>
          <cell r="H259">
            <v>591957.63</v>
          </cell>
          <cell r="L259">
            <v>48969.69494175</v>
          </cell>
        </row>
        <row r="260">
          <cell r="C260">
            <v>10482</v>
          </cell>
          <cell r="D260" t="str">
            <v>MUM</v>
          </cell>
          <cell r="E260" t="str">
            <v>FD</v>
          </cell>
          <cell r="F260" t="str">
            <v>Bank</v>
          </cell>
          <cell r="G260">
            <v>0.80356123988065609</v>
          </cell>
          <cell r="H260">
            <v>650933.91</v>
          </cell>
          <cell r="L260">
            <v>650.93391000000008</v>
          </cell>
        </row>
        <row r="261">
          <cell r="C261">
            <v>10483</v>
          </cell>
          <cell r="D261" t="str">
            <v>MUM</v>
          </cell>
          <cell r="E261" t="str">
            <v>RD</v>
          </cell>
          <cell r="F261" t="str">
            <v>Bank</v>
          </cell>
          <cell r="G261">
            <v>0.93798024828148774</v>
          </cell>
          <cell r="H261">
            <v>981630.54</v>
          </cell>
          <cell r="L261">
            <v>981.63054</v>
          </cell>
        </row>
        <row r="262">
          <cell r="C262">
            <v>10484</v>
          </cell>
          <cell r="D262" t="str">
            <v>MUM</v>
          </cell>
          <cell r="E262" t="str">
            <v>SD</v>
          </cell>
          <cell r="F262" t="str">
            <v>Non-Bank</v>
          </cell>
          <cell r="G262">
            <v>0.15174196003094986</v>
          </cell>
          <cell r="H262">
            <v>796064.94</v>
          </cell>
          <cell r="L262">
            <v>796.06493999999998</v>
          </cell>
        </row>
        <row r="263">
          <cell r="C263">
            <v>10485</v>
          </cell>
          <cell r="D263" t="str">
            <v>DEL</v>
          </cell>
          <cell r="E263" t="str">
            <v>RD</v>
          </cell>
          <cell r="F263" t="str">
            <v>Bank</v>
          </cell>
          <cell r="G263">
            <v>0.17246189721678018</v>
          </cell>
          <cell r="H263">
            <v>34918.29</v>
          </cell>
          <cell r="L263">
            <v>3077.5234891500004</v>
          </cell>
        </row>
        <row r="264">
          <cell r="C264">
            <v>10487</v>
          </cell>
          <cell r="D264" t="str">
            <v>DEL</v>
          </cell>
          <cell r="E264" t="str">
            <v>SD</v>
          </cell>
          <cell r="F264" t="str">
            <v>Bank</v>
          </cell>
          <cell r="G264">
            <v>0.79269027301802186</v>
          </cell>
          <cell r="H264">
            <v>644563.26</v>
          </cell>
          <cell r="L264">
            <v>56808.582920100002</v>
          </cell>
        </row>
        <row r="265">
          <cell r="C265">
            <v>10488</v>
          </cell>
          <cell r="D265" t="str">
            <v>MUM</v>
          </cell>
          <cell r="E265" t="str">
            <v>FD</v>
          </cell>
          <cell r="F265" t="str">
            <v>Non-Bank</v>
          </cell>
          <cell r="G265">
            <v>0.89921919983263443</v>
          </cell>
          <cell r="H265">
            <v>153779.67000000001</v>
          </cell>
          <cell r="L265">
            <v>153.77967000000001</v>
          </cell>
        </row>
        <row r="266">
          <cell r="C266">
            <v>10492</v>
          </cell>
          <cell r="D266" t="str">
            <v>MUM</v>
          </cell>
          <cell r="E266" t="str">
            <v>SD</v>
          </cell>
          <cell r="F266" t="str">
            <v>Non-Bank</v>
          </cell>
          <cell r="G266">
            <v>0.23755343423033048</v>
          </cell>
          <cell r="H266">
            <v>123669.81</v>
          </cell>
          <cell r="L266">
            <v>10230.585032249999</v>
          </cell>
        </row>
        <row r="267">
          <cell r="C267">
            <v>10493</v>
          </cell>
          <cell r="D267" t="str">
            <v>MUM</v>
          </cell>
          <cell r="E267" t="str">
            <v>FD</v>
          </cell>
          <cell r="F267" t="str">
            <v>Bank</v>
          </cell>
          <cell r="G267">
            <v>0.97737343749849437</v>
          </cell>
          <cell r="H267">
            <v>565983.99</v>
          </cell>
          <cell r="L267">
            <v>46821.025572749997</v>
          </cell>
        </row>
        <row r="268">
          <cell r="C268">
            <v>10495</v>
          </cell>
          <cell r="D268" t="str">
            <v>MUM</v>
          </cell>
          <cell r="E268" t="str">
            <v>SD</v>
          </cell>
          <cell r="F268" t="str">
            <v>Non-Bank</v>
          </cell>
          <cell r="G268">
            <v>0.3183018357525178</v>
          </cell>
          <cell r="H268">
            <v>849728.88</v>
          </cell>
          <cell r="L268">
            <v>84571.391104200011</v>
          </cell>
        </row>
        <row r="269">
          <cell r="C269">
            <v>10496</v>
          </cell>
          <cell r="D269" t="str">
            <v>MUM</v>
          </cell>
          <cell r="E269" t="str">
            <v>RD</v>
          </cell>
          <cell r="F269" t="str">
            <v>Bank</v>
          </cell>
          <cell r="G269">
            <v>0.51941291176874793</v>
          </cell>
          <cell r="H269">
            <v>543362.49</v>
          </cell>
          <cell r="L269">
            <v>54079.510223475001</v>
          </cell>
        </row>
        <row r="270">
          <cell r="C270">
            <v>10498</v>
          </cell>
          <cell r="D270" t="str">
            <v>MUM</v>
          </cell>
          <cell r="E270" t="str">
            <v>SD</v>
          </cell>
          <cell r="F270" t="str">
            <v>Non-Bank</v>
          </cell>
          <cell r="G270">
            <v>8.959321650839247E-2</v>
          </cell>
          <cell r="H270">
            <v>262113.38999999998</v>
          </cell>
          <cell r="L270">
            <v>23101.36362765</v>
          </cell>
        </row>
        <row r="271">
          <cell r="C271">
            <v>10499</v>
          </cell>
          <cell r="D271" t="str">
            <v>DEL</v>
          </cell>
          <cell r="E271" t="str">
            <v>FD</v>
          </cell>
          <cell r="F271" t="str">
            <v>Bank</v>
          </cell>
          <cell r="G271">
            <v>0.72571382433756937</v>
          </cell>
          <cell r="H271">
            <v>205193.34</v>
          </cell>
          <cell r="L271">
            <v>16974.619051500002</v>
          </cell>
        </row>
        <row r="272">
          <cell r="C272">
            <v>10502</v>
          </cell>
          <cell r="D272" t="str">
            <v>DEL</v>
          </cell>
          <cell r="E272" t="str">
            <v>FD</v>
          </cell>
          <cell r="F272" t="str">
            <v>Non-Bank</v>
          </cell>
          <cell r="G272">
            <v>0.17567988721126238</v>
          </cell>
          <cell r="H272">
            <v>183308.4</v>
          </cell>
          <cell r="L272">
            <v>18244.226781000001</v>
          </cell>
        </row>
        <row r="273">
          <cell r="C273">
            <v>10504</v>
          </cell>
          <cell r="D273" t="str">
            <v>DEL</v>
          </cell>
          <cell r="E273" t="str">
            <v>CD</v>
          </cell>
          <cell r="F273" t="str">
            <v>Bank</v>
          </cell>
          <cell r="G273">
            <v>8.9094328771035403E-2</v>
          </cell>
          <cell r="H273">
            <v>165946.76999999999</v>
          </cell>
          <cell r="L273">
            <v>165.94676999999999</v>
          </cell>
        </row>
        <row r="274">
          <cell r="C274">
            <v>10505</v>
          </cell>
          <cell r="D274" t="str">
            <v>DEL</v>
          </cell>
          <cell r="E274" t="str">
            <v>RD</v>
          </cell>
          <cell r="F274" t="str">
            <v>Bank</v>
          </cell>
          <cell r="G274">
            <v>0.36264978490886568</v>
          </cell>
          <cell r="H274">
            <v>171074.97</v>
          </cell>
          <cell r="L274">
            <v>15077.692480950001</v>
          </cell>
        </row>
        <row r="275">
          <cell r="C275">
            <v>10509</v>
          </cell>
          <cell r="D275" t="str">
            <v>DEL</v>
          </cell>
          <cell r="E275" t="str">
            <v>SD</v>
          </cell>
          <cell r="F275" t="str">
            <v>Bank</v>
          </cell>
          <cell r="G275">
            <v>0.96651698293224353</v>
          </cell>
          <cell r="H275">
            <v>771527.79</v>
          </cell>
          <cell r="L275">
            <v>67998.601771650006</v>
          </cell>
        </row>
        <row r="276">
          <cell r="C276">
            <v>10510</v>
          </cell>
          <cell r="D276" t="str">
            <v>MUM</v>
          </cell>
          <cell r="E276" t="str">
            <v>RD</v>
          </cell>
          <cell r="F276" t="str">
            <v>Non-Bank</v>
          </cell>
          <cell r="G276">
            <v>0.13247054107294653</v>
          </cell>
          <cell r="H276">
            <v>202204.53</v>
          </cell>
          <cell r="L276">
            <v>17821.29625155</v>
          </cell>
        </row>
        <row r="277">
          <cell r="C277">
            <v>10511</v>
          </cell>
          <cell r="D277" t="str">
            <v>DEL</v>
          </cell>
          <cell r="E277" t="str">
            <v>SD</v>
          </cell>
          <cell r="F277" t="str">
            <v>Bank</v>
          </cell>
          <cell r="G277">
            <v>0.98572305432715168</v>
          </cell>
          <cell r="H277">
            <v>219312.72</v>
          </cell>
          <cell r="L277">
            <v>18142.644762</v>
          </cell>
        </row>
        <row r="278">
          <cell r="C278">
            <v>10512</v>
          </cell>
          <cell r="D278" t="str">
            <v>DEL</v>
          </cell>
          <cell r="E278" t="str">
            <v>RD</v>
          </cell>
          <cell r="F278" t="str">
            <v>Non-Bank</v>
          </cell>
          <cell r="G278">
            <v>0.17788024097300814</v>
          </cell>
          <cell r="H278">
            <v>650769.56999999995</v>
          </cell>
          <cell r="L278">
            <v>650.76956999999993</v>
          </cell>
        </row>
        <row r="279">
          <cell r="C279">
            <v>10513</v>
          </cell>
          <cell r="D279" t="str">
            <v>MUM</v>
          </cell>
          <cell r="E279" t="str">
            <v>FD</v>
          </cell>
          <cell r="F279" t="str">
            <v>Non-Bank</v>
          </cell>
          <cell r="G279">
            <v>0.19388967101019938</v>
          </cell>
          <cell r="H279">
            <v>801181.26</v>
          </cell>
          <cell r="L279">
            <v>70612.110350100003</v>
          </cell>
        </row>
        <row r="280">
          <cell r="C280">
            <v>10514</v>
          </cell>
          <cell r="D280" t="str">
            <v>DEL</v>
          </cell>
          <cell r="E280" t="str">
            <v>RD</v>
          </cell>
          <cell r="F280" t="str">
            <v>Non-Bank</v>
          </cell>
          <cell r="G280">
            <v>0.44960996050899638</v>
          </cell>
          <cell r="H280">
            <v>773404.83</v>
          </cell>
          <cell r="L280">
            <v>68164.034692050001</v>
          </cell>
        </row>
        <row r="281">
          <cell r="C281">
            <v>10516</v>
          </cell>
          <cell r="D281" t="str">
            <v>MUM</v>
          </cell>
          <cell r="E281" t="str">
            <v>SD</v>
          </cell>
          <cell r="F281" t="str">
            <v>Non-Bank</v>
          </cell>
          <cell r="G281">
            <v>0.29979788783449124</v>
          </cell>
          <cell r="H281">
            <v>984748.05</v>
          </cell>
          <cell r="L281">
            <v>984.74805000000003</v>
          </cell>
        </row>
        <row r="282">
          <cell r="C282">
            <v>10518</v>
          </cell>
          <cell r="D282" t="str">
            <v>DEL</v>
          </cell>
          <cell r="E282" t="str">
            <v>RD</v>
          </cell>
          <cell r="F282" t="str">
            <v>Non-Bank</v>
          </cell>
          <cell r="G282">
            <v>0.31999738146192191</v>
          </cell>
          <cell r="H282">
            <v>421469.73</v>
          </cell>
          <cell r="L282">
            <v>41947.828552574996</v>
          </cell>
        </row>
        <row r="283">
          <cell r="C283">
            <v>10521</v>
          </cell>
          <cell r="D283" t="str">
            <v>DEL</v>
          </cell>
          <cell r="E283" t="str">
            <v>FD</v>
          </cell>
          <cell r="F283" t="str">
            <v>Bank</v>
          </cell>
          <cell r="G283">
            <v>0.21609028883678205</v>
          </cell>
          <cell r="H283">
            <v>382326.12</v>
          </cell>
          <cell r="L283">
            <v>382.32612</v>
          </cell>
        </row>
        <row r="284">
          <cell r="C284">
            <v>10525</v>
          </cell>
          <cell r="D284" t="str">
            <v>MUM</v>
          </cell>
          <cell r="E284" t="str">
            <v>FD</v>
          </cell>
          <cell r="F284" t="str">
            <v>Bank</v>
          </cell>
          <cell r="G284">
            <v>0.93965134629898117</v>
          </cell>
          <cell r="H284">
            <v>454882.23</v>
          </cell>
          <cell r="L284">
            <v>40091.045341049998</v>
          </cell>
        </row>
        <row r="285">
          <cell r="C285">
            <v>10532</v>
          </cell>
          <cell r="D285" t="str">
            <v>MUM</v>
          </cell>
          <cell r="E285" t="str">
            <v>CD</v>
          </cell>
          <cell r="F285" t="str">
            <v>Bank</v>
          </cell>
          <cell r="G285">
            <v>0.21858372593062703</v>
          </cell>
          <cell r="H285">
            <v>568883.69999999995</v>
          </cell>
          <cell r="L285">
            <v>568.88369999999998</v>
          </cell>
        </row>
        <row r="286">
          <cell r="C286">
            <v>10537</v>
          </cell>
          <cell r="D286" t="str">
            <v>MUM</v>
          </cell>
          <cell r="E286" t="str">
            <v>CD</v>
          </cell>
          <cell r="F286" t="str">
            <v>Bank</v>
          </cell>
          <cell r="G286">
            <v>0.90558467644869101</v>
          </cell>
          <cell r="H286">
            <v>421546.95</v>
          </cell>
          <cell r="L286">
            <v>34872.471438749999</v>
          </cell>
        </row>
        <row r="287">
          <cell r="C287">
            <v>10538</v>
          </cell>
          <cell r="D287" t="str">
            <v>MUM</v>
          </cell>
          <cell r="E287" t="str">
            <v>RD</v>
          </cell>
          <cell r="F287" t="str">
            <v>Bank</v>
          </cell>
          <cell r="G287">
            <v>0.58787041982092247</v>
          </cell>
          <cell r="H287">
            <v>122052.15</v>
          </cell>
          <cell r="L287">
            <v>12147.545359124999</v>
          </cell>
        </row>
        <row r="288">
          <cell r="C288">
            <v>10543</v>
          </cell>
          <cell r="D288" t="str">
            <v>DEL</v>
          </cell>
          <cell r="E288" t="str">
            <v>SD</v>
          </cell>
          <cell r="F288" t="str">
            <v>Non-Bank</v>
          </cell>
          <cell r="G288">
            <v>0.43622357434508174</v>
          </cell>
          <cell r="H288">
            <v>527746.23</v>
          </cell>
          <cell r="L288">
            <v>43657.806876749994</v>
          </cell>
        </row>
        <row r="289">
          <cell r="C289">
            <v>10545</v>
          </cell>
          <cell r="D289" t="str">
            <v>DEL</v>
          </cell>
          <cell r="E289" t="str">
            <v>RD</v>
          </cell>
          <cell r="F289" t="str">
            <v>Bank</v>
          </cell>
          <cell r="G289">
            <v>0.58938502260477987</v>
          </cell>
          <cell r="H289">
            <v>199798.83</v>
          </cell>
          <cell r="L289">
            <v>199.79882999999998</v>
          </cell>
        </row>
        <row r="290">
          <cell r="C290">
            <v>10546</v>
          </cell>
          <cell r="D290" t="str">
            <v>MUM</v>
          </cell>
          <cell r="E290" t="str">
            <v>RD</v>
          </cell>
          <cell r="F290" t="str">
            <v>Non-Bank</v>
          </cell>
          <cell r="G290">
            <v>0.11777503381072985</v>
          </cell>
          <cell r="H290">
            <v>542617.02</v>
          </cell>
          <cell r="L290">
            <v>54005.315458050005</v>
          </cell>
        </row>
        <row r="291">
          <cell r="C291">
            <v>10547</v>
          </cell>
          <cell r="D291" t="str">
            <v>MUM</v>
          </cell>
          <cell r="E291" t="str">
            <v>RD</v>
          </cell>
          <cell r="F291" t="str">
            <v>Bank</v>
          </cell>
          <cell r="G291">
            <v>0.86495094189309918</v>
          </cell>
          <cell r="H291">
            <v>601340.85</v>
          </cell>
          <cell r="L291">
            <v>52999.17581475</v>
          </cell>
        </row>
        <row r="292">
          <cell r="C292">
            <v>10548</v>
          </cell>
          <cell r="D292" t="str">
            <v>DEL</v>
          </cell>
          <cell r="E292" t="str">
            <v>SD</v>
          </cell>
          <cell r="F292" t="str">
            <v>Non-Bank</v>
          </cell>
          <cell r="G292">
            <v>0.1261746283692724</v>
          </cell>
          <cell r="H292">
            <v>750106.17</v>
          </cell>
          <cell r="L292">
            <v>74656.191834675017</v>
          </cell>
        </row>
        <row r="293">
          <cell r="C293">
            <v>10554</v>
          </cell>
          <cell r="D293" t="str">
            <v>DEL</v>
          </cell>
          <cell r="E293" t="str">
            <v>CD</v>
          </cell>
          <cell r="F293" t="str">
            <v>Non-Bank</v>
          </cell>
          <cell r="G293">
            <v>0.97459268876989003</v>
          </cell>
          <cell r="H293">
            <v>348381.99</v>
          </cell>
          <cell r="L293">
            <v>28819.900122749994</v>
          </cell>
        </row>
        <row r="294">
          <cell r="C294">
            <v>10556</v>
          </cell>
          <cell r="D294" t="str">
            <v>MUM</v>
          </cell>
          <cell r="E294" t="str">
            <v>RD</v>
          </cell>
          <cell r="F294" t="str">
            <v>Non-Bank</v>
          </cell>
          <cell r="G294">
            <v>7.7785162887347492E-2</v>
          </cell>
          <cell r="H294">
            <v>328365.18</v>
          </cell>
          <cell r="L294">
            <v>27164.009515499998</v>
          </cell>
        </row>
        <row r="295">
          <cell r="C295">
            <v>10557</v>
          </cell>
          <cell r="D295" t="str">
            <v>DEL</v>
          </cell>
          <cell r="E295" t="str">
            <v>SD</v>
          </cell>
          <cell r="F295" t="str">
            <v>Non-Bank</v>
          </cell>
          <cell r="G295">
            <v>0.59707441477498746</v>
          </cell>
          <cell r="H295">
            <v>954350.1</v>
          </cell>
          <cell r="L295">
            <v>78948.61202249999</v>
          </cell>
        </row>
        <row r="296">
          <cell r="C296">
            <v>10559</v>
          </cell>
          <cell r="D296" t="str">
            <v>MUM</v>
          </cell>
          <cell r="E296" t="str">
            <v>SD</v>
          </cell>
          <cell r="F296" t="str">
            <v>Non-Bank</v>
          </cell>
          <cell r="G296">
            <v>0.27056867136211527</v>
          </cell>
          <cell r="H296">
            <v>224387.46</v>
          </cell>
          <cell r="L296">
            <v>224.38746</v>
          </cell>
        </row>
        <row r="297">
          <cell r="C297">
            <v>10561</v>
          </cell>
          <cell r="D297" t="str">
            <v>DEL</v>
          </cell>
          <cell r="E297" t="str">
            <v>SD</v>
          </cell>
          <cell r="F297" t="str">
            <v>Bank</v>
          </cell>
          <cell r="G297">
            <v>0.96159040870588974</v>
          </cell>
          <cell r="H297">
            <v>113421.33</v>
          </cell>
          <cell r="L297">
            <v>113.42133</v>
          </cell>
        </row>
        <row r="298">
          <cell r="C298">
            <v>10568</v>
          </cell>
          <cell r="D298" t="str">
            <v>MUM</v>
          </cell>
          <cell r="E298" t="str">
            <v>CD</v>
          </cell>
          <cell r="F298" t="str">
            <v>Bank</v>
          </cell>
          <cell r="G298">
            <v>4.2384861504877969E-2</v>
          </cell>
          <cell r="H298">
            <v>144761.76</v>
          </cell>
          <cell r="L298">
            <v>14407.7760684</v>
          </cell>
        </row>
        <row r="299">
          <cell r="C299">
            <v>10569</v>
          </cell>
          <cell r="D299" t="str">
            <v>MUM</v>
          </cell>
          <cell r="E299" t="str">
            <v>CD</v>
          </cell>
          <cell r="F299" t="str">
            <v>Bank</v>
          </cell>
          <cell r="G299">
            <v>0.5479941791833326</v>
          </cell>
          <cell r="H299">
            <v>76146.84</v>
          </cell>
          <cell r="L299">
            <v>6711.2017433999999</v>
          </cell>
        </row>
        <row r="300">
          <cell r="C300">
            <v>10570</v>
          </cell>
          <cell r="D300" t="str">
            <v>DEL</v>
          </cell>
          <cell r="E300" t="str">
            <v>FD</v>
          </cell>
          <cell r="F300" t="str">
            <v>Bank</v>
          </cell>
          <cell r="G300">
            <v>8.0714685018789867E-2</v>
          </cell>
          <cell r="H300">
            <v>503209.08</v>
          </cell>
          <cell r="L300">
            <v>503.20908000000003</v>
          </cell>
        </row>
        <row r="301">
          <cell r="C301">
            <v>10571</v>
          </cell>
          <cell r="D301" t="str">
            <v>MUM</v>
          </cell>
          <cell r="E301" t="str">
            <v>FD</v>
          </cell>
          <cell r="F301" t="str">
            <v>Bank</v>
          </cell>
          <cell r="G301">
            <v>0.65604141355049916</v>
          </cell>
          <cell r="H301">
            <v>616519.53</v>
          </cell>
          <cell r="L301">
            <v>61360.647522075007</v>
          </cell>
        </row>
        <row r="302">
          <cell r="C302">
            <v>10572</v>
          </cell>
          <cell r="D302" t="str">
            <v>MUM</v>
          </cell>
          <cell r="E302" t="str">
            <v>RD</v>
          </cell>
          <cell r="F302" t="str">
            <v>Non-Bank</v>
          </cell>
          <cell r="G302">
            <v>9.0188860532894655E-2</v>
          </cell>
          <cell r="H302">
            <v>483077.43</v>
          </cell>
          <cell r="L302">
            <v>42576.02929305</v>
          </cell>
        </row>
        <row r="303">
          <cell r="C303">
            <v>10573</v>
          </cell>
          <cell r="D303" t="str">
            <v>DEL</v>
          </cell>
          <cell r="E303" t="str">
            <v>FD</v>
          </cell>
          <cell r="F303" t="str">
            <v>Non-Bank</v>
          </cell>
          <cell r="G303">
            <v>0.91026935450119917</v>
          </cell>
          <cell r="H303">
            <v>812258.37</v>
          </cell>
          <cell r="L303">
            <v>80842.044920175002</v>
          </cell>
        </row>
        <row r="304">
          <cell r="C304">
            <v>10574</v>
          </cell>
          <cell r="D304" t="str">
            <v>MUM</v>
          </cell>
          <cell r="E304" t="str">
            <v>FD</v>
          </cell>
          <cell r="F304" t="str">
            <v>Non-Bank</v>
          </cell>
          <cell r="G304">
            <v>6.2622644155788887E-2</v>
          </cell>
          <cell r="H304">
            <v>700893.27</v>
          </cell>
          <cell r="L304">
            <v>69758.154929925004</v>
          </cell>
        </row>
        <row r="305">
          <cell r="C305">
            <v>10577</v>
          </cell>
          <cell r="D305" t="str">
            <v>DEL</v>
          </cell>
          <cell r="E305" t="str">
            <v>CD</v>
          </cell>
          <cell r="F305" t="str">
            <v>Non-Bank</v>
          </cell>
          <cell r="G305">
            <v>0.52836981043260867</v>
          </cell>
          <cell r="H305">
            <v>261643.13999999998</v>
          </cell>
          <cell r="L305">
            <v>21644.428756499998</v>
          </cell>
        </row>
        <row r="306">
          <cell r="C306">
            <v>10578</v>
          </cell>
          <cell r="D306" t="str">
            <v>DEL</v>
          </cell>
          <cell r="E306" t="str">
            <v>CD</v>
          </cell>
          <cell r="F306" t="str">
            <v>Bank</v>
          </cell>
          <cell r="G306">
            <v>0.2939880917255423</v>
          </cell>
          <cell r="H306">
            <v>263906.27999999997</v>
          </cell>
          <cell r="L306">
            <v>26265.9322827</v>
          </cell>
        </row>
        <row r="307">
          <cell r="C307">
            <v>10579</v>
          </cell>
          <cell r="D307" t="str">
            <v>DEL</v>
          </cell>
          <cell r="E307" t="str">
            <v>CD</v>
          </cell>
          <cell r="F307" t="str">
            <v>Bank</v>
          </cell>
          <cell r="G307">
            <v>0.81883250735682878</v>
          </cell>
          <cell r="H307">
            <v>571957.65</v>
          </cell>
          <cell r="L307">
            <v>50409.487482750003</v>
          </cell>
        </row>
        <row r="308">
          <cell r="C308">
            <v>10580</v>
          </cell>
          <cell r="D308" t="str">
            <v>MUM</v>
          </cell>
          <cell r="E308" t="str">
            <v>FD</v>
          </cell>
          <cell r="F308" t="str">
            <v>Bank</v>
          </cell>
          <cell r="G308">
            <v>0.23007910564714551</v>
          </cell>
          <cell r="H308">
            <v>117399.15</v>
          </cell>
          <cell r="L308">
            <v>10346.97408525</v>
          </cell>
        </row>
        <row r="309">
          <cell r="C309">
            <v>10583</v>
          </cell>
          <cell r="D309" t="str">
            <v>DEL</v>
          </cell>
          <cell r="E309" t="str">
            <v>SD</v>
          </cell>
          <cell r="F309" t="str">
            <v>Non-Bank</v>
          </cell>
          <cell r="G309">
            <v>0.57255761450623055</v>
          </cell>
          <cell r="H309">
            <v>726337.26</v>
          </cell>
          <cell r="L309">
            <v>72290.531644649993</v>
          </cell>
        </row>
        <row r="310">
          <cell r="C310">
            <v>10586</v>
          </cell>
          <cell r="D310" t="str">
            <v>DEL</v>
          </cell>
          <cell r="E310" t="str">
            <v>SD</v>
          </cell>
          <cell r="F310" t="str">
            <v>Bank</v>
          </cell>
          <cell r="G310">
            <v>0.12874871985522396</v>
          </cell>
          <cell r="H310">
            <v>367007.85</v>
          </cell>
          <cell r="L310">
            <v>32346.236859749999</v>
          </cell>
        </row>
        <row r="311">
          <cell r="C311">
            <v>10589</v>
          </cell>
          <cell r="D311" t="str">
            <v>MUM</v>
          </cell>
          <cell r="E311" t="str">
            <v>RD</v>
          </cell>
          <cell r="F311" t="str">
            <v>Non-Bank</v>
          </cell>
          <cell r="G311">
            <v>0.16992738563496257</v>
          </cell>
          <cell r="H311">
            <v>85445.91</v>
          </cell>
          <cell r="L311">
            <v>7530.7752778500007</v>
          </cell>
        </row>
        <row r="312">
          <cell r="C312">
            <v>10591</v>
          </cell>
          <cell r="D312" t="str">
            <v>MUM</v>
          </cell>
          <cell r="E312" t="str">
            <v>FD</v>
          </cell>
          <cell r="F312" t="str">
            <v>Bank</v>
          </cell>
          <cell r="G312">
            <v>7.2504938460009161E-2</v>
          </cell>
          <cell r="H312">
            <v>695426.49</v>
          </cell>
          <cell r="L312">
            <v>69214.059983475003</v>
          </cell>
        </row>
        <row r="313">
          <cell r="C313">
            <v>10592</v>
          </cell>
          <cell r="D313" t="str">
            <v>MUM</v>
          </cell>
          <cell r="E313" t="str">
            <v>CD</v>
          </cell>
          <cell r="F313" t="str">
            <v>Non-Bank</v>
          </cell>
          <cell r="G313">
            <v>0.11571223647930617</v>
          </cell>
          <cell r="H313">
            <v>162904.5</v>
          </cell>
          <cell r="L313">
            <v>13476.274762499999</v>
          </cell>
        </row>
        <row r="314">
          <cell r="C314">
            <v>10593</v>
          </cell>
          <cell r="D314" t="str">
            <v>DEL</v>
          </cell>
          <cell r="E314" t="str">
            <v>CD</v>
          </cell>
          <cell r="F314" t="str">
            <v>Non-Bank</v>
          </cell>
          <cell r="G314">
            <v>0.79615841519860364</v>
          </cell>
          <cell r="H314">
            <v>421993.44</v>
          </cell>
          <cell r="L314">
            <v>37192.391834400005</v>
          </cell>
        </row>
        <row r="315">
          <cell r="C315">
            <v>10594</v>
          </cell>
          <cell r="D315" t="str">
            <v>MUM</v>
          </cell>
          <cell r="E315" t="str">
            <v>RD</v>
          </cell>
          <cell r="F315" t="str">
            <v>Bank</v>
          </cell>
          <cell r="G315">
            <v>0.65828527416515992</v>
          </cell>
          <cell r="H315">
            <v>931302.9</v>
          </cell>
          <cell r="L315">
            <v>82080.381091500021</v>
          </cell>
        </row>
        <row r="316">
          <cell r="C316">
            <v>10597</v>
          </cell>
          <cell r="D316" t="str">
            <v>MUM</v>
          </cell>
          <cell r="E316" t="str">
            <v>RD</v>
          </cell>
          <cell r="F316" t="str">
            <v>Non-Bank</v>
          </cell>
          <cell r="G316">
            <v>0.78882294050318713</v>
          </cell>
          <cell r="H316">
            <v>532773.44999999995</v>
          </cell>
          <cell r="L316">
            <v>53025.609544874998</v>
          </cell>
        </row>
        <row r="317">
          <cell r="C317">
            <v>10599</v>
          </cell>
          <cell r="D317" t="str">
            <v>MUM</v>
          </cell>
          <cell r="E317" t="str">
            <v>FD</v>
          </cell>
          <cell r="F317" t="str">
            <v>Non-Bank</v>
          </cell>
          <cell r="G317">
            <v>0.31453270269699884</v>
          </cell>
          <cell r="H317">
            <v>426180.15</v>
          </cell>
          <cell r="L317">
            <v>42416.644879125008</v>
          </cell>
        </row>
        <row r="318">
          <cell r="C318">
            <v>10600</v>
          </cell>
          <cell r="D318" t="str">
            <v>DEL</v>
          </cell>
          <cell r="E318" t="str">
            <v>RD</v>
          </cell>
          <cell r="F318" t="str">
            <v>Non-Bank</v>
          </cell>
          <cell r="G318">
            <v>0.22073185395485351</v>
          </cell>
          <cell r="H318">
            <v>452911.14</v>
          </cell>
          <cell r="L318">
            <v>37467.074056499994</v>
          </cell>
        </row>
        <row r="319">
          <cell r="C319">
            <v>10602</v>
          </cell>
          <cell r="D319" t="str">
            <v>MUM</v>
          </cell>
          <cell r="E319" t="str">
            <v>CD</v>
          </cell>
          <cell r="F319" t="str">
            <v>Bank</v>
          </cell>
          <cell r="G319">
            <v>0.53364191963413132</v>
          </cell>
          <cell r="H319">
            <v>260057.16</v>
          </cell>
          <cell r="L319">
            <v>260.05716000000001</v>
          </cell>
        </row>
        <row r="320">
          <cell r="C320">
            <v>10603</v>
          </cell>
          <cell r="D320" t="str">
            <v>DEL</v>
          </cell>
          <cell r="E320" t="str">
            <v>SD</v>
          </cell>
          <cell r="F320" t="str">
            <v>Non-Bank</v>
          </cell>
          <cell r="G320">
            <v>0.17007563423167793</v>
          </cell>
          <cell r="H320">
            <v>493617.96</v>
          </cell>
          <cell r="L320">
            <v>49128.561513900007</v>
          </cell>
        </row>
        <row r="321">
          <cell r="C321">
            <v>10609</v>
          </cell>
          <cell r="D321" t="str">
            <v>MUM</v>
          </cell>
          <cell r="E321" t="str">
            <v>RD</v>
          </cell>
          <cell r="F321" t="str">
            <v>Bank</v>
          </cell>
          <cell r="G321">
            <v>0.76324823361696759</v>
          </cell>
          <cell r="H321">
            <v>651574.43999999994</v>
          </cell>
          <cell r="L321">
            <v>651.57443999999998</v>
          </cell>
        </row>
        <row r="322">
          <cell r="C322">
            <v>10610</v>
          </cell>
          <cell r="D322" t="str">
            <v>DEL</v>
          </cell>
          <cell r="E322" t="str">
            <v>SD</v>
          </cell>
          <cell r="F322" t="str">
            <v>Non-Bank</v>
          </cell>
          <cell r="G322">
            <v>9.3053795573729059E-2</v>
          </cell>
          <cell r="H322">
            <v>950572.26</v>
          </cell>
          <cell r="L322">
            <v>78636.090208499998</v>
          </cell>
        </row>
        <row r="323">
          <cell r="C323">
            <v>10612</v>
          </cell>
          <cell r="D323" t="str">
            <v>MUM</v>
          </cell>
          <cell r="E323" t="str">
            <v>RD</v>
          </cell>
          <cell r="F323" t="str">
            <v>Non-Bank</v>
          </cell>
          <cell r="G323">
            <v>0.90718211904358759</v>
          </cell>
          <cell r="H323">
            <v>609341.04</v>
          </cell>
          <cell r="L323">
            <v>609.34104000000002</v>
          </cell>
        </row>
        <row r="324">
          <cell r="C324">
            <v>10613</v>
          </cell>
          <cell r="D324" t="str">
            <v>MUM</v>
          </cell>
          <cell r="E324" t="str">
            <v>FD</v>
          </cell>
          <cell r="F324" t="str">
            <v>Non-Bank</v>
          </cell>
          <cell r="G324">
            <v>0.40011588962719224</v>
          </cell>
          <cell r="H324">
            <v>640937.88</v>
          </cell>
          <cell r="L324">
            <v>56489.0600538</v>
          </cell>
        </row>
        <row r="325">
          <cell r="C325">
            <v>10614</v>
          </cell>
          <cell r="D325" t="str">
            <v>DEL</v>
          </cell>
          <cell r="E325" t="str">
            <v>RD</v>
          </cell>
          <cell r="F325" t="str">
            <v>Non-Bank</v>
          </cell>
          <cell r="G325">
            <v>2.8002902177197808E-2</v>
          </cell>
          <cell r="H325">
            <v>452334.96</v>
          </cell>
          <cell r="L325">
            <v>45019.767731400003</v>
          </cell>
        </row>
        <row r="326">
          <cell r="C326">
            <v>10616</v>
          </cell>
          <cell r="D326" t="str">
            <v>MUM</v>
          </cell>
          <cell r="E326" t="str">
            <v>SD</v>
          </cell>
          <cell r="F326" t="str">
            <v>Bank</v>
          </cell>
          <cell r="G326">
            <v>0.65974227810408481</v>
          </cell>
          <cell r="H326">
            <v>310129.38</v>
          </cell>
          <cell r="L326">
            <v>310.12938000000003</v>
          </cell>
        </row>
        <row r="327">
          <cell r="C327">
            <v>10617</v>
          </cell>
          <cell r="D327" t="str">
            <v>MUM</v>
          </cell>
          <cell r="E327" t="str">
            <v>RD</v>
          </cell>
          <cell r="F327" t="str">
            <v>Non-Bank</v>
          </cell>
          <cell r="G327">
            <v>0.68120446846195071</v>
          </cell>
          <cell r="H327">
            <v>29379.239999999998</v>
          </cell>
          <cell r="L327">
            <v>2589.3393174000003</v>
          </cell>
        </row>
        <row r="328">
          <cell r="C328">
            <v>10618</v>
          </cell>
          <cell r="D328" t="str">
            <v>DEL</v>
          </cell>
          <cell r="E328" t="str">
            <v>RD</v>
          </cell>
          <cell r="F328" t="str">
            <v>Bank</v>
          </cell>
          <cell r="G328">
            <v>0.37148410212595351</v>
          </cell>
          <cell r="H328">
            <v>296048.61</v>
          </cell>
          <cell r="L328">
            <v>29464.978031775001</v>
          </cell>
        </row>
        <row r="329">
          <cell r="C329">
            <v>10623</v>
          </cell>
          <cell r="D329" t="str">
            <v>MUM</v>
          </cell>
          <cell r="E329" t="str">
            <v>SD</v>
          </cell>
          <cell r="F329" t="str">
            <v>Non-Bank</v>
          </cell>
          <cell r="G329">
            <v>0.93914363842565107</v>
          </cell>
          <cell r="H329">
            <v>966968.64</v>
          </cell>
          <cell r="L329">
            <v>85223.781086400006</v>
          </cell>
        </row>
        <row r="330">
          <cell r="C330">
            <v>10629</v>
          </cell>
          <cell r="D330" t="str">
            <v>MUM</v>
          </cell>
          <cell r="E330" t="str">
            <v>SD</v>
          </cell>
          <cell r="F330" t="str">
            <v>Bank</v>
          </cell>
          <cell r="G330">
            <v>0.96334161243356931</v>
          </cell>
          <cell r="H330">
            <v>812345.49</v>
          </cell>
          <cell r="L330">
            <v>71596.069761150007</v>
          </cell>
        </row>
        <row r="331">
          <cell r="C331">
            <v>10630</v>
          </cell>
          <cell r="D331" t="str">
            <v>MUM</v>
          </cell>
          <cell r="E331" t="str">
            <v>FD</v>
          </cell>
          <cell r="F331" t="str">
            <v>Bank</v>
          </cell>
          <cell r="G331">
            <v>0.36089674627766044</v>
          </cell>
          <cell r="H331">
            <v>765387.80999999994</v>
          </cell>
          <cell r="L331">
            <v>67457.454634349997</v>
          </cell>
        </row>
        <row r="332">
          <cell r="C332">
            <v>10631</v>
          </cell>
          <cell r="D332" t="str">
            <v>MUM</v>
          </cell>
          <cell r="E332" t="str">
            <v>CD</v>
          </cell>
          <cell r="F332" t="str">
            <v>Non-Bank</v>
          </cell>
          <cell r="G332">
            <v>0.8153339795466068</v>
          </cell>
          <cell r="H332">
            <v>405483.21</v>
          </cell>
          <cell r="L332">
            <v>33543.598547249996</v>
          </cell>
        </row>
        <row r="333">
          <cell r="C333">
            <v>10633</v>
          </cell>
          <cell r="D333" t="str">
            <v>MUM</v>
          </cell>
          <cell r="E333" t="str">
            <v>SD</v>
          </cell>
          <cell r="F333" t="str">
            <v>Bank</v>
          </cell>
          <cell r="G333">
            <v>0.10214191835666353</v>
          </cell>
          <cell r="H333">
            <v>527816.52</v>
          </cell>
          <cell r="L333">
            <v>46519.108990200002</v>
          </cell>
        </row>
        <row r="334">
          <cell r="C334">
            <v>10638</v>
          </cell>
          <cell r="D334" t="str">
            <v>DEL</v>
          </cell>
          <cell r="E334" t="str">
            <v>FD</v>
          </cell>
          <cell r="F334" t="str">
            <v>Non-Bank</v>
          </cell>
          <cell r="G334">
            <v>9.8863455456540517E-2</v>
          </cell>
          <cell r="H334">
            <v>657355.05000000005</v>
          </cell>
          <cell r="L334">
            <v>65424.904738875011</v>
          </cell>
        </row>
        <row r="335">
          <cell r="C335">
            <v>10640</v>
          </cell>
          <cell r="D335" t="str">
            <v>MUM</v>
          </cell>
          <cell r="E335" t="str">
            <v>RD</v>
          </cell>
          <cell r="F335" t="str">
            <v>Non-Bank</v>
          </cell>
          <cell r="G335">
            <v>0.96310770058297146</v>
          </cell>
          <cell r="H335">
            <v>316238.67</v>
          </cell>
          <cell r="L335">
            <v>31474.444228425</v>
          </cell>
        </row>
        <row r="336">
          <cell r="C336">
            <v>10642</v>
          </cell>
          <cell r="D336" t="str">
            <v>DEL</v>
          </cell>
          <cell r="E336" t="str">
            <v>CD</v>
          </cell>
          <cell r="F336" t="str">
            <v>Non-Bank</v>
          </cell>
          <cell r="G336">
            <v>0.3615014739831055</v>
          </cell>
          <cell r="H336">
            <v>344552.67</v>
          </cell>
          <cell r="L336">
            <v>34292.465863425001</v>
          </cell>
        </row>
        <row r="337">
          <cell r="C337">
            <v>10643</v>
          </cell>
          <cell r="D337" t="str">
            <v>DEL</v>
          </cell>
          <cell r="E337" t="str">
            <v>RD</v>
          </cell>
          <cell r="F337" t="str">
            <v>Bank</v>
          </cell>
          <cell r="G337">
            <v>0.94249586247180139</v>
          </cell>
          <cell r="H337">
            <v>359792.73</v>
          </cell>
          <cell r="L337">
            <v>31710.332258549999</v>
          </cell>
        </row>
        <row r="338">
          <cell r="C338">
            <v>10644</v>
          </cell>
          <cell r="D338" t="str">
            <v>DEL</v>
          </cell>
          <cell r="E338" t="str">
            <v>RD</v>
          </cell>
          <cell r="F338" t="str">
            <v>Non-Bank</v>
          </cell>
          <cell r="G338">
            <v>0.9592403121346017</v>
          </cell>
          <cell r="H338">
            <v>18311.04</v>
          </cell>
          <cell r="L338">
            <v>1613.8435104000002</v>
          </cell>
        </row>
        <row r="339">
          <cell r="C339">
            <v>10647</v>
          </cell>
          <cell r="D339" t="str">
            <v>DEL</v>
          </cell>
          <cell r="E339" t="str">
            <v>CD</v>
          </cell>
          <cell r="F339" t="str">
            <v>Bank</v>
          </cell>
          <cell r="G339">
            <v>0.74823763981485703</v>
          </cell>
          <cell r="H339">
            <v>485050.5</v>
          </cell>
          <cell r="L339">
            <v>485.0505</v>
          </cell>
        </row>
        <row r="340">
          <cell r="C340">
            <v>10648</v>
          </cell>
          <cell r="D340" t="str">
            <v>MUM</v>
          </cell>
          <cell r="E340" t="str">
            <v>RD</v>
          </cell>
          <cell r="F340" t="str">
            <v>Bank</v>
          </cell>
          <cell r="G340">
            <v>0.75010490459574275</v>
          </cell>
          <cell r="H340">
            <v>130627.53</v>
          </cell>
          <cell r="L340">
            <v>11512.857356550001</v>
          </cell>
        </row>
        <row r="341">
          <cell r="C341">
            <v>10649</v>
          </cell>
          <cell r="D341" t="str">
            <v>MUM</v>
          </cell>
          <cell r="E341" t="str">
            <v>CD</v>
          </cell>
          <cell r="F341" t="str">
            <v>Bank</v>
          </cell>
          <cell r="G341">
            <v>0.44673826962535879</v>
          </cell>
          <cell r="H341">
            <v>930584.16</v>
          </cell>
          <cell r="L341">
            <v>92618.714984400009</v>
          </cell>
        </row>
        <row r="342">
          <cell r="C342">
            <v>10650</v>
          </cell>
          <cell r="D342" t="str">
            <v>MUM</v>
          </cell>
          <cell r="E342" t="str">
            <v>SD</v>
          </cell>
          <cell r="F342" t="str">
            <v>Bank</v>
          </cell>
          <cell r="G342">
            <v>0.65527091815102823</v>
          </cell>
          <cell r="H342">
            <v>325019.96999999997</v>
          </cell>
          <cell r="L342">
            <v>325.01996999999994</v>
          </cell>
        </row>
        <row r="343">
          <cell r="C343">
            <v>10653</v>
          </cell>
          <cell r="D343" t="str">
            <v>DEL</v>
          </cell>
          <cell r="E343" t="str">
            <v>FD</v>
          </cell>
          <cell r="F343" t="str">
            <v>Non-Bank</v>
          </cell>
          <cell r="G343">
            <v>0.66570691196279907</v>
          </cell>
          <cell r="H343">
            <v>51975.99</v>
          </cell>
          <cell r="L343">
            <v>5173.0403447250001</v>
          </cell>
        </row>
        <row r="344">
          <cell r="C344">
            <v>10658</v>
          </cell>
          <cell r="D344" t="str">
            <v>MUM</v>
          </cell>
          <cell r="E344" t="str">
            <v>FD</v>
          </cell>
          <cell r="F344" t="str">
            <v>Bank</v>
          </cell>
          <cell r="G344">
            <v>0.75547451195142201</v>
          </cell>
          <cell r="H344">
            <v>619418.25</v>
          </cell>
          <cell r="L344">
            <v>51241.374731249998</v>
          </cell>
        </row>
        <row r="345">
          <cell r="C345">
            <v>10659</v>
          </cell>
          <cell r="D345" t="str">
            <v>DEL</v>
          </cell>
          <cell r="E345" t="str">
            <v>SD</v>
          </cell>
          <cell r="F345" t="str">
            <v>Non-Bank</v>
          </cell>
          <cell r="G345">
            <v>0.82621117267926047</v>
          </cell>
          <cell r="H345">
            <v>644735.52</v>
          </cell>
          <cell r="L345">
            <v>56823.765055200005</v>
          </cell>
        </row>
        <row r="346">
          <cell r="C346">
            <v>10660</v>
          </cell>
          <cell r="D346" t="str">
            <v>DEL</v>
          </cell>
          <cell r="E346" t="str">
            <v>CD</v>
          </cell>
          <cell r="F346" t="str">
            <v>Bank</v>
          </cell>
          <cell r="G346">
            <v>0.12347864665612007</v>
          </cell>
          <cell r="H346">
            <v>421118.27999999997</v>
          </cell>
          <cell r="L346">
            <v>421.11827999999997</v>
          </cell>
        </row>
        <row r="347">
          <cell r="C347">
            <v>10663</v>
          </cell>
          <cell r="D347" t="str">
            <v>MUM</v>
          </cell>
          <cell r="E347" t="str">
            <v>FD</v>
          </cell>
          <cell r="F347" t="str">
            <v>Bank</v>
          </cell>
          <cell r="G347">
            <v>0.38058850421286161</v>
          </cell>
          <cell r="H347">
            <v>893771.01</v>
          </cell>
          <cell r="L347">
            <v>73937.206802250003</v>
          </cell>
        </row>
        <row r="348">
          <cell r="C348">
            <v>10665</v>
          </cell>
          <cell r="D348" t="str">
            <v>MUM</v>
          </cell>
          <cell r="E348" t="str">
            <v>SD</v>
          </cell>
          <cell r="F348" t="str">
            <v>Non-Bank</v>
          </cell>
          <cell r="G348">
            <v>0.56991026537414924</v>
          </cell>
          <cell r="H348">
            <v>500780.61</v>
          </cell>
          <cell r="L348">
            <v>500.78060999999997</v>
          </cell>
        </row>
        <row r="349">
          <cell r="C349">
            <v>10666</v>
          </cell>
          <cell r="D349" t="str">
            <v>DEL</v>
          </cell>
          <cell r="E349" t="str">
            <v>RD</v>
          </cell>
          <cell r="F349" t="str">
            <v>Bank</v>
          </cell>
          <cell r="G349">
            <v>0.28572429915600484</v>
          </cell>
          <cell r="H349">
            <v>331678.71000000002</v>
          </cell>
          <cell r="L349">
            <v>331.67871000000002</v>
          </cell>
        </row>
        <row r="350">
          <cell r="C350">
            <v>10669</v>
          </cell>
          <cell r="D350" t="str">
            <v>DEL</v>
          </cell>
          <cell r="E350" t="str">
            <v>SD</v>
          </cell>
          <cell r="F350" t="str">
            <v>Bank</v>
          </cell>
          <cell r="G350">
            <v>0.27611454717372796</v>
          </cell>
          <cell r="H350">
            <v>624887.01</v>
          </cell>
          <cell r="L350">
            <v>55074.416626350001</v>
          </cell>
        </row>
        <row r="351">
          <cell r="C351">
            <v>10670</v>
          </cell>
          <cell r="D351" t="str">
            <v>DEL</v>
          </cell>
          <cell r="E351" t="str">
            <v>CD</v>
          </cell>
          <cell r="F351" t="str">
            <v>Non-Bank</v>
          </cell>
          <cell r="G351">
            <v>0.13341905516859109</v>
          </cell>
          <cell r="H351">
            <v>747804.42</v>
          </cell>
          <cell r="L351">
            <v>61862.120644499999</v>
          </cell>
        </row>
        <row r="352">
          <cell r="C352">
            <v>10671</v>
          </cell>
          <cell r="D352" t="str">
            <v>DEL</v>
          </cell>
          <cell r="E352" t="str">
            <v>FD</v>
          </cell>
          <cell r="F352" t="str">
            <v>Non-Bank</v>
          </cell>
          <cell r="G352">
            <v>0.21451546762641882</v>
          </cell>
          <cell r="H352">
            <v>970805.88</v>
          </cell>
          <cell r="L352">
            <v>96621.882221699998</v>
          </cell>
        </row>
        <row r="353">
          <cell r="C353">
            <v>10672</v>
          </cell>
          <cell r="D353" t="str">
            <v>MUM</v>
          </cell>
          <cell r="E353" t="str">
            <v>CD</v>
          </cell>
          <cell r="F353" t="str">
            <v>Non-Bank</v>
          </cell>
          <cell r="G353">
            <v>0.84360729838848025</v>
          </cell>
          <cell r="H353">
            <v>673249.5</v>
          </cell>
          <cell r="L353">
            <v>67006.839611250005</v>
          </cell>
        </row>
        <row r="354">
          <cell r="C354">
            <v>10673</v>
          </cell>
          <cell r="D354" t="str">
            <v>MUM</v>
          </cell>
          <cell r="E354" t="str">
            <v>CD</v>
          </cell>
          <cell r="F354" t="str">
            <v>Non-Bank</v>
          </cell>
          <cell r="G354">
            <v>0.96103915064737111</v>
          </cell>
          <cell r="H354">
            <v>394487.27999999997</v>
          </cell>
          <cell r="L354">
            <v>34768.136422799995</v>
          </cell>
        </row>
        <row r="355">
          <cell r="C355">
            <v>10674</v>
          </cell>
          <cell r="D355" t="str">
            <v>DEL</v>
          </cell>
          <cell r="E355" t="str">
            <v>CD</v>
          </cell>
          <cell r="F355" t="str">
            <v>Bank</v>
          </cell>
          <cell r="G355">
            <v>9.6592321967751138E-3</v>
          </cell>
          <cell r="H355">
            <v>460101.51</v>
          </cell>
          <cell r="L355">
            <v>40551.046583850002</v>
          </cell>
        </row>
        <row r="356">
          <cell r="C356">
            <v>10679</v>
          </cell>
          <cell r="D356" t="str">
            <v>DEL</v>
          </cell>
          <cell r="E356" t="str">
            <v>FD</v>
          </cell>
          <cell r="F356" t="str">
            <v>Bank</v>
          </cell>
          <cell r="G356">
            <v>0.22324765865035345</v>
          </cell>
          <cell r="H356">
            <v>687238.2</v>
          </cell>
          <cell r="L356">
            <v>56851.780094999995</v>
          </cell>
        </row>
        <row r="357">
          <cell r="C357">
            <v>10681</v>
          </cell>
          <cell r="D357" t="str">
            <v>MUM</v>
          </cell>
          <cell r="E357" t="str">
            <v>CD</v>
          </cell>
          <cell r="F357" t="str">
            <v>Non-Bank</v>
          </cell>
          <cell r="G357">
            <v>3.618855971921664E-2</v>
          </cell>
          <cell r="H357">
            <v>722898</v>
          </cell>
          <cell r="L357">
            <v>71948.230695000006</v>
          </cell>
        </row>
        <row r="358">
          <cell r="C358">
            <v>10683</v>
          </cell>
          <cell r="D358" t="str">
            <v>DEL</v>
          </cell>
          <cell r="E358" t="str">
            <v>SD</v>
          </cell>
          <cell r="F358" t="str">
            <v>Bank</v>
          </cell>
          <cell r="G358">
            <v>3.3532869490177752E-2</v>
          </cell>
          <cell r="H358">
            <v>296951.49</v>
          </cell>
          <cell r="L358">
            <v>24565.31201025</v>
          </cell>
        </row>
        <row r="359">
          <cell r="C359">
            <v>10684</v>
          </cell>
          <cell r="D359" t="str">
            <v>MUM</v>
          </cell>
          <cell r="E359" t="str">
            <v>FD</v>
          </cell>
          <cell r="F359" t="str">
            <v>Bank</v>
          </cell>
          <cell r="G359">
            <v>0.48517140501373435</v>
          </cell>
          <cell r="H359">
            <v>159723.63</v>
          </cell>
          <cell r="L359">
            <v>159.72363000000001</v>
          </cell>
        </row>
        <row r="360">
          <cell r="C360">
            <v>10685</v>
          </cell>
          <cell r="D360" t="str">
            <v>MUM</v>
          </cell>
          <cell r="E360" t="str">
            <v>RD</v>
          </cell>
          <cell r="F360" t="str">
            <v>Non-Bank</v>
          </cell>
          <cell r="G360">
            <v>8.5887838666042104E-2</v>
          </cell>
          <cell r="H360">
            <v>195007.23</v>
          </cell>
          <cell r="L360">
            <v>16131.97310175</v>
          </cell>
        </row>
        <row r="361">
          <cell r="C361">
            <v>10686</v>
          </cell>
          <cell r="D361" t="str">
            <v>DEL</v>
          </cell>
          <cell r="E361" t="str">
            <v>RD</v>
          </cell>
          <cell r="F361" t="str">
            <v>Bank</v>
          </cell>
          <cell r="G361">
            <v>0.87420949859121577</v>
          </cell>
          <cell r="H361">
            <v>927469.62</v>
          </cell>
          <cell r="L361">
            <v>81742.534958699995</v>
          </cell>
        </row>
        <row r="362">
          <cell r="C362">
            <v>10687</v>
          </cell>
          <cell r="D362" t="str">
            <v>DEL</v>
          </cell>
          <cell r="E362" t="str">
            <v>CD</v>
          </cell>
          <cell r="F362" t="str">
            <v>Non-Bank</v>
          </cell>
          <cell r="G362">
            <v>0.31332302361409314</v>
          </cell>
          <cell r="H362">
            <v>442272.6</v>
          </cell>
          <cell r="L362">
            <v>36587.000834999992</v>
          </cell>
        </row>
        <row r="363">
          <cell r="C363">
            <v>10689</v>
          </cell>
          <cell r="D363" t="str">
            <v>DEL</v>
          </cell>
          <cell r="E363" t="str">
            <v>SD</v>
          </cell>
          <cell r="F363" t="str">
            <v>Bank</v>
          </cell>
          <cell r="G363">
            <v>0.41773690706325151</v>
          </cell>
          <cell r="H363">
            <v>522859.58999999997</v>
          </cell>
          <cell r="L363">
            <v>46082.229964649996</v>
          </cell>
        </row>
        <row r="364">
          <cell r="C364">
            <v>10690</v>
          </cell>
          <cell r="D364" t="str">
            <v>MUM</v>
          </cell>
          <cell r="E364" t="str">
            <v>SD</v>
          </cell>
          <cell r="F364" t="str">
            <v>Non-Bank</v>
          </cell>
          <cell r="G364">
            <v>0.59697317356846746</v>
          </cell>
          <cell r="H364">
            <v>84704.4</v>
          </cell>
          <cell r="L364">
            <v>7007.1714899999997</v>
          </cell>
        </row>
        <row r="365">
          <cell r="C365">
            <v>10691</v>
          </cell>
          <cell r="D365" t="str">
            <v>DEL</v>
          </cell>
          <cell r="E365" t="str">
            <v>SD</v>
          </cell>
          <cell r="F365" t="str">
            <v>Bank</v>
          </cell>
          <cell r="G365">
            <v>0.50310609506320891</v>
          </cell>
          <cell r="H365">
            <v>969480.27</v>
          </cell>
          <cell r="L365">
            <v>80200.25533575</v>
          </cell>
        </row>
        <row r="366">
          <cell r="C366">
            <v>10692</v>
          </cell>
          <cell r="D366" t="str">
            <v>DEL</v>
          </cell>
          <cell r="E366" t="str">
            <v>CD</v>
          </cell>
          <cell r="F366" t="str">
            <v>Bank</v>
          </cell>
          <cell r="G366">
            <v>0.40172178096912325</v>
          </cell>
          <cell r="H366">
            <v>175934.88</v>
          </cell>
          <cell r="L366">
            <v>17510.3587692</v>
          </cell>
        </row>
        <row r="367">
          <cell r="C367">
            <v>10695</v>
          </cell>
          <cell r="D367" t="str">
            <v>DEL</v>
          </cell>
          <cell r="E367" t="str">
            <v>RD</v>
          </cell>
          <cell r="F367" t="str">
            <v>Non-Bank</v>
          </cell>
          <cell r="G367">
            <v>0.51806591692139248</v>
          </cell>
          <cell r="H367">
            <v>590251.86</v>
          </cell>
          <cell r="L367">
            <v>590.25185999999997</v>
          </cell>
        </row>
        <row r="368">
          <cell r="C368">
            <v>10696</v>
          </cell>
          <cell r="D368" t="str">
            <v>DEL</v>
          </cell>
          <cell r="E368" t="str">
            <v>FD</v>
          </cell>
          <cell r="F368" t="str">
            <v>Bank</v>
          </cell>
          <cell r="G368">
            <v>0.68618297630932046</v>
          </cell>
          <cell r="H368">
            <v>693209.88</v>
          </cell>
          <cell r="L368">
            <v>693.20988</v>
          </cell>
        </row>
        <row r="369">
          <cell r="C369">
            <v>10697</v>
          </cell>
          <cell r="D369" t="str">
            <v>MUM</v>
          </cell>
          <cell r="E369" t="str">
            <v>FD</v>
          </cell>
          <cell r="F369" t="str">
            <v>Bank</v>
          </cell>
          <cell r="G369">
            <v>8.9776943010686061E-2</v>
          </cell>
          <cell r="H369">
            <v>79352.460000000006</v>
          </cell>
          <cell r="L369">
            <v>6993.7290621000011</v>
          </cell>
        </row>
        <row r="370">
          <cell r="C370">
            <v>10699</v>
          </cell>
          <cell r="D370" t="str">
            <v>MUM</v>
          </cell>
          <cell r="E370" t="str">
            <v>FD</v>
          </cell>
          <cell r="F370" t="str">
            <v>Bank</v>
          </cell>
          <cell r="G370">
            <v>0.38009413098567646</v>
          </cell>
          <cell r="H370">
            <v>177509.97</v>
          </cell>
          <cell r="L370">
            <v>15644.841205950001</v>
          </cell>
        </row>
        <row r="371">
          <cell r="C371">
            <v>10703</v>
          </cell>
          <cell r="D371" t="str">
            <v>DEL</v>
          </cell>
          <cell r="E371" t="str">
            <v>FD</v>
          </cell>
          <cell r="F371" t="str">
            <v>Non-Bank</v>
          </cell>
          <cell r="G371">
            <v>0.753640556003492</v>
          </cell>
          <cell r="H371">
            <v>508716.45</v>
          </cell>
          <cell r="L371">
            <v>50631.276477375002</v>
          </cell>
        </row>
        <row r="372">
          <cell r="C372">
            <v>10705</v>
          </cell>
          <cell r="D372" t="str">
            <v>DEL</v>
          </cell>
          <cell r="E372" t="str">
            <v>SD</v>
          </cell>
          <cell r="F372" t="str">
            <v>Bank</v>
          </cell>
          <cell r="G372">
            <v>0.46125393460350039</v>
          </cell>
          <cell r="H372">
            <v>178745.49</v>
          </cell>
          <cell r="L372">
            <v>17790.091755975001</v>
          </cell>
        </row>
        <row r="373">
          <cell r="C373">
            <v>10706</v>
          </cell>
          <cell r="D373" t="str">
            <v>DEL</v>
          </cell>
          <cell r="E373" t="str">
            <v>FD</v>
          </cell>
          <cell r="F373" t="str">
            <v>Bank</v>
          </cell>
          <cell r="G373">
            <v>3.5715523880541222E-2</v>
          </cell>
          <cell r="H373">
            <v>294544.8</v>
          </cell>
          <cell r="L373">
            <v>25959.705947999999</v>
          </cell>
        </row>
        <row r="374">
          <cell r="C374">
            <v>10707</v>
          </cell>
          <cell r="D374" t="str">
            <v>DEL</v>
          </cell>
          <cell r="E374" t="str">
            <v>FD</v>
          </cell>
          <cell r="F374" t="str">
            <v>Bank</v>
          </cell>
          <cell r="G374">
            <v>0.84827104581558466</v>
          </cell>
          <cell r="H374">
            <v>345062.52</v>
          </cell>
          <cell r="L374">
            <v>345.06252000000001</v>
          </cell>
        </row>
        <row r="375">
          <cell r="C375">
            <v>10708</v>
          </cell>
          <cell r="D375" t="str">
            <v>MUM</v>
          </cell>
          <cell r="E375" t="str">
            <v>CD</v>
          </cell>
          <cell r="F375" t="str">
            <v>Bank</v>
          </cell>
          <cell r="G375">
            <v>0.54520096465833634</v>
          </cell>
          <cell r="H375">
            <v>581876.46</v>
          </cell>
          <cell r="L375">
            <v>51283.6818021</v>
          </cell>
        </row>
        <row r="376">
          <cell r="C376">
            <v>10709</v>
          </cell>
          <cell r="D376" t="str">
            <v>MUM</v>
          </cell>
          <cell r="E376" t="str">
            <v>CD</v>
          </cell>
          <cell r="F376" t="str">
            <v>Non-Bank</v>
          </cell>
          <cell r="G376">
            <v>0.9698840338013861</v>
          </cell>
          <cell r="H376">
            <v>119080.17</v>
          </cell>
          <cell r="L376">
            <v>9850.9070632499988</v>
          </cell>
        </row>
        <row r="377">
          <cell r="C377">
            <v>10711</v>
          </cell>
          <cell r="D377" t="str">
            <v>MUM</v>
          </cell>
          <cell r="E377" t="str">
            <v>FD</v>
          </cell>
          <cell r="F377" t="str">
            <v>Non-Bank</v>
          </cell>
          <cell r="G377">
            <v>0.207225853816696</v>
          </cell>
          <cell r="H377">
            <v>677752.02</v>
          </cell>
          <cell r="L377">
            <v>677.75202000000002</v>
          </cell>
        </row>
        <row r="378">
          <cell r="C378">
            <v>10714</v>
          </cell>
          <cell r="D378" t="str">
            <v>DEL</v>
          </cell>
          <cell r="E378" t="str">
            <v>RD</v>
          </cell>
          <cell r="F378" t="str">
            <v>Non-Bank</v>
          </cell>
          <cell r="G378">
            <v>0.52796963410436626</v>
          </cell>
          <cell r="H378">
            <v>702122.85</v>
          </cell>
          <cell r="L378">
            <v>702.12284999999997</v>
          </cell>
        </row>
        <row r="379">
          <cell r="C379">
            <v>10716</v>
          </cell>
          <cell r="D379" t="str">
            <v>DEL</v>
          </cell>
          <cell r="E379" t="str">
            <v>SD</v>
          </cell>
          <cell r="F379" t="str">
            <v>Non-Bank</v>
          </cell>
          <cell r="G379">
            <v>0.64084551524747335</v>
          </cell>
          <cell r="H379">
            <v>865227.33</v>
          </cell>
          <cell r="L379">
            <v>76256.810729550009</v>
          </cell>
        </row>
        <row r="380">
          <cell r="C380">
            <v>10717</v>
          </cell>
          <cell r="D380" t="str">
            <v>MUM</v>
          </cell>
          <cell r="E380" t="str">
            <v>SD</v>
          </cell>
          <cell r="F380" t="str">
            <v>Bank</v>
          </cell>
          <cell r="G380">
            <v>0.80343005397622136</v>
          </cell>
          <cell r="H380">
            <v>34056.99</v>
          </cell>
          <cell r="L380">
            <v>3001.6128136500001</v>
          </cell>
        </row>
        <row r="381">
          <cell r="C381">
            <v>10721</v>
          </cell>
          <cell r="D381" t="str">
            <v>MUM</v>
          </cell>
          <cell r="E381" t="str">
            <v>RD</v>
          </cell>
          <cell r="F381" t="str">
            <v>Non-Bank</v>
          </cell>
          <cell r="G381">
            <v>0.25543734331373236</v>
          </cell>
          <cell r="H381">
            <v>409793.67</v>
          </cell>
          <cell r="L381">
            <v>40785.739490925</v>
          </cell>
        </row>
        <row r="382">
          <cell r="C382">
            <v>10722</v>
          </cell>
          <cell r="D382" t="str">
            <v>DEL</v>
          </cell>
          <cell r="E382" t="str">
            <v>CD</v>
          </cell>
          <cell r="F382" t="str">
            <v>Non-Bank</v>
          </cell>
          <cell r="G382">
            <v>0.81562434592223687</v>
          </cell>
          <cell r="H382">
            <v>159187.04999999999</v>
          </cell>
          <cell r="L382">
            <v>14029.950651749999</v>
          </cell>
        </row>
        <row r="383">
          <cell r="C383">
            <v>10727</v>
          </cell>
          <cell r="D383" t="str">
            <v>MUM</v>
          </cell>
          <cell r="E383" t="str">
            <v>RD</v>
          </cell>
          <cell r="F383" t="str">
            <v>Non-Bank</v>
          </cell>
          <cell r="G383">
            <v>0.23650310908265171</v>
          </cell>
          <cell r="H383">
            <v>237593.07</v>
          </cell>
          <cell r="L383">
            <v>19654.886715749999</v>
          </cell>
        </row>
        <row r="384">
          <cell r="C384">
            <v>10730</v>
          </cell>
          <cell r="D384" t="str">
            <v>MUM</v>
          </cell>
          <cell r="E384" t="str">
            <v>SD</v>
          </cell>
          <cell r="F384" t="str">
            <v>Non-Bank</v>
          </cell>
          <cell r="G384">
            <v>0.30643119579865441</v>
          </cell>
          <cell r="H384">
            <v>241467.93</v>
          </cell>
          <cell r="L384">
            <v>24032.699403074999</v>
          </cell>
        </row>
        <row r="385">
          <cell r="C385">
            <v>10731</v>
          </cell>
          <cell r="D385" t="str">
            <v>DEL</v>
          </cell>
          <cell r="E385" t="str">
            <v>RD</v>
          </cell>
          <cell r="F385" t="str">
            <v>Non-Bank</v>
          </cell>
          <cell r="G385">
            <v>0.38442131889244135</v>
          </cell>
          <cell r="H385">
            <v>791518.86</v>
          </cell>
          <cell r="L385">
            <v>791.51886000000002</v>
          </cell>
        </row>
        <row r="386">
          <cell r="C386">
            <v>10732</v>
          </cell>
          <cell r="D386" t="str">
            <v>DEL</v>
          </cell>
          <cell r="E386" t="str">
            <v>RD</v>
          </cell>
          <cell r="F386" t="str">
            <v>Bank</v>
          </cell>
          <cell r="G386">
            <v>0.84458513171074157</v>
          </cell>
          <cell r="H386">
            <v>460140.12</v>
          </cell>
          <cell r="L386">
            <v>460.14011999999997</v>
          </cell>
        </row>
        <row r="387">
          <cell r="C387">
            <v>10739</v>
          </cell>
          <cell r="D387" t="str">
            <v>MUM</v>
          </cell>
          <cell r="E387" t="str">
            <v>SD</v>
          </cell>
          <cell r="F387" t="str">
            <v>Non-Bank</v>
          </cell>
          <cell r="G387">
            <v>0.62211641140268781</v>
          </cell>
          <cell r="H387">
            <v>62947.17</v>
          </cell>
          <cell r="L387">
            <v>5547.8488279499998</v>
          </cell>
        </row>
        <row r="388">
          <cell r="C388">
            <v>10740</v>
          </cell>
          <cell r="D388" t="str">
            <v>MUM</v>
          </cell>
          <cell r="E388" t="str">
            <v>RD</v>
          </cell>
          <cell r="F388" t="str">
            <v>Bank</v>
          </cell>
          <cell r="G388">
            <v>0.77890313960120061</v>
          </cell>
          <cell r="H388">
            <v>479466.9</v>
          </cell>
          <cell r="L388">
            <v>42257.815231500004</v>
          </cell>
        </row>
        <row r="389">
          <cell r="C389">
            <v>10743</v>
          </cell>
          <cell r="D389" t="str">
            <v>MUM</v>
          </cell>
          <cell r="E389" t="str">
            <v>RD</v>
          </cell>
          <cell r="F389" t="str">
            <v>Non-Bank</v>
          </cell>
          <cell r="G389">
            <v>0.75979146808207321</v>
          </cell>
          <cell r="H389">
            <v>742847.49</v>
          </cell>
          <cell r="L389">
            <v>61452.058610249995</v>
          </cell>
        </row>
        <row r="390">
          <cell r="C390">
            <v>10744</v>
          </cell>
          <cell r="D390" t="str">
            <v>DEL</v>
          </cell>
          <cell r="E390" t="str">
            <v>SD</v>
          </cell>
          <cell r="F390" t="str">
            <v>Bank</v>
          </cell>
          <cell r="G390">
            <v>0.90588013559154135</v>
          </cell>
          <cell r="H390">
            <v>723413.79</v>
          </cell>
          <cell r="L390">
            <v>723.41379000000006</v>
          </cell>
        </row>
        <row r="391">
          <cell r="C391">
            <v>10745</v>
          </cell>
          <cell r="D391" t="str">
            <v>MUM</v>
          </cell>
          <cell r="E391" t="str">
            <v>CD</v>
          </cell>
          <cell r="F391" t="str">
            <v>Bank</v>
          </cell>
          <cell r="G391">
            <v>0.47389414710227651</v>
          </cell>
          <cell r="H391">
            <v>313045.92</v>
          </cell>
          <cell r="L391">
            <v>25896.723731999999</v>
          </cell>
        </row>
        <row r="392">
          <cell r="C392">
            <v>10746</v>
          </cell>
          <cell r="D392" t="str">
            <v>DEL</v>
          </cell>
          <cell r="E392" t="str">
            <v>SD</v>
          </cell>
          <cell r="F392" t="str">
            <v>Non-Bank</v>
          </cell>
          <cell r="G392">
            <v>0.3064629349333351</v>
          </cell>
          <cell r="H392">
            <v>940200.03</v>
          </cell>
          <cell r="L392">
            <v>77778.047481749993</v>
          </cell>
        </row>
        <row r="393">
          <cell r="C393">
            <v>10748</v>
          </cell>
          <cell r="D393" t="str">
            <v>DEL</v>
          </cell>
          <cell r="E393" t="str">
            <v>FD</v>
          </cell>
          <cell r="F393" t="str">
            <v>Non-Bank</v>
          </cell>
          <cell r="G393">
            <v>0.59290933541143731</v>
          </cell>
          <cell r="H393">
            <v>778165.74</v>
          </cell>
          <cell r="L393">
            <v>64373.760841499992</v>
          </cell>
        </row>
        <row r="394">
          <cell r="C394">
            <v>10750</v>
          </cell>
          <cell r="D394" t="str">
            <v>DEL</v>
          </cell>
          <cell r="E394" t="str">
            <v>SD</v>
          </cell>
          <cell r="F394" t="str">
            <v>Bank</v>
          </cell>
          <cell r="G394">
            <v>0.20221614895957751</v>
          </cell>
          <cell r="H394">
            <v>140609.70000000001</v>
          </cell>
          <cell r="L394">
            <v>13994.53191675</v>
          </cell>
        </row>
        <row r="395">
          <cell r="C395">
            <v>10751</v>
          </cell>
          <cell r="D395" t="str">
            <v>MUM</v>
          </cell>
          <cell r="E395" t="str">
            <v>RD</v>
          </cell>
          <cell r="F395" t="str">
            <v>Bank</v>
          </cell>
          <cell r="G395">
            <v>0.43743412950351412</v>
          </cell>
          <cell r="H395">
            <v>311248.08</v>
          </cell>
          <cell r="L395">
            <v>25747.997417999999</v>
          </cell>
        </row>
        <row r="396">
          <cell r="C396">
            <v>10752</v>
          </cell>
          <cell r="D396" t="str">
            <v>DEL</v>
          </cell>
          <cell r="E396" t="str">
            <v>RD</v>
          </cell>
          <cell r="F396" t="str">
            <v>Non-Bank</v>
          </cell>
          <cell r="G396">
            <v>0.39599511232180185</v>
          </cell>
          <cell r="H396">
            <v>679990.41</v>
          </cell>
          <cell r="L396">
            <v>679.99041</v>
          </cell>
        </row>
        <row r="397">
          <cell r="C397">
            <v>10753</v>
          </cell>
          <cell r="D397" t="str">
            <v>DEL</v>
          </cell>
          <cell r="E397" t="str">
            <v>FD</v>
          </cell>
          <cell r="F397" t="str">
            <v>Non-Bank</v>
          </cell>
          <cell r="G397">
            <v>0.42548674851378143</v>
          </cell>
          <cell r="H397">
            <v>678479.67</v>
          </cell>
          <cell r="L397">
            <v>56127.230700749999</v>
          </cell>
        </row>
        <row r="398">
          <cell r="C398">
            <v>10754</v>
          </cell>
          <cell r="D398" t="str">
            <v>DEL</v>
          </cell>
          <cell r="E398" t="str">
            <v>RD</v>
          </cell>
          <cell r="F398" t="str">
            <v>Bank</v>
          </cell>
          <cell r="G398">
            <v>0.17941616496027291</v>
          </cell>
          <cell r="H398">
            <v>133534.17000000001</v>
          </cell>
          <cell r="L398">
            <v>13290.322104675002</v>
          </cell>
        </row>
        <row r="399">
          <cell r="C399">
            <v>10755</v>
          </cell>
          <cell r="D399" t="str">
            <v>MUM</v>
          </cell>
          <cell r="E399" t="str">
            <v>FD</v>
          </cell>
          <cell r="F399" t="str">
            <v>Non-Bank</v>
          </cell>
          <cell r="G399">
            <v>0.12640263371790028</v>
          </cell>
          <cell r="H399">
            <v>610388.46</v>
          </cell>
          <cell r="L399">
            <v>50494.385353499994</v>
          </cell>
        </row>
        <row r="400">
          <cell r="C400">
            <v>10756</v>
          </cell>
          <cell r="D400" t="str">
            <v>DEL</v>
          </cell>
          <cell r="E400" t="str">
            <v>CD</v>
          </cell>
          <cell r="F400" t="str">
            <v>Bank</v>
          </cell>
          <cell r="G400">
            <v>0.4979021528501193</v>
          </cell>
          <cell r="H400">
            <v>633437.64</v>
          </cell>
          <cell r="L400">
            <v>63044.464715100003</v>
          </cell>
        </row>
        <row r="401">
          <cell r="C401">
            <v>10757</v>
          </cell>
          <cell r="D401" t="str">
            <v>MUM</v>
          </cell>
          <cell r="E401" t="str">
            <v>CD</v>
          </cell>
          <cell r="F401" t="str">
            <v>Bank</v>
          </cell>
          <cell r="G401">
            <v>0.55819574167419117</v>
          </cell>
          <cell r="H401">
            <v>832969.17</v>
          </cell>
          <cell r="L401">
            <v>832.96917000000008</v>
          </cell>
        </row>
        <row r="402">
          <cell r="C402">
            <v>10758</v>
          </cell>
          <cell r="D402" t="str">
            <v>MUM</v>
          </cell>
          <cell r="E402" t="str">
            <v>FD</v>
          </cell>
          <cell r="F402" t="str">
            <v>Bank</v>
          </cell>
          <cell r="G402">
            <v>0.25964204756273779</v>
          </cell>
          <cell r="H402">
            <v>958784.30999999994</v>
          </cell>
          <cell r="L402">
            <v>79315.432044749992</v>
          </cell>
        </row>
        <row r="403">
          <cell r="C403">
            <v>10759</v>
          </cell>
          <cell r="D403" t="str">
            <v>DEL</v>
          </cell>
          <cell r="E403" t="str">
            <v>SD</v>
          </cell>
          <cell r="F403" t="str">
            <v>Bank</v>
          </cell>
          <cell r="G403">
            <v>0.59930217239231298</v>
          </cell>
          <cell r="H403">
            <v>170490.87</v>
          </cell>
          <cell r="L403">
            <v>16968.530063925002</v>
          </cell>
        </row>
        <row r="404">
          <cell r="C404">
            <v>10761</v>
          </cell>
          <cell r="D404" t="str">
            <v>MUM</v>
          </cell>
          <cell r="E404" t="str">
            <v>RD</v>
          </cell>
          <cell r="F404" t="str">
            <v>Non-Bank</v>
          </cell>
          <cell r="G404">
            <v>0.96277858630924096</v>
          </cell>
          <cell r="H404">
            <v>495464.31</v>
          </cell>
          <cell r="L404">
            <v>43667.746961850004</v>
          </cell>
        </row>
        <row r="405">
          <cell r="C405">
            <v>10762</v>
          </cell>
          <cell r="D405" t="str">
            <v>MUM</v>
          </cell>
          <cell r="E405" t="str">
            <v>FD</v>
          </cell>
          <cell r="F405" t="str">
            <v>Non-Bank</v>
          </cell>
          <cell r="G405">
            <v>0.89348347439556064</v>
          </cell>
          <cell r="H405">
            <v>843172.11</v>
          </cell>
          <cell r="L405">
            <v>69751.412799750004</v>
          </cell>
        </row>
        <row r="406">
          <cell r="C406">
            <v>10765</v>
          </cell>
          <cell r="D406" t="str">
            <v>MUM</v>
          </cell>
          <cell r="E406" t="str">
            <v>FD</v>
          </cell>
          <cell r="F406" t="str">
            <v>Non-Bank</v>
          </cell>
          <cell r="G406">
            <v>0.28914987964201477</v>
          </cell>
          <cell r="H406">
            <v>660372.56999999995</v>
          </cell>
          <cell r="L406">
            <v>660.37257</v>
          </cell>
        </row>
        <row r="407">
          <cell r="C407">
            <v>10767</v>
          </cell>
          <cell r="D407" t="str">
            <v>MUM</v>
          </cell>
          <cell r="E407" t="str">
            <v>SD</v>
          </cell>
          <cell r="F407" t="str">
            <v>Bank</v>
          </cell>
          <cell r="G407">
            <v>0.31176495140349914</v>
          </cell>
          <cell r="H407">
            <v>727846.02</v>
          </cell>
          <cell r="L407">
            <v>64148.708972700006</v>
          </cell>
        </row>
        <row r="408">
          <cell r="C408">
            <v>10769</v>
          </cell>
          <cell r="D408" t="str">
            <v>MUM</v>
          </cell>
          <cell r="E408" t="str">
            <v>RD</v>
          </cell>
          <cell r="F408" t="str">
            <v>Bank</v>
          </cell>
          <cell r="G408">
            <v>0.62778965202239279</v>
          </cell>
          <cell r="H408">
            <v>651468.51</v>
          </cell>
          <cell r="L408">
            <v>651.46851000000004</v>
          </cell>
        </row>
        <row r="409">
          <cell r="C409">
            <v>10770</v>
          </cell>
          <cell r="D409" t="str">
            <v>DEL</v>
          </cell>
          <cell r="E409" t="str">
            <v>FD</v>
          </cell>
          <cell r="F409" t="str">
            <v>Bank</v>
          </cell>
          <cell r="G409">
            <v>0.68976853154268947</v>
          </cell>
          <cell r="H409">
            <v>214912.16999999998</v>
          </cell>
          <cell r="L409">
            <v>214.91216999999997</v>
          </cell>
        </row>
        <row r="410">
          <cell r="C410">
            <v>10772</v>
          </cell>
          <cell r="D410" t="str">
            <v>MUM</v>
          </cell>
          <cell r="E410" t="str">
            <v>CD</v>
          </cell>
          <cell r="F410" t="str">
            <v>Non-Bank</v>
          </cell>
          <cell r="G410">
            <v>0.9912153212874083</v>
          </cell>
          <cell r="H410">
            <v>927305.28</v>
          </cell>
          <cell r="L410">
            <v>927.30528000000004</v>
          </cell>
        </row>
        <row r="411">
          <cell r="C411">
            <v>10773</v>
          </cell>
          <cell r="D411" t="str">
            <v>MUM</v>
          </cell>
          <cell r="E411" t="str">
            <v>SD</v>
          </cell>
          <cell r="F411" t="str">
            <v>Non-Bank</v>
          </cell>
          <cell r="G411">
            <v>0.42282826952406205</v>
          </cell>
          <cell r="H411">
            <v>78337.710000000006</v>
          </cell>
          <cell r="L411">
            <v>7796.7564320250003</v>
          </cell>
        </row>
        <row r="412">
          <cell r="C412">
            <v>10774</v>
          </cell>
          <cell r="D412" t="str">
            <v>MUM</v>
          </cell>
          <cell r="E412" t="str">
            <v>RD</v>
          </cell>
          <cell r="F412" t="str">
            <v>Non-Bank</v>
          </cell>
          <cell r="G412">
            <v>1.513101982828946E-3</v>
          </cell>
          <cell r="H412">
            <v>250638.3</v>
          </cell>
          <cell r="L412">
            <v>24945.403403250002</v>
          </cell>
        </row>
        <row r="413">
          <cell r="C413">
            <v>10777</v>
          </cell>
          <cell r="D413" t="str">
            <v>DEL</v>
          </cell>
          <cell r="E413" t="str">
            <v>CD</v>
          </cell>
          <cell r="F413" t="str">
            <v>Non-Bank</v>
          </cell>
          <cell r="G413">
            <v>0.70138544553803994</v>
          </cell>
          <cell r="H413">
            <v>353852.73</v>
          </cell>
          <cell r="L413">
            <v>31186.810358549999</v>
          </cell>
        </row>
        <row r="414">
          <cell r="C414">
            <v>10780</v>
          </cell>
          <cell r="D414" t="str">
            <v>MUM</v>
          </cell>
          <cell r="E414" t="str">
            <v>SD</v>
          </cell>
          <cell r="F414" t="str">
            <v>Bank</v>
          </cell>
          <cell r="G414">
            <v>0.39733615503387432</v>
          </cell>
          <cell r="H414">
            <v>833283.99</v>
          </cell>
          <cell r="L414">
            <v>833.28399000000002</v>
          </cell>
        </row>
        <row r="415">
          <cell r="C415">
            <v>10787</v>
          </cell>
          <cell r="D415" t="str">
            <v>MUM</v>
          </cell>
          <cell r="E415" t="str">
            <v>FD</v>
          </cell>
          <cell r="F415" t="str">
            <v>Non-Bank</v>
          </cell>
          <cell r="G415">
            <v>0.12587319637320937</v>
          </cell>
          <cell r="H415">
            <v>258315.75</v>
          </cell>
          <cell r="L415">
            <v>258.31574999999998</v>
          </cell>
        </row>
        <row r="416">
          <cell r="C416">
            <v>10788</v>
          </cell>
          <cell r="D416" t="str">
            <v>MUM</v>
          </cell>
          <cell r="E416" t="str">
            <v>CD</v>
          </cell>
          <cell r="F416" t="str">
            <v>Bank</v>
          </cell>
          <cell r="G416">
            <v>0.24282130442214467</v>
          </cell>
          <cell r="H416">
            <v>641687.30999999994</v>
          </cell>
          <cell r="L416">
            <v>63865.533746024994</v>
          </cell>
        </row>
        <row r="417">
          <cell r="C417">
            <v>10789</v>
          </cell>
          <cell r="D417" t="str">
            <v>MUM</v>
          </cell>
          <cell r="E417" t="str">
            <v>CD</v>
          </cell>
          <cell r="F417" t="str">
            <v>Non-Bank</v>
          </cell>
          <cell r="G417">
            <v>0.19451162345903605</v>
          </cell>
          <cell r="H417">
            <v>609156.9</v>
          </cell>
          <cell r="L417">
            <v>609.15690000000006</v>
          </cell>
        </row>
        <row r="418">
          <cell r="C418">
            <v>10792</v>
          </cell>
          <cell r="D418" t="str">
            <v>MUM</v>
          </cell>
          <cell r="E418" t="str">
            <v>FD</v>
          </cell>
          <cell r="F418" t="str">
            <v>Bank</v>
          </cell>
          <cell r="G418">
            <v>0.54650827861778972</v>
          </cell>
          <cell r="H418">
            <v>628306.47</v>
          </cell>
          <cell r="L418">
            <v>55375.790733450005</v>
          </cell>
        </row>
        <row r="419">
          <cell r="C419">
            <v>10794</v>
          </cell>
          <cell r="D419" t="str">
            <v>MUM</v>
          </cell>
          <cell r="E419" t="str">
            <v>RD</v>
          </cell>
          <cell r="F419" t="str">
            <v>Non-Bank</v>
          </cell>
          <cell r="G419">
            <v>0.96436139697727696</v>
          </cell>
          <cell r="H419">
            <v>782777.16</v>
          </cell>
          <cell r="L419">
            <v>77907.853791900008</v>
          </cell>
        </row>
        <row r="420">
          <cell r="C420">
            <v>10795</v>
          </cell>
          <cell r="D420" t="str">
            <v>DEL</v>
          </cell>
          <cell r="E420" t="str">
            <v>SD</v>
          </cell>
          <cell r="F420" t="str">
            <v>Bank</v>
          </cell>
          <cell r="G420">
            <v>7.6677573356222828E-2</v>
          </cell>
          <cell r="H420">
            <v>282749.94</v>
          </cell>
          <cell r="L420">
            <v>28141.394653349998</v>
          </cell>
        </row>
        <row r="421">
          <cell r="C421">
            <v>10801</v>
          </cell>
          <cell r="D421" t="str">
            <v>DEL</v>
          </cell>
          <cell r="E421" t="str">
            <v>RD</v>
          </cell>
          <cell r="F421" t="str">
            <v>Bank</v>
          </cell>
          <cell r="G421">
            <v>0.91250599045846381</v>
          </cell>
          <cell r="H421">
            <v>346801.95</v>
          </cell>
          <cell r="L421">
            <v>34516.331078625</v>
          </cell>
        </row>
        <row r="422">
          <cell r="C422">
            <v>10802</v>
          </cell>
          <cell r="D422" t="str">
            <v>MUM</v>
          </cell>
          <cell r="E422" t="str">
            <v>FD</v>
          </cell>
          <cell r="F422" t="str">
            <v>Bank</v>
          </cell>
          <cell r="G422">
            <v>0.64703908949460864</v>
          </cell>
          <cell r="H422">
            <v>135044.91</v>
          </cell>
          <cell r="L422">
            <v>135.04491000000002</v>
          </cell>
        </row>
        <row r="423">
          <cell r="C423">
            <v>10803</v>
          </cell>
          <cell r="D423" t="str">
            <v>MUM</v>
          </cell>
          <cell r="E423" t="str">
            <v>SD</v>
          </cell>
          <cell r="F423" t="str">
            <v>Non-Bank</v>
          </cell>
          <cell r="G423">
            <v>0.67506274682424861</v>
          </cell>
          <cell r="H423">
            <v>284942.78999999998</v>
          </cell>
          <cell r="L423">
            <v>284.94279</v>
          </cell>
        </row>
        <row r="424">
          <cell r="C424">
            <v>10804</v>
          </cell>
          <cell r="D424" t="str">
            <v>MUM</v>
          </cell>
          <cell r="E424" t="str">
            <v>SD</v>
          </cell>
          <cell r="F424" t="str">
            <v>Non-Bank</v>
          </cell>
          <cell r="G424">
            <v>0.63118199884025272</v>
          </cell>
          <cell r="H424">
            <v>649789.47</v>
          </cell>
          <cell r="L424">
            <v>64671.921475424999</v>
          </cell>
        </row>
        <row r="425">
          <cell r="C425">
            <v>10805</v>
          </cell>
          <cell r="D425" t="str">
            <v>DEL</v>
          </cell>
          <cell r="E425" t="str">
            <v>RD</v>
          </cell>
          <cell r="F425" t="str">
            <v>Non-Bank</v>
          </cell>
          <cell r="G425">
            <v>0.10333889269834307</v>
          </cell>
          <cell r="H425">
            <v>195518.07</v>
          </cell>
          <cell r="L425">
            <v>16174.232340749999</v>
          </cell>
        </row>
        <row r="426">
          <cell r="C426">
            <v>10808</v>
          </cell>
          <cell r="D426" t="str">
            <v>DEL</v>
          </cell>
          <cell r="E426" t="str">
            <v>CD</v>
          </cell>
          <cell r="F426" t="str">
            <v>Bank</v>
          </cell>
          <cell r="G426">
            <v>0.80311445462165054</v>
          </cell>
          <cell r="H426">
            <v>755523.45</v>
          </cell>
          <cell r="L426">
            <v>62500.677401249988</v>
          </cell>
        </row>
        <row r="427">
          <cell r="C427">
            <v>10809</v>
          </cell>
          <cell r="D427" t="str">
            <v>DEL</v>
          </cell>
          <cell r="E427" t="str">
            <v>FD</v>
          </cell>
          <cell r="F427" t="str">
            <v>Non-Bank</v>
          </cell>
          <cell r="G427">
            <v>0.65603241229341536</v>
          </cell>
          <cell r="H427">
            <v>227136.69</v>
          </cell>
          <cell r="L427">
            <v>227.13669000000002</v>
          </cell>
        </row>
        <row r="428">
          <cell r="C428">
            <v>10813</v>
          </cell>
          <cell r="D428" t="str">
            <v>DEL</v>
          </cell>
          <cell r="E428" t="str">
            <v>CD</v>
          </cell>
          <cell r="F428" t="str">
            <v>Non-Bank</v>
          </cell>
          <cell r="G428">
            <v>0.6110004678355202</v>
          </cell>
          <cell r="H428">
            <v>486586.98</v>
          </cell>
          <cell r="L428">
            <v>40252.907920499994</v>
          </cell>
        </row>
        <row r="429">
          <cell r="C429">
            <v>10814</v>
          </cell>
          <cell r="D429" t="str">
            <v>DEL</v>
          </cell>
          <cell r="E429" t="str">
            <v>RD</v>
          </cell>
          <cell r="F429" t="str">
            <v>Non-Bank</v>
          </cell>
          <cell r="G429">
            <v>0.45101156940742226</v>
          </cell>
          <cell r="H429">
            <v>556015.68000000005</v>
          </cell>
          <cell r="L429">
            <v>55338.850591200011</v>
          </cell>
        </row>
        <row r="430">
          <cell r="C430">
            <v>10815</v>
          </cell>
          <cell r="D430" t="str">
            <v>DEL</v>
          </cell>
          <cell r="E430" t="str">
            <v>RD</v>
          </cell>
          <cell r="F430" t="str">
            <v>Non-Bank</v>
          </cell>
          <cell r="G430">
            <v>5.260939189489322E-2</v>
          </cell>
          <cell r="H430">
            <v>481825.08</v>
          </cell>
          <cell r="L430">
            <v>39858.979743000004</v>
          </cell>
        </row>
        <row r="431">
          <cell r="C431">
            <v>10816</v>
          </cell>
          <cell r="D431" t="str">
            <v>DEL</v>
          </cell>
          <cell r="E431" t="str">
            <v>SD</v>
          </cell>
          <cell r="F431" t="str">
            <v>Bank</v>
          </cell>
          <cell r="G431">
            <v>0.73115018328881731</v>
          </cell>
          <cell r="H431">
            <v>755414.55</v>
          </cell>
          <cell r="L431">
            <v>75184.521625125009</v>
          </cell>
        </row>
        <row r="432">
          <cell r="C432">
            <v>10817</v>
          </cell>
          <cell r="D432" t="str">
            <v>DEL</v>
          </cell>
          <cell r="E432" t="str">
            <v>FD</v>
          </cell>
          <cell r="F432" t="str">
            <v>Bank</v>
          </cell>
          <cell r="G432">
            <v>0.89469602663170988</v>
          </cell>
          <cell r="H432">
            <v>593324.81999999995</v>
          </cell>
          <cell r="L432">
            <v>49082.795734499989</v>
          </cell>
        </row>
        <row r="433">
          <cell r="C433">
            <v>10819</v>
          </cell>
          <cell r="D433" t="str">
            <v>DEL</v>
          </cell>
          <cell r="E433" t="str">
            <v>CD</v>
          </cell>
          <cell r="F433" t="str">
            <v>Bank</v>
          </cell>
          <cell r="G433">
            <v>0.78656275640185402</v>
          </cell>
          <cell r="H433">
            <v>64949.94</v>
          </cell>
          <cell r="L433">
            <v>64.949939999999998</v>
          </cell>
        </row>
        <row r="434">
          <cell r="C434">
            <v>10820</v>
          </cell>
          <cell r="D434" t="str">
            <v>DEL</v>
          </cell>
          <cell r="E434" t="str">
            <v>SD</v>
          </cell>
          <cell r="F434" t="str">
            <v>Bank</v>
          </cell>
          <cell r="G434">
            <v>0.81301874931251117</v>
          </cell>
          <cell r="H434">
            <v>208125.72</v>
          </cell>
          <cell r="L434">
            <v>17217.200186999999</v>
          </cell>
        </row>
        <row r="435">
          <cell r="C435">
            <v>10821</v>
          </cell>
          <cell r="D435" t="str">
            <v>MUM</v>
          </cell>
          <cell r="E435" t="str">
            <v>RD</v>
          </cell>
          <cell r="F435" t="str">
            <v>Bank</v>
          </cell>
          <cell r="G435">
            <v>0.59835375183902528</v>
          </cell>
          <cell r="H435">
            <v>554724.72</v>
          </cell>
          <cell r="L435">
            <v>48890.663197200003</v>
          </cell>
        </row>
        <row r="436">
          <cell r="C436">
            <v>10822</v>
          </cell>
          <cell r="D436" t="str">
            <v>MUM</v>
          </cell>
          <cell r="E436" t="str">
            <v>FD</v>
          </cell>
          <cell r="F436" t="str">
            <v>Non-Bank</v>
          </cell>
          <cell r="G436">
            <v>0.43735316419020309</v>
          </cell>
          <cell r="H436">
            <v>452962.62</v>
          </cell>
          <cell r="L436">
            <v>39921.860513699998</v>
          </cell>
        </row>
        <row r="437">
          <cell r="C437">
            <v>10823</v>
          </cell>
          <cell r="D437" t="str">
            <v>DEL</v>
          </cell>
          <cell r="E437" t="str">
            <v>CD</v>
          </cell>
          <cell r="F437" t="str">
            <v>Non-Bank</v>
          </cell>
          <cell r="G437">
            <v>7.200579029593146E-2</v>
          </cell>
          <cell r="H437">
            <v>796413.42</v>
          </cell>
          <cell r="L437">
            <v>70191.896771700005</v>
          </cell>
        </row>
        <row r="438">
          <cell r="C438">
            <v>10825</v>
          </cell>
          <cell r="D438" t="str">
            <v>DEL</v>
          </cell>
          <cell r="E438" t="str">
            <v>SD</v>
          </cell>
          <cell r="F438" t="str">
            <v>Bank</v>
          </cell>
          <cell r="G438">
            <v>0.7700614286074321</v>
          </cell>
          <cell r="H438">
            <v>55579.59</v>
          </cell>
          <cell r="L438">
            <v>4898.50716465</v>
          </cell>
        </row>
        <row r="439">
          <cell r="C439">
            <v>10827</v>
          </cell>
          <cell r="D439" t="str">
            <v>MUM</v>
          </cell>
          <cell r="E439" t="str">
            <v>FD</v>
          </cell>
          <cell r="F439" t="str">
            <v>Bank</v>
          </cell>
          <cell r="G439">
            <v>0.7355360205550725</v>
          </cell>
          <cell r="H439">
            <v>822264.3</v>
          </cell>
          <cell r="L439">
            <v>822.26430000000005</v>
          </cell>
        </row>
        <row r="440">
          <cell r="C440">
            <v>10831</v>
          </cell>
          <cell r="D440" t="str">
            <v>MUM</v>
          </cell>
          <cell r="E440" t="str">
            <v>CD</v>
          </cell>
          <cell r="F440" t="str">
            <v>Non-Bank</v>
          </cell>
          <cell r="G440">
            <v>0.13039537238547316</v>
          </cell>
          <cell r="H440">
            <v>654764.22</v>
          </cell>
          <cell r="L440">
            <v>54165.370099499996</v>
          </cell>
        </row>
        <row r="441">
          <cell r="C441">
            <v>10833</v>
          </cell>
          <cell r="D441" t="str">
            <v>DEL</v>
          </cell>
          <cell r="E441" t="str">
            <v>FD</v>
          </cell>
          <cell r="F441" t="str">
            <v>Non-Bank</v>
          </cell>
          <cell r="G441">
            <v>0.77530821512227022</v>
          </cell>
          <cell r="H441">
            <v>824641.29</v>
          </cell>
          <cell r="L441">
            <v>82074.485990475019</v>
          </cell>
        </row>
        <row r="442">
          <cell r="C442">
            <v>10835</v>
          </cell>
          <cell r="D442" t="str">
            <v>MUM</v>
          </cell>
          <cell r="E442" t="str">
            <v>RD</v>
          </cell>
          <cell r="F442" t="str">
            <v>Non-Bank</v>
          </cell>
          <cell r="G442">
            <v>0.2119627862769744</v>
          </cell>
          <cell r="H442">
            <v>878158.71</v>
          </cell>
          <cell r="L442">
            <v>77396.517905850007</v>
          </cell>
        </row>
        <row r="443">
          <cell r="C443">
            <v>10837</v>
          </cell>
          <cell r="D443" t="str">
            <v>MUM</v>
          </cell>
          <cell r="E443" t="str">
            <v>RD</v>
          </cell>
          <cell r="F443" t="str">
            <v>Bank</v>
          </cell>
          <cell r="G443">
            <v>0.72853076095725744</v>
          </cell>
          <cell r="H443">
            <v>638610.39</v>
          </cell>
          <cell r="L443">
            <v>56283.926722650009</v>
          </cell>
        </row>
        <row r="444">
          <cell r="C444">
            <v>10839</v>
          </cell>
          <cell r="D444" t="str">
            <v>DEL</v>
          </cell>
          <cell r="E444" t="str">
            <v>RD</v>
          </cell>
          <cell r="F444" t="str">
            <v>Bank</v>
          </cell>
          <cell r="G444">
            <v>0.88073083543577768</v>
          </cell>
          <cell r="H444">
            <v>493267.5</v>
          </cell>
          <cell r="L444">
            <v>493.26749999999998</v>
          </cell>
        </row>
        <row r="445">
          <cell r="C445">
            <v>10841</v>
          </cell>
          <cell r="D445" t="str">
            <v>DEL</v>
          </cell>
          <cell r="E445" t="str">
            <v>RD</v>
          </cell>
          <cell r="F445" t="str">
            <v>Bank</v>
          </cell>
          <cell r="G445">
            <v>0.94847949746624016</v>
          </cell>
          <cell r="H445">
            <v>700810.11</v>
          </cell>
          <cell r="L445">
            <v>69749.878223024993</v>
          </cell>
        </row>
        <row r="446">
          <cell r="C446">
            <v>10846</v>
          </cell>
          <cell r="D446" t="str">
            <v>MUM</v>
          </cell>
          <cell r="E446" t="str">
            <v>SD</v>
          </cell>
          <cell r="F446" t="str">
            <v>Bank</v>
          </cell>
          <cell r="G446">
            <v>0.62778760649959109</v>
          </cell>
          <cell r="H446">
            <v>166481.37</v>
          </cell>
          <cell r="L446">
            <v>14672.835544950001</v>
          </cell>
        </row>
        <row r="447">
          <cell r="C447">
            <v>10849</v>
          </cell>
          <cell r="D447" t="str">
            <v>DEL</v>
          </cell>
          <cell r="E447" t="str">
            <v>FD</v>
          </cell>
          <cell r="F447" t="str">
            <v>Non-Bank</v>
          </cell>
          <cell r="G447">
            <v>0.91084305383873909</v>
          </cell>
          <cell r="H447">
            <v>711193.23</v>
          </cell>
          <cell r="L447">
            <v>70783.284198825</v>
          </cell>
        </row>
        <row r="448">
          <cell r="C448">
            <v>10850</v>
          </cell>
          <cell r="D448" t="str">
            <v>MUM</v>
          </cell>
          <cell r="E448" t="str">
            <v>FD</v>
          </cell>
          <cell r="F448" t="str">
            <v>Bank</v>
          </cell>
          <cell r="G448">
            <v>0.89802589880927763</v>
          </cell>
          <cell r="H448">
            <v>739021.14</v>
          </cell>
          <cell r="L448">
            <v>65133.628173900011</v>
          </cell>
        </row>
        <row r="449">
          <cell r="C449">
            <v>10852</v>
          </cell>
          <cell r="D449" t="str">
            <v>MUM</v>
          </cell>
          <cell r="E449" t="str">
            <v>CD</v>
          </cell>
          <cell r="F449" t="str">
            <v>Bank</v>
          </cell>
          <cell r="G449">
            <v>0.80275170000448748</v>
          </cell>
          <cell r="H449">
            <v>784558.17</v>
          </cell>
          <cell r="L449">
            <v>78085.113264675005</v>
          </cell>
        </row>
        <row r="450">
          <cell r="C450">
            <v>10853</v>
          </cell>
          <cell r="D450" t="str">
            <v>MUM</v>
          </cell>
          <cell r="E450" t="str">
            <v>RD</v>
          </cell>
          <cell r="F450" t="str">
            <v>Non-Bank</v>
          </cell>
          <cell r="G450">
            <v>0.51176625519961039</v>
          </cell>
          <cell r="H450">
            <v>902926.53</v>
          </cell>
          <cell r="L450">
            <v>79579.429721549997</v>
          </cell>
        </row>
        <row r="451">
          <cell r="C451">
            <v>10855</v>
          </cell>
          <cell r="D451" t="str">
            <v>DEL</v>
          </cell>
          <cell r="E451" t="str">
            <v>SD</v>
          </cell>
          <cell r="F451" t="str">
            <v>Bank</v>
          </cell>
          <cell r="G451">
            <v>0.26928989984391605</v>
          </cell>
          <cell r="H451">
            <v>642116.97</v>
          </cell>
          <cell r="L451">
            <v>56592.979150949999</v>
          </cell>
        </row>
        <row r="452">
          <cell r="C452">
            <v>10856</v>
          </cell>
          <cell r="D452" t="str">
            <v>MUM</v>
          </cell>
          <cell r="E452" t="str">
            <v>FD</v>
          </cell>
          <cell r="F452" t="str">
            <v>Non-Bank</v>
          </cell>
          <cell r="G452">
            <v>0.68317053961861152</v>
          </cell>
          <cell r="H452">
            <v>970346.52</v>
          </cell>
          <cell r="L452">
            <v>85521.490540200015</v>
          </cell>
        </row>
        <row r="453">
          <cell r="C453">
            <v>10860</v>
          </cell>
          <cell r="D453" t="str">
            <v>DEL</v>
          </cell>
          <cell r="E453" t="str">
            <v>CD</v>
          </cell>
          <cell r="F453" t="str">
            <v>Non-Bank</v>
          </cell>
          <cell r="G453">
            <v>0.56656755144982041</v>
          </cell>
          <cell r="H453">
            <v>457543.35</v>
          </cell>
          <cell r="L453">
            <v>457.54334999999998</v>
          </cell>
        </row>
        <row r="454">
          <cell r="C454">
            <v>10863</v>
          </cell>
          <cell r="D454" t="str">
            <v>MUM</v>
          </cell>
          <cell r="E454" t="str">
            <v>RD</v>
          </cell>
          <cell r="F454" t="str">
            <v>Bank</v>
          </cell>
          <cell r="G454">
            <v>0.37002411229040733</v>
          </cell>
          <cell r="H454">
            <v>132639.21</v>
          </cell>
          <cell r="L454">
            <v>10972.578647249999</v>
          </cell>
        </row>
        <row r="455">
          <cell r="C455">
            <v>10864</v>
          </cell>
          <cell r="D455" t="str">
            <v>MUM</v>
          </cell>
          <cell r="E455" t="str">
            <v>FD</v>
          </cell>
          <cell r="F455" t="str">
            <v>Non-Bank</v>
          </cell>
          <cell r="G455">
            <v>0.78372270654062071</v>
          </cell>
          <cell r="H455">
            <v>984850.02</v>
          </cell>
          <cell r="L455">
            <v>81471.717904499994</v>
          </cell>
        </row>
        <row r="456">
          <cell r="C456">
            <v>10865</v>
          </cell>
          <cell r="D456" t="str">
            <v>DEL</v>
          </cell>
          <cell r="E456" t="str">
            <v>FD</v>
          </cell>
          <cell r="F456" t="str">
            <v>Bank</v>
          </cell>
          <cell r="G456">
            <v>0.69418908350713449</v>
          </cell>
          <cell r="H456">
            <v>453133.89</v>
          </cell>
          <cell r="L456">
            <v>45099.283236974996</v>
          </cell>
        </row>
        <row r="457">
          <cell r="C457">
            <v>10866</v>
          </cell>
          <cell r="D457" t="str">
            <v>MUM</v>
          </cell>
          <cell r="E457" t="str">
            <v>CD</v>
          </cell>
          <cell r="F457" t="str">
            <v>Non-Bank</v>
          </cell>
          <cell r="G457">
            <v>0.58720390149368151</v>
          </cell>
          <cell r="H457">
            <v>410549.04</v>
          </cell>
          <cell r="L457">
            <v>33962.669333999998</v>
          </cell>
        </row>
        <row r="458">
          <cell r="C458">
            <v>10867</v>
          </cell>
          <cell r="D458" t="str">
            <v>DEL</v>
          </cell>
          <cell r="E458" t="str">
            <v>SD</v>
          </cell>
          <cell r="F458" t="str">
            <v>Bank</v>
          </cell>
          <cell r="G458">
            <v>0.87153690139441986</v>
          </cell>
          <cell r="H458">
            <v>299807.64</v>
          </cell>
          <cell r="L458">
            <v>299.80763999999999</v>
          </cell>
        </row>
        <row r="459">
          <cell r="C459">
            <v>10868</v>
          </cell>
          <cell r="D459" t="str">
            <v>DEL</v>
          </cell>
          <cell r="E459" t="str">
            <v>SD</v>
          </cell>
          <cell r="F459" t="str">
            <v>Non-Bank</v>
          </cell>
          <cell r="G459">
            <v>0.62700141185873715</v>
          </cell>
          <cell r="H459">
            <v>628052.04</v>
          </cell>
          <cell r="L459">
            <v>628.05204000000003</v>
          </cell>
        </row>
        <row r="460">
          <cell r="C460">
            <v>10870</v>
          </cell>
          <cell r="D460" t="str">
            <v>DEL</v>
          </cell>
          <cell r="E460" t="str">
            <v>CD</v>
          </cell>
          <cell r="F460" t="str">
            <v>Non-Bank</v>
          </cell>
          <cell r="G460">
            <v>0.80955492962162923</v>
          </cell>
          <cell r="H460">
            <v>826218.36</v>
          </cell>
          <cell r="L460">
            <v>72818.755158600005</v>
          </cell>
        </row>
        <row r="461">
          <cell r="C461">
            <v>10871</v>
          </cell>
          <cell r="D461" t="str">
            <v>DEL</v>
          </cell>
          <cell r="E461" t="str">
            <v>RD</v>
          </cell>
          <cell r="F461" t="str">
            <v>Non-Bank</v>
          </cell>
          <cell r="G461">
            <v>0.31117175665309782</v>
          </cell>
          <cell r="H461">
            <v>874704.6</v>
          </cell>
          <cell r="L461">
            <v>72359.938034999999</v>
          </cell>
        </row>
        <row r="462">
          <cell r="C462">
            <v>10872</v>
          </cell>
          <cell r="D462" t="str">
            <v>MUM</v>
          </cell>
          <cell r="E462" t="str">
            <v>CD</v>
          </cell>
          <cell r="F462" t="str">
            <v>Non-Bank</v>
          </cell>
          <cell r="G462">
            <v>0.80427510977034133</v>
          </cell>
          <cell r="H462">
            <v>504557.46</v>
          </cell>
          <cell r="L462">
            <v>44469.171737100005</v>
          </cell>
        </row>
        <row r="463">
          <cell r="C463">
            <v>10873</v>
          </cell>
          <cell r="D463" t="str">
            <v>MUM</v>
          </cell>
          <cell r="E463" t="str">
            <v>SD</v>
          </cell>
          <cell r="F463" t="str">
            <v>Non-Bank</v>
          </cell>
          <cell r="G463">
            <v>0.61134438859481099</v>
          </cell>
          <cell r="H463">
            <v>816959.88</v>
          </cell>
          <cell r="L463">
            <v>816.95988</v>
          </cell>
        </row>
        <row r="464">
          <cell r="C464">
            <v>10874</v>
          </cell>
          <cell r="D464" t="str">
            <v>DEL</v>
          </cell>
          <cell r="E464" t="str">
            <v>SD</v>
          </cell>
          <cell r="F464" t="str">
            <v>Non-Bank</v>
          </cell>
          <cell r="G464">
            <v>4.5528680682553002E-2</v>
          </cell>
          <cell r="H464">
            <v>682289.19</v>
          </cell>
          <cell r="L464">
            <v>682.28918999999996</v>
          </cell>
        </row>
        <row r="465">
          <cell r="C465">
            <v>10875</v>
          </cell>
          <cell r="D465" t="str">
            <v>DEL</v>
          </cell>
          <cell r="E465" t="str">
            <v>RD</v>
          </cell>
          <cell r="F465" t="str">
            <v>Bank</v>
          </cell>
          <cell r="G465">
            <v>0.89131163021007964</v>
          </cell>
          <cell r="H465">
            <v>771558.48</v>
          </cell>
          <cell r="L465">
            <v>63827.175257999996</v>
          </cell>
        </row>
        <row r="466">
          <cell r="C466">
            <v>10879</v>
          </cell>
          <cell r="D466" t="str">
            <v>MUM</v>
          </cell>
          <cell r="E466" t="str">
            <v>RD</v>
          </cell>
          <cell r="F466" t="str">
            <v>Non-Bank</v>
          </cell>
          <cell r="G466">
            <v>0.40697611244151721</v>
          </cell>
          <cell r="H466">
            <v>70673.13</v>
          </cell>
          <cell r="L466">
            <v>5846.43467925</v>
          </cell>
        </row>
        <row r="467">
          <cell r="C467">
            <v>10880</v>
          </cell>
          <cell r="D467" t="str">
            <v>MUM</v>
          </cell>
          <cell r="E467" t="str">
            <v>FD</v>
          </cell>
          <cell r="F467" t="str">
            <v>Bank</v>
          </cell>
          <cell r="G467">
            <v>2.933277771245979E-2</v>
          </cell>
          <cell r="H467">
            <v>348934.41</v>
          </cell>
          <cell r="L467">
            <v>34728.569491274997</v>
          </cell>
        </row>
        <row r="468">
          <cell r="C468">
            <v>10883</v>
          </cell>
          <cell r="D468" t="str">
            <v>MUM</v>
          </cell>
          <cell r="E468" t="str">
            <v>CD</v>
          </cell>
          <cell r="F468" t="str">
            <v>Bank</v>
          </cell>
          <cell r="G468">
            <v>0.31468953033975744</v>
          </cell>
          <cell r="H468">
            <v>454689.18</v>
          </cell>
          <cell r="L468">
            <v>454.68917999999996</v>
          </cell>
        </row>
        <row r="469">
          <cell r="C469">
            <v>10888</v>
          </cell>
          <cell r="D469" t="str">
            <v>MUM</v>
          </cell>
          <cell r="E469" t="str">
            <v>RD</v>
          </cell>
          <cell r="F469" t="str">
            <v>Bank</v>
          </cell>
          <cell r="G469">
            <v>0.59055542698396479</v>
          </cell>
          <cell r="H469">
            <v>79154.460000000006</v>
          </cell>
          <cell r="L469">
            <v>6976.2783321000015</v>
          </cell>
        </row>
        <row r="470">
          <cell r="C470">
            <v>10889</v>
          </cell>
          <cell r="D470" t="str">
            <v>DEL</v>
          </cell>
          <cell r="E470" t="str">
            <v>RD</v>
          </cell>
          <cell r="F470" t="str">
            <v>Non-Bank</v>
          </cell>
          <cell r="G470">
            <v>0.23125226333220561</v>
          </cell>
          <cell r="H470">
            <v>989027.82</v>
          </cell>
          <cell r="L470">
            <v>81817.32640949999</v>
          </cell>
        </row>
        <row r="471">
          <cell r="C471">
            <v>10892</v>
          </cell>
          <cell r="D471" t="str">
            <v>MUM</v>
          </cell>
          <cell r="E471" t="str">
            <v>FD</v>
          </cell>
          <cell r="F471" t="str">
            <v>Bank</v>
          </cell>
          <cell r="G471">
            <v>0.70064111123707851</v>
          </cell>
          <cell r="H471">
            <v>538365.96</v>
          </cell>
          <cell r="L471">
            <v>538.36595999999997</v>
          </cell>
        </row>
        <row r="472">
          <cell r="C472">
            <v>10893</v>
          </cell>
          <cell r="D472" t="str">
            <v>DEL</v>
          </cell>
          <cell r="E472" t="str">
            <v>SD</v>
          </cell>
          <cell r="F472" t="str">
            <v>Non-Bank</v>
          </cell>
          <cell r="G472">
            <v>0.87611639970716582</v>
          </cell>
          <cell r="H472">
            <v>154145.97</v>
          </cell>
          <cell r="L472">
            <v>154.14597000000001</v>
          </cell>
        </row>
        <row r="473">
          <cell r="C473">
            <v>10895</v>
          </cell>
          <cell r="D473" t="str">
            <v>DEL</v>
          </cell>
          <cell r="E473" t="str">
            <v>RD</v>
          </cell>
          <cell r="F473" t="str">
            <v>Bank</v>
          </cell>
          <cell r="G473">
            <v>0.86450642223477103</v>
          </cell>
          <cell r="H473">
            <v>433062.63</v>
          </cell>
          <cell r="L473">
            <v>433.06263000000001</v>
          </cell>
        </row>
        <row r="474">
          <cell r="C474">
            <v>10897</v>
          </cell>
          <cell r="D474" t="str">
            <v>MUM</v>
          </cell>
          <cell r="E474" t="str">
            <v>RD</v>
          </cell>
          <cell r="F474" t="str">
            <v>Bank</v>
          </cell>
          <cell r="G474">
            <v>0.23214058639954094</v>
          </cell>
          <cell r="H474">
            <v>510780.6</v>
          </cell>
          <cell r="L474">
            <v>50836.716166500002</v>
          </cell>
        </row>
        <row r="475">
          <cell r="C475">
            <v>10898</v>
          </cell>
          <cell r="D475" t="str">
            <v>MUM</v>
          </cell>
          <cell r="E475" t="str">
            <v>CD</v>
          </cell>
          <cell r="F475" t="str">
            <v>Non-Bank</v>
          </cell>
          <cell r="G475">
            <v>0.11363193359089585</v>
          </cell>
          <cell r="H475">
            <v>742918.77</v>
          </cell>
          <cell r="L475">
            <v>742.91876999999999</v>
          </cell>
        </row>
        <row r="476">
          <cell r="C476">
            <v>10900</v>
          </cell>
          <cell r="D476" t="str">
            <v>MUM</v>
          </cell>
          <cell r="E476" t="str">
            <v>FD</v>
          </cell>
          <cell r="F476" t="str">
            <v>Non-Bank</v>
          </cell>
          <cell r="G476">
            <v>0.85737543694756124</v>
          </cell>
          <cell r="H476">
            <v>494328.77999999997</v>
          </cell>
          <cell r="L476">
            <v>40893.348325499996</v>
          </cell>
        </row>
        <row r="477">
          <cell r="C477">
            <v>10901</v>
          </cell>
          <cell r="D477" t="str">
            <v>DEL</v>
          </cell>
          <cell r="E477" t="str">
            <v>CD</v>
          </cell>
          <cell r="F477" t="str">
            <v>Bank</v>
          </cell>
          <cell r="G477">
            <v>1.6603390139428131E-2</v>
          </cell>
          <cell r="H477">
            <v>209157.3</v>
          </cell>
          <cell r="L477">
            <v>18434.078635499998</v>
          </cell>
        </row>
        <row r="478">
          <cell r="C478">
            <v>10904</v>
          </cell>
          <cell r="D478" t="str">
            <v>DEL</v>
          </cell>
          <cell r="E478" t="str">
            <v>SD</v>
          </cell>
          <cell r="F478" t="str">
            <v>Bank</v>
          </cell>
          <cell r="G478">
            <v>0.93961857628338641</v>
          </cell>
          <cell r="H478">
            <v>608933.16</v>
          </cell>
          <cell r="L478">
            <v>60605.595081900006</v>
          </cell>
        </row>
        <row r="479">
          <cell r="C479">
            <v>10906</v>
          </cell>
          <cell r="D479" t="str">
            <v>DEL</v>
          </cell>
          <cell r="E479" t="str">
            <v>CD</v>
          </cell>
          <cell r="F479" t="str">
            <v>Bank</v>
          </cell>
          <cell r="G479">
            <v>0.30046380528778605</v>
          </cell>
          <cell r="H479">
            <v>32914.53</v>
          </cell>
          <cell r="L479">
            <v>3275.900884575</v>
          </cell>
        </row>
        <row r="480">
          <cell r="C480">
            <v>10910</v>
          </cell>
          <cell r="D480" t="str">
            <v>MUM</v>
          </cell>
          <cell r="E480" t="str">
            <v>SD</v>
          </cell>
          <cell r="F480" t="str">
            <v>Bank</v>
          </cell>
          <cell r="G480">
            <v>0.88810107479076628</v>
          </cell>
          <cell r="H480">
            <v>584035.65</v>
          </cell>
          <cell r="L480">
            <v>48314.349146250002</v>
          </cell>
        </row>
        <row r="481">
          <cell r="C481">
            <v>10912</v>
          </cell>
          <cell r="D481" t="str">
            <v>DEL</v>
          </cell>
          <cell r="E481" t="str">
            <v>SD</v>
          </cell>
          <cell r="F481" t="str">
            <v>Bank</v>
          </cell>
          <cell r="G481">
            <v>0.44366369416163154</v>
          </cell>
          <cell r="H481">
            <v>961261.29</v>
          </cell>
          <cell r="L481">
            <v>84720.763794150014</v>
          </cell>
        </row>
        <row r="482">
          <cell r="C482">
            <v>10913</v>
          </cell>
          <cell r="D482" t="str">
            <v>DEL</v>
          </cell>
          <cell r="E482" t="str">
            <v>FD</v>
          </cell>
          <cell r="F482" t="str">
            <v>Non-Bank</v>
          </cell>
          <cell r="G482">
            <v>0.9943515426966143</v>
          </cell>
          <cell r="H482">
            <v>32370.03</v>
          </cell>
          <cell r="L482">
            <v>32.37003</v>
          </cell>
        </row>
        <row r="483">
          <cell r="C483">
            <v>10917</v>
          </cell>
          <cell r="D483" t="str">
            <v>MUM</v>
          </cell>
          <cell r="E483" t="str">
            <v>RD</v>
          </cell>
          <cell r="F483" t="str">
            <v>Non-Bank</v>
          </cell>
          <cell r="G483">
            <v>0.83655514423473065</v>
          </cell>
          <cell r="H483">
            <v>773075.16</v>
          </cell>
          <cell r="L483">
            <v>68134.9792266</v>
          </cell>
        </row>
        <row r="484">
          <cell r="C484">
            <v>10920</v>
          </cell>
          <cell r="D484" t="str">
            <v>DEL</v>
          </cell>
          <cell r="E484" t="str">
            <v>CD</v>
          </cell>
          <cell r="F484" t="str">
            <v>Non-Bank</v>
          </cell>
          <cell r="G484">
            <v>0.9142898111975245</v>
          </cell>
          <cell r="H484">
            <v>443128.95</v>
          </cell>
          <cell r="L484">
            <v>44103.516571125001</v>
          </cell>
        </row>
        <row r="485">
          <cell r="C485">
            <v>10921</v>
          </cell>
          <cell r="D485" t="str">
            <v>DEL</v>
          </cell>
          <cell r="E485" t="str">
            <v>RD</v>
          </cell>
          <cell r="F485" t="str">
            <v>Non-Bank</v>
          </cell>
          <cell r="G485">
            <v>0.94467131882564426</v>
          </cell>
          <cell r="H485">
            <v>611050.77</v>
          </cell>
          <cell r="L485">
            <v>611.05077000000006</v>
          </cell>
        </row>
        <row r="486">
          <cell r="C486">
            <v>10922</v>
          </cell>
          <cell r="D486" t="str">
            <v>MUM</v>
          </cell>
          <cell r="E486" t="str">
            <v>CD</v>
          </cell>
          <cell r="F486" t="str">
            <v>Non-Bank</v>
          </cell>
          <cell r="G486">
            <v>0.68806976920984331</v>
          </cell>
          <cell r="H486">
            <v>434192.22</v>
          </cell>
          <cell r="L486">
            <v>35918.5513995</v>
          </cell>
        </row>
        <row r="487">
          <cell r="C487">
            <v>10923</v>
          </cell>
          <cell r="D487" t="str">
            <v>DEL</v>
          </cell>
          <cell r="E487" t="str">
            <v>SD</v>
          </cell>
          <cell r="F487" t="str">
            <v>Non-Bank</v>
          </cell>
          <cell r="G487">
            <v>7.4401494948272751E-2</v>
          </cell>
          <cell r="H487">
            <v>433479.42</v>
          </cell>
          <cell r="L487">
            <v>433.47942</v>
          </cell>
        </row>
        <row r="488">
          <cell r="C488">
            <v>10924</v>
          </cell>
          <cell r="D488" t="str">
            <v>MUM</v>
          </cell>
          <cell r="E488" t="str">
            <v>SD</v>
          </cell>
          <cell r="F488" t="str">
            <v>Bank</v>
          </cell>
          <cell r="G488">
            <v>0.8519393168582623</v>
          </cell>
          <cell r="H488">
            <v>535289.04</v>
          </cell>
          <cell r="L488">
            <v>44281.785834000002</v>
          </cell>
        </row>
        <row r="489">
          <cell r="C489">
            <v>10926</v>
          </cell>
          <cell r="D489" t="str">
            <v>MUM</v>
          </cell>
          <cell r="E489" t="str">
            <v>SD</v>
          </cell>
          <cell r="F489" t="str">
            <v>Non-Bank</v>
          </cell>
          <cell r="G489">
            <v>1.2521752319692658E-2</v>
          </cell>
          <cell r="H489">
            <v>321697.52999999997</v>
          </cell>
          <cell r="L489">
            <v>28352.811806549998</v>
          </cell>
        </row>
        <row r="490">
          <cell r="C490">
            <v>10927</v>
          </cell>
          <cell r="D490" t="str">
            <v>MUM</v>
          </cell>
          <cell r="E490" t="str">
            <v>RD</v>
          </cell>
          <cell r="F490" t="str">
            <v>Non-Bank</v>
          </cell>
          <cell r="G490">
            <v>0.64248848986414397</v>
          </cell>
          <cell r="H490">
            <v>577452.15</v>
          </cell>
          <cell r="L490">
            <v>47769.729108749998</v>
          </cell>
        </row>
        <row r="491">
          <cell r="C491">
            <v>10929</v>
          </cell>
          <cell r="D491" t="str">
            <v>MUM</v>
          </cell>
          <cell r="E491" t="str">
            <v>FD</v>
          </cell>
          <cell r="F491" t="str">
            <v>Non-Bank</v>
          </cell>
          <cell r="G491">
            <v>2.9163461212660557E-2</v>
          </cell>
          <cell r="H491">
            <v>246753.54</v>
          </cell>
          <cell r="L491">
            <v>24558.76295235</v>
          </cell>
        </row>
        <row r="492">
          <cell r="C492">
            <v>10930</v>
          </cell>
          <cell r="D492" t="str">
            <v>MUM</v>
          </cell>
          <cell r="E492" t="str">
            <v>RD</v>
          </cell>
          <cell r="F492" t="str">
            <v>Bank</v>
          </cell>
          <cell r="G492">
            <v>0.8576104693041835</v>
          </cell>
          <cell r="H492">
            <v>563829.75</v>
          </cell>
          <cell r="L492">
            <v>563.82974999999999</v>
          </cell>
        </row>
        <row r="493">
          <cell r="C493">
            <v>10931</v>
          </cell>
          <cell r="D493" t="str">
            <v>DEL</v>
          </cell>
          <cell r="E493" t="str">
            <v>SD</v>
          </cell>
          <cell r="F493" t="str">
            <v>Non-Bank</v>
          </cell>
          <cell r="G493">
            <v>0.98440073584410148</v>
          </cell>
          <cell r="H493">
            <v>184413.24</v>
          </cell>
          <cell r="L493">
            <v>16253.260907400001</v>
          </cell>
        </row>
        <row r="494">
          <cell r="C494">
            <v>10933</v>
          </cell>
          <cell r="D494" t="str">
            <v>MUM</v>
          </cell>
          <cell r="E494" t="str">
            <v>SD</v>
          </cell>
          <cell r="F494" t="str">
            <v>Bank</v>
          </cell>
          <cell r="G494">
            <v>0.55726717666810721</v>
          </cell>
          <cell r="H494">
            <v>847009.35</v>
          </cell>
          <cell r="L494">
            <v>847.00934999999993</v>
          </cell>
        </row>
        <row r="495">
          <cell r="C495">
            <v>10936</v>
          </cell>
          <cell r="D495" t="str">
            <v>DEL</v>
          </cell>
          <cell r="E495" t="str">
            <v>RD</v>
          </cell>
          <cell r="F495" t="str">
            <v>Non-Bank</v>
          </cell>
          <cell r="G495">
            <v>0.3155277322011113</v>
          </cell>
          <cell r="H495">
            <v>903076.02</v>
          </cell>
          <cell r="L495">
            <v>79592.605022700009</v>
          </cell>
        </row>
        <row r="496">
          <cell r="C496">
            <v>10937</v>
          </cell>
          <cell r="D496" t="str">
            <v>MUM</v>
          </cell>
          <cell r="E496" t="str">
            <v>FD</v>
          </cell>
          <cell r="F496" t="str">
            <v>Bank</v>
          </cell>
          <cell r="G496">
            <v>0.17234367594590105</v>
          </cell>
          <cell r="H496">
            <v>372517.2</v>
          </cell>
          <cell r="L496">
            <v>30816.485369999999</v>
          </cell>
        </row>
        <row r="497">
          <cell r="C497">
            <v>10938</v>
          </cell>
          <cell r="D497" t="str">
            <v>MUM</v>
          </cell>
          <cell r="E497" t="str">
            <v>CD</v>
          </cell>
          <cell r="F497" t="str">
            <v>Non-Bank</v>
          </cell>
          <cell r="G497">
            <v>0.49119761734371992</v>
          </cell>
          <cell r="H497">
            <v>796529.25</v>
          </cell>
          <cell r="L497">
            <v>79276.564929375003</v>
          </cell>
        </row>
        <row r="498">
          <cell r="C498">
            <v>10939</v>
          </cell>
          <cell r="D498" t="str">
            <v>DEL</v>
          </cell>
          <cell r="E498" t="str">
            <v>FD</v>
          </cell>
          <cell r="F498" t="str">
            <v>Bank</v>
          </cell>
          <cell r="G498">
            <v>0.13617031345709218</v>
          </cell>
          <cell r="H498">
            <v>533907</v>
          </cell>
          <cell r="L498">
            <v>53138.428942500002</v>
          </cell>
        </row>
        <row r="499">
          <cell r="C499">
            <v>10943</v>
          </cell>
          <cell r="D499" t="str">
            <v>DEL</v>
          </cell>
          <cell r="E499" t="str">
            <v>FD</v>
          </cell>
          <cell r="F499" t="str">
            <v>Bank</v>
          </cell>
          <cell r="G499">
            <v>0.59367041675492616</v>
          </cell>
          <cell r="H499">
            <v>669542.93999999994</v>
          </cell>
          <cell r="L499">
            <v>66637.934960850005</v>
          </cell>
        </row>
        <row r="500">
          <cell r="C500">
            <v>10945</v>
          </cell>
          <cell r="D500" t="str">
            <v>MUM</v>
          </cell>
          <cell r="E500" t="str">
            <v>SD</v>
          </cell>
          <cell r="F500" t="str">
            <v>Non-Bank</v>
          </cell>
          <cell r="G500">
            <v>0.42534759830929947</v>
          </cell>
          <cell r="H500">
            <v>102752.1</v>
          </cell>
          <cell r="L500">
            <v>8500.1674724999993</v>
          </cell>
        </row>
        <row r="501">
          <cell r="C501">
            <v>10946</v>
          </cell>
          <cell r="D501" t="str">
            <v>MUM</v>
          </cell>
          <cell r="E501" t="str">
            <v>CD</v>
          </cell>
          <cell r="F501" t="str">
            <v>Non-Bank</v>
          </cell>
          <cell r="G501">
            <v>0.97760880419538865</v>
          </cell>
          <cell r="H501">
            <v>617610.51</v>
          </cell>
          <cell r="L501">
            <v>54433.102298850004</v>
          </cell>
        </row>
        <row r="502">
          <cell r="C502">
            <v>10947</v>
          </cell>
          <cell r="D502" t="str">
            <v>MUM</v>
          </cell>
          <cell r="E502" t="str">
            <v>SD</v>
          </cell>
          <cell r="F502" t="str">
            <v>Non-Bank</v>
          </cell>
          <cell r="G502">
            <v>0.79802415228067314</v>
          </cell>
          <cell r="H502">
            <v>93642.12</v>
          </cell>
          <cell r="L502">
            <v>93.642119999999991</v>
          </cell>
        </row>
        <row r="503">
          <cell r="C503">
            <v>10948</v>
          </cell>
          <cell r="D503" t="str">
            <v>DEL</v>
          </cell>
          <cell r="E503" t="str">
            <v>CD</v>
          </cell>
          <cell r="F503" t="str">
            <v>Bank</v>
          </cell>
          <cell r="G503">
            <v>0.30528029670927137</v>
          </cell>
          <cell r="H503">
            <v>261145.16999999998</v>
          </cell>
          <cell r="L503">
            <v>21603.234188249997</v>
          </cell>
        </row>
        <row r="504">
          <cell r="C504">
            <v>10949</v>
          </cell>
          <cell r="D504" t="str">
            <v>DEL</v>
          </cell>
          <cell r="E504" t="str">
            <v>FD</v>
          </cell>
          <cell r="F504" t="str">
            <v>Non-Bank</v>
          </cell>
          <cell r="G504">
            <v>0.38817632853875517</v>
          </cell>
          <cell r="H504">
            <v>140256.26999999999</v>
          </cell>
          <cell r="L504">
            <v>11602.699935749999</v>
          </cell>
        </row>
        <row r="505">
          <cell r="C505">
            <v>10959</v>
          </cell>
          <cell r="D505" t="str">
            <v>DEL</v>
          </cell>
          <cell r="E505" t="str">
            <v>CD</v>
          </cell>
          <cell r="F505" t="str">
            <v>Bank</v>
          </cell>
          <cell r="G505">
            <v>0.66265960254680156</v>
          </cell>
          <cell r="H505">
            <v>251879.76</v>
          </cell>
          <cell r="L505">
            <v>22199.422647600004</v>
          </cell>
        </row>
        <row r="506">
          <cell r="C506">
            <v>10963</v>
          </cell>
          <cell r="D506" t="str">
            <v>DEL</v>
          </cell>
          <cell r="E506" t="str">
            <v>RD</v>
          </cell>
          <cell r="F506" t="str">
            <v>Non-Bank</v>
          </cell>
          <cell r="G506">
            <v>0.19649378110701399</v>
          </cell>
          <cell r="H506">
            <v>907422.12</v>
          </cell>
          <cell r="L506">
            <v>90313.455048299991</v>
          </cell>
        </row>
        <row r="507">
          <cell r="C507">
            <v>10964</v>
          </cell>
          <cell r="D507" t="str">
            <v>DEL</v>
          </cell>
          <cell r="E507" t="str">
            <v>SD</v>
          </cell>
          <cell r="F507" t="str">
            <v>Non-Bank</v>
          </cell>
          <cell r="G507">
            <v>0.67638914709401843</v>
          </cell>
          <cell r="H507">
            <v>800062.55999999994</v>
          </cell>
          <cell r="L507">
            <v>800.06255999999996</v>
          </cell>
        </row>
        <row r="508">
          <cell r="C508">
            <v>10966</v>
          </cell>
          <cell r="D508" t="str">
            <v>DEL</v>
          </cell>
          <cell r="E508" t="str">
            <v>SD</v>
          </cell>
          <cell r="F508" t="str">
            <v>Bank</v>
          </cell>
          <cell r="G508">
            <v>0.23527409851578485</v>
          </cell>
          <cell r="H508">
            <v>223244.01</v>
          </cell>
          <cell r="L508">
            <v>22218.918205275004</v>
          </cell>
        </row>
        <row r="509">
          <cell r="C509">
            <v>10967</v>
          </cell>
          <cell r="D509" t="str">
            <v>DEL</v>
          </cell>
          <cell r="E509" t="str">
            <v>FD</v>
          </cell>
          <cell r="F509" t="str">
            <v>Bank</v>
          </cell>
          <cell r="G509">
            <v>4.1881166429159289E-2</v>
          </cell>
          <cell r="H509">
            <v>943417.53</v>
          </cell>
          <cell r="L509">
            <v>943.41753000000006</v>
          </cell>
        </row>
        <row r="510">
          <cell r="C510">
            <v>10968</v>
          </cell>
          <cell r="D510" t="str">
            <v>DEL</v>
          </cell>
          <cell r="E510" t="str">
            <v>RD</v>
          </cell>
          <cell r="F510" t="str">
            <v>Non-Bank</v>
          </cell>
          <cell r="G510">
            <v>0.27801388906561197</v>
          </cell>
          <cell r="H510">
            <v>212785.65</v>
          </cell>
          <cell r="L510">
            <v>21178.023780374999</v>
          </cell>
        </row>
        <row r="511">
          <cell r="C511">
            <v>10969</v>
          </cell>
          <cell r="D511" t="str">
            <v>MUM</v>
          </cell>
          <cell r="E511" t="str">
            <v>FD</v>
          </cell>
          <cell r="F511" t="str">
            <v>Non-Bank</v>
          </cell>
          <cell r="G511">
            <v>0.77320956059671486</v>
          </cell>
          <cell r="H511">
            <v>623807.91</v>
          </cell>
          <cell r="L511">
            <v>54979.31014785001</v>
          </cell>
        </row>
        <row r="512">
          <cell r="C512">
            <v>10970</v>
          </cell>
          <cell r="D512" t="str">
            <v>MUM</v>
          </cell>
          <cell r="E512" t="str">
            <v>FD</v>
          </cell>
          <cell r="F512" t="str">
            <v>Non-Bank</v>
          </cell>
          <cell r="G512">
            <v>0.20805384198317844</v>
          </cell>
          <cell r="H512">
            <v>488204.64</v>
          </cell>
          <cell r="L512">
            <v>43027.915946400004</v>
          </cell>
        </row>
        <row r="513">
          <cell r="C513">
            <v>10974</v>
          </cell>
          <cell r="D513" t="str">
            <v>MUM</v>
          </cell>
          <cell r="E513" t="str">
            <v>RD</v>
          </cell>
          <cell r="F513" t="str">
            <v>Non-Bank</v>
          </cell>
          <cell r="G513">
            <v>0.74273874871780132</v>
          </cell>
          <cell r="H513">
            <v>232407.45</v>
          </cell>
          <cell r="L513">
            <v>23130.932479875002</v>
          </cell>
        </row>
        <row r="514">
          <cell r="C514">
            <v>10977</v>
          </cell>
          <cell r="D514" t="str">
            <v>DEL</v>
          </cell>
          <cell r="E514" t="str">
            <v>RD</v>
          </cell>
          <cell r="F514" t="str">
            <v>Non-Bank</v>
          </cell>
          <cell r="G514">
            <v>0.11982332649193739</v>
          </cell>
          <cell r="H514">
            <v>345263.49</v>
          </cell>
          <cell r="L514">
            <v>30429.797691150001</v>
          </cell>
        </row>
        <row r="515">
          <cell r="C515">
            <v>10978</v>
          </cell>
          <cell r="D515" t="str">
            <v>DEL</v>
          </cell>
          <cell r="E515" t="str">
            <v>RD</v>
          </cell>
          <cell r="F515" t="str">
            <v>Bank</v>
          </cell>
          <cell r="G515">
            <v>0.41408409773040811</v>
          </cell>
          <cell r="H515">
            <v>844791.75</v>
          </cell>
          <cell r="L515">
            <v>69885.397518750004</v>
          </cell>
        </row>
        <row r="516">
          <cell r="C516">
            <v>10979</v>
          </cell>
          <cell r="D516" t="str">
            <v>DEL</v>
          </cell>
          <cell r="E516" t="str">
            <v>CD</v>
          </cell>
          <cell r="F516" t="str">
            <v>Non-Bank</v>
          </cell>
          <cell r="G516">
            <v>0.84770947404219821</v>
          </cell>
          <cell r="H516">
            <v>543609</v>
          </cell>
          <cell r="L516">
            <v>44970.054525</v>
          </cell>
        </row>
        <row r="517">
          <cell r="C517">
            <v>10980</v>
          </cell>
          <cell r="D517" t="str">
            <v>DEL</v>
          </cell>
          <cell r="E517" t="str">
            <v>CD</v>
          </cell>
          <cell r="F517" t="str">
            <v>Non-Bank</v>
          </cell>
          <cell r="G517">
            <v>0.94662951748287805</v>
          </cell>
          <cell r="H517">
            <v>690665.58</v>
          </cell>
          <cell r="L517">
            <v>68740.218513450003</v>
          </cell>
        </row>
        <row r="518">
          <cell r="C518">
            <v>10982</v>
          </cell>
          <cell r="D518" t="str">
            <v>DEL</v>
          </cell>
          <cell r="E518" t="str">
            <v>SD</v>
          </cell>
          <cell r="F518" t="str">
            <v>Non-Bank</v>
          </cell>
          <cell r="G518">
            <v>0.65147276794070563</v>
          </cell>
          <cell r="H518">
            <v>107708.04</v>
          </cell>
          <cell r="L518">
            <v>10719.911951099999</v>
          </cell>
        </row>
        <row r="519">
          <cell r="C519">
            <v>10983</v>
          </cell>
          <cell r="D519" t="str">
            <v>DEL</v>
          </cell>
          <cell r="E519" t="str">
            <v>FD</v>
          </cell>
          <cell r="F519" t="str">
            <v>Non-Bank</v>
          </cell>
          <cell r="G519">
            <v>0.86024369252025401</v>
          </cell>
          <cell r="H519">
            <v>677004.57</v>
          </cell>
          <cell r="L519">
            <v>677.00456999999994</v>
          </cell>
        </row>
        <row r="520">
          <cell r="C520">
            <v>10984</v>
          </cell>
          <cell r="D520" t="str">
            <v>MUM</v>
          </cell>
          <cell r="E520" t="str">
            <v>FD</v>
          </cell>
          <cell r="F520" t="str">
            <v>Non-Bank</v>
          </cell>
          <cell r="G520">
            <v>0.862444960119221</v>
          </cell>
          <cell r="H520">
            <v>892998.80999999994</v>
          </cell>
          <cell r="L520">
            <v>892.99880999999993</v>
          </cell>
        </row>
        <row r="521">
          <cell r="C521">
            <v>10985</v>
          </cell>
          <cell r="D521" t="str">
            <v>DEL</v>
          </cell>
          <cell r="E521" t="str">
            <v>FD</v>
          </cell>
          <cell r="F521" t="str">
            <v>Bank</v>
          </cell>
          <cell r="G521">
            <v>1.1283920746669063E-2</v>
          </cell>
          <cell r="H521">
            <v>850695.12</v>
          </cell>
          <cell r="L521">
            <v>850.69511999999997</v>
          </cell>
        </row>
        <row r="522">
          <cell r="C522">
            <v>10986</v>
          </cell>
          <cell r="D522" t="str">
            <v>MUM</v>
          </cell>
          <cell r="E522" t="str">
            <v>SD</v>
          </cell>
          <cell r="F522" t="str">
            <v>Bank</v>
          </cell>
          <cell r="G522">
            <v>0.57588589767187948</v>
          </cell>
          <cell r="H522">
            <v>491743.89</v>
          </cell>
          <cell r="L522">
            <v>48942.040011975005</v>
          </cell>
        </row>
        <row r="523">
          <cell r="C523">
            <v>10989</v>
          </cell>
          <cell r="D523" t="str">
            <v>MUM</v>
          </cell>
          <cell r="E523" t="str">
            <v>RD</v>
          </cell>
          <cell r="F523" t="str">
            <v>Bank</v>
          </cell>
          <cell r="G523">
            <v>0.17770044858253409</v>
          </cell>
          <cell r="H523">
            <v>112960.98</v>
          </cell>
          <cell r="L523">
            <v>112.96097999999999</v>
          </cell>
        </row>
        <row r="524">
          <cell r="C524">
            <v>10993</v>
          </cell>
          <cell r="D524" t="str">
            <v>MUM</v>
          </cell>
          <cell r="E524" t="str">
            <v>RD</v>
          </cell>
          <cell r="F524" t="str">
            <v>Non-Bank</v>
          </cell>
          <cell r="G524">
            <v>0.11602582505636727</v>
          </cell>
          <cell r="H524">
            <v>967876.47</v>
          </cell>
          <cell r="L524">
            <v>967.87646999999993</v>
          </cell>
        </row>
        <row r="525">
          <cell r="C525">
            <v>10995</v>
          </cell>
          <cell r="D525" t="str">
            <v>MUM</v>
          </cell>
          <cell r="E525" t="str">
            <v>FD</v>
          </cell>
          <cell r="F525" t="str">
            <v>Non-Bank</v>
          </cell>
          <cell r="G525">
            <v>0.85470532014673661</v>
          </cell>
          <cell r="H525">
            <v>409733.27999999997</v>
          </cell>
          <cell r="L525">
            <v>33895.185587999993</v>
          </cell>
        </row>
        <row r="526">
          <cell r="C526">
            <v>10997</v>
          </cell>
          <cell r="D526" t="str">
            <v>DEL</v>
          </cell>
          <cell r="E526" t="str">
            <v>SD</v>
          </cell>
          <cell r="F526" t="str">
            <v>Non-Bank</v>
          </cell>
          <cell r="G526">
            <v>3.0455744408428687E-2</v>
          </cell>
          <cell r="H526">
            <v>58927.77</v>
          </cell>
          <cell r="L526">
            <v>5864.9336286749995</v>
          </cell>
        </row>
        <row r="527">
          <cell r="C527">
            <v>10998</v>
          </cell>
          <cell r="D527" t="str">
            <v>MUM</v>
          </cell>
          <cell r="E527" t="str">
            <v>SD</v>
          </cell>
          <cell r="F527" t="str">
            <v>Non-Bank</v>
          </cell>
          <cell r="G527">
            <v>0.20584443581257439</v>
          </cell>
          <cell r="H527">
            <v>501441.93</v>
          </cell>
          <cell r="L527">
            <v>41481.783659249995</v>
          </cell>
        </row>
        <row r="528">
          <cell r="C528">
            <v>10999</v>
          </cell>
          <cell r="D528" t="str">
            <v>MUM</v>
          </cell>
          <cell r="E528" t="str">
            <v>SD</v>
          </cell>
          <cell r="F528" t="str">
            <v>Non-Bank</v>
          </cell>
          <cell r="G528">
            <v>0.23057962650922559</v>
          </cell>
          <cell r="H528">
            <v>484666.38</v>
          </cell>
          <cell r="L528">
            <v>484.66638</v>
          </cell>
        </row>
        <row r="529">
          <cell r="C529">
            <v>11000</v>
          </cell>
          <cell r="D529" t="str">
            <v>DEL</v>
          </cell>
          <cell r="E529" t="str">
            <v>CD</v>
          </cell>
          <cell r="F529" t="str">
            <v>Bank</v>
          </cell>
          <cell r="G529">
            <v>0.66582579008559417</v>
          </cell>
          <cell r="H529">
            <v>680017.14</v>
          </cell>
          <cell r="L529">
            <v>67680.405901350008</v>
          </cell>
        </row>
        <row r="530">
          <cell r="C530">
            <v>11002</v>
          </cell>
          <cell r="D530" t="str">
            <v>DEL</v>
          </cell>
          <cell r="E530" t="str">
            <v>FD</v>
          </cell>
          <cell r="F530" t="str">
            <v>Non-Bank</v>
          </cell>
          <cell r="G530">
            <v>6.3198921915153972E-2</v>
          </cell>
          <cell r="H530">
            <v>944664.92999999993</v>
          </cell>
          <cell r="L530">
            <v>94020.138820574997</v>
          </cell>
        </row>
        <row r="531">
          <cell r="C531">
            <v>11003</v>
          </cell>
          <cell r="D531" t="str">
            <v>DEL</v>
          </cell>
          <cell r="E531" t="str">
            <v>RD</v>
          </cell>
          <cell r="F531" t="str">
            <v>Bank</v>
          </cell>
          <cell r="G531">
            <v>0.5560430008308499</v>
          </cell>
          <cell r="H531">
            <v>514786.14</v>
          </cell>
          <cell r="L531">
            <v>51235.377548850003</v>
          </cell>
        </row>
        <row r="532">
          <cell r="C532">
            <v>11005</v>
          </cell>
          <cell r="D532" t="str">
            <v>DEL</v>
          </cell>
          <cell r="E532" t="str">
            <v>CD</v>
          </cell>
          <cell r="F532" t="str">
            <v>Bank</v>
          </cell>
          <cell r="G532">
            <v>0.10649189447446106</v>
          </cell>
          <cell r="H532">
            <v>588114.44999999995</v>
          </cell>
          <cell r="L532">
            <v>58533.560922375</v>
          </cell>
        </row>
        <row r="533">
          <cell r="C533">
            <v>11006</v>
          </cell>
          <cell r="D533" t="str">
            <v>MUM</v>
          </cell>
          <cell r="E533" t="str">
            <v>CD</v>
          </cell>
          <cell r="F533" t="str">
            <v>Non-Bank</v>
          </cell>
          <cell r="G533">
            <v>0.5582487180562915</v>
          </cell>
          <cell r="H533">
            <v>817097.49</v>
          </cell>
          <cell r="L533">
            <v>72014.887281150004</v>
          </cell>
        </row>
        <row r="534">
          <cell r="C534">
            <v>11007</v>
          </cell>
          <cell r="D534" t="str">
            <v>DEL</v>
          </cell>
          <cell r="E534" t="str">
            <v>RD</v>
          </cell>
          <cell r="F534" t="str">
            <v>Bank</v>
          </cell>
          <cell r="G534">
            <v>0.7243935643136229</v>
          </cell>
          <cell r="H534">
            <v>742545.54</v>
          </cell>
          <cell r="L534">
            <v>73903.701232350009</v>
          </cell>
        </row>
        <row r="535">
          <cell r="C535">
            <v>11009</v>
          </cell>
          <cell r="D535" t="str">
            <v>DEL</v>
          </cell>
          <cell r="E535" t="str">
            <v>SD</v>
          </cell>
          <cell r="F535" t="str">
            <v>Non-Bank</v>
          </cell>
          <cell r="G535">
            <v>0.98244598355500634</v>
          </cell>
          <cell r="H535">
            <v>522381.42</v>
          </cell>
          <cell r="L535">
            <v>43214.002969499998</v>
          </cell>
        </row>
        <row r="536">
          <cell r="C536">
            <v>11010</v>
          </cell>
          <cell r="D536" t="str">
            <v>DEL</v>
          </cell>
          <cell r="E536" t="str">
            <v>FD</v>
          </cell>
          <cell r="F536" t="str">
            <v>Non-Bank</v>
          </cell>
          <cell r="G536">
            <v>0.5049189767097676</v>
          </cell>
          <cell r="H536">
            <v>639303.39</v>
          </cell>
          <cell r="L536">
            <v>63628.268148225005</v>
          </cell>
        </row>
        <row r="537">
          <cell r="C537">
            <v>11011</v>
          </cell>
          <cell r="D537" t="str">
            <v>MUM</v>
          </cell>
          <cell r="E537" t="str">
            <v>FD</v>
          </cell>
          <cell r="F537" t="str">
            <v>Bank</v>
          </cell>
          <cell r="G537">
            <v>0.18216719434909934</v>
          </cell>
          <cell r="H537">
            <v>624691.98</v>
          </cell>
          <cell r="L537">
            <v>624.69197999999994</v>
          </cell>
        </row>
        <row r="538">
          <cell r="C538">
            <v>11016</v>
          </cell>
          <cell r="D538" t="str">
            <v>MUM</v>
          </cell>
          <cell r="E538" t="str">
            <v>CD</v>
          </cell>
          <cell r="F538" t="str">
            <v>Non-Bank</v>
          </cell>
          <cell r="G538">
            <v>0.21022020982004808</v>
          </cell>
          <cell r="H538">
            <v>405817.83</v>
          </cell>
          <cell r="L538">
            <v>405.81783000000001</v>
          </cell>
        </row>
        <row r="539">
          <cell r="C539">
            <v>11017</v>
          </cell>
          <cell r="D539" t="str">
            <v>MUM</v>
          </cell>
          <cell r="E539" t="str">
            <v>SD</v>
          </cell>
          <cell r="F539" t="str">
            <v>Bank</v>
          </cell>
          <cell r="G539">
            <v>0.10881345470167914</v>
          </cell>
          <cell r="H539">
            <v>822414.78</v>
          </cell>
          <cell r="L539">
            <v>68034.262675499995</v>
          </cell>
        </row>
        <row r="540">
          <cell r="C540">
            <v>11019</v>
          </cell>
          <cell r="D540" t="str">
            <v>DEL</v>
          </cell>
          <cell r="E540" t="str">
            <v>CD</v>
          </cell>
          <cell r="F540" t="str">
            <v>Bank</v>
          </cell>
          <cell r="G540">
            <v>0.40511641265413501</v>
          </cell>
          <cell r="H540">
            <v>159312.78</v>
          </cell>
          <cell r="L540">
            <v>14041.031865300001</v>
          </cell>
        </row>
        <row r="541">
          <cell r="C541">
            <v>11020</v>
          </cell>
          <cell r="D541" t="str">
            <v>MUM</v>
          </cell>
          <cell r="E541" t="str">
            <v>FD</v>
          </cell>
          <cell r="F541" t="str">
            <v>Non-Bank</v>
          </cell>
          <cell r="G541">
            <v>0.65895081319296978</v>
          </cell>
          <cell r="H541">
            <v>783838.44</v>
          </cell>
          <cell r="L541">
            <v>64843.034948999994</v>
          </cell>
        </row>
        <row r="542">
          <cell r="C542">
            <v>11022</v>
          </cell>
          <cell r="D542" t="str">
            <v>MUM</v>
          </cell>
          <cell r="E542" t="str">
            <v>CD</v>
          </cell>
          <cell r="F542" t="str">
            <v>Bank</v>
          </cell>
          <cell r="G542">
            <v>0.77269886880932181</v>
          </cell>
          <cell r="H542">
            <v>985410.36</v>
          </cell>
          <cell r="L542">
            <v>98075.429604899997</v>
          </cell>
        </row>
        <row r="543">
          <cell r="C543">
            <v>11025</v>
          </cell>
          <cell r="D543" t="str">
            <v>MUM</v>
          </cell>
          <cell r="E543" t="str">
            <v>FD</v>
          </cell>
          <cell r="F543" t="str">
            <v>Non-Bank</v>
          </cell>
          <cell r="G543">
            <v>0.70710076975304315</v>
          </cell>
          <cell r="H543">
            <v>605125.62</v>
          </cell>
          <cell r="L543">
            <v>53332.746518700005</v>
          </cell>
        </row>
        <row r="544">
          <cell r="C544">
            <v>11029</v>
          </cell>
          <cell r="D544" t="str">
            <v>MUM</v>
          </cell>
          <cell r="E544" t="str">
            <v>RD</v>
          </cell>
          <cell r="F544" t="str">
            <v>Non-Bank</v>
          </cell>
          <cell r="G544">
            <v>0.39830608917590604</v>
          </cell>
          <cell r="H544">
            <v>19842.57</v>
          </cell>
          <cell r="L544">
            <v>1748.82490695</v>
          </cell>
        </row>
        <row r="545">
          <cell r="C545">
            <v>11030</v>
          </cell>
          <cell r="D545" t="str">
            <v>DEL</v>
          </cell>
          <cell r="E545" t="str">
            <v>CD</v>
          </cell>
          <cell r="F545" t="str">
            <v>Non-Bank</v>
          </cell>
          <cell r="G545">
            <v>0.85338994214974773</v>
          </cell>
          <cell r="H545">
            <v>873430.47</v>
          </cell>
          <cell r="L545">
            <v>72254.53563074999</v>
          </cell>
        </row>
        <row r="546">
          <cell r="C546">
            <v>11032</v>
          </cell>
          <cell r="D546" t="str">
            <v>MUM</v>
          </cell>
          <cell r="E546" t="str">
            <v>CD</v>
          </cell>
          <cell r="F546" t="str">
            <v>Bank</v>
          </cell>
          <cell r="G546">
            <v>0.20201792099342775</v>
          </cell>
          <cell r="H546">
            <v>288563.21999999997</v>
          </cell>
          <cell r="L546">
            <v>25432.519394699997</v>
          </cell>
        </row>
        <row r="547">
          <cell r="C547">
            <v>11037</v>
          </cell>
          <cell r="D547" t="str">
            <v>MUM</v>
          </cell>
          <cell r="E547" t="str">
            <v>CD</v>
          </cell>
          <cell r="F547" t="str">
            <v>Bank</v>
          </cell>
          <cell r="G547">
            <v>0.27494116071725438</v>
          </cell>
          <cell r="H547">
            <v>511643.88</v>
          </cell>
          <cell r="L547">
            <v>511.64388000000002</v>
          </cell>
        </row>
        <row r="548">
          <cell r="C548">
            <v>11039</v>
          </cell>
          <cell r="D548" t="str">
            <v>DEL</v>
          </cell>
          <cell r="E548" t="str">
            <v>SD</v>
          </cell>
          <cell r="F548" t="str">
            <v>Bank</v>
          </cell>
          <cell r="G548">
            <v>0.48888970376979135</v>
          </cell>
          <cell r="H548">
            <v>20140.560000000001</v>
          </cell>
          <cell r="L548">
            <v>20.140560000000001</v>
          </cell>
        </row>
        <row r="549">
          <cell r="C549">
            <v>11042</v>
          </cell>
          <cell r="D549" t="str">
            <v>MUM</v>
          </cell>
          <cell r="E549" t="str">
            <v>SD</v>
          </cell>
          <cell r="F549" t="str">
            <v>Bank</v>
          </cell>
          <cell r="G549">
            <v>0.90081674740877671</v>
          </cell>
          <cell r="H549">
            <v>444783.24</v>
          </cell>
          <cell r="L549">
            <v>39200.970857400003</v>
          </cell>
        </row>
        <row r="550">
          <cell r="C550">
            <v>11044</v>
          </cell>
          <cell r="D550" t="str">
            <v>MUM</v>
          </cell>
          <cell r="E550" t="str">
            <v>CD</v>
          </cell>
          <cell r="F550" t="str">
            <v>Non-Bank</v>
          </cell>
          <cell r="G550">
            <v>0.98773858725959995</v>
          </cell>
          <cell r="H550">
            <v>593101.07999999996</v>
          </cell>
          <cell r="L550">
            <v>593.10107999999991</v>
          </cell>
        </row>
        <row r="551">
          <cell r="C551">
            <v>11046</v>
          </cell>
          <cell r="D551" t="str">
            <v>MUM</v>
          </cell>
          <cell r="E551" t="str">
            <v>RD</v>
          </cell>
          <cell r="F551" t="str">
            <v>Bank</v>
          </cell>
          <cell r="G551">
            <v>0.58231259992845497</v>
          </cell>
          <cell r="H551">
            <v>726289.74</v>
          </cell>
          <cell r="L551">
            <v>726.28973999999994</v>
          </cell>
        </row>
        <row r="552">
          <cell r="C552">
            <v>11048</v>
          </cell>
          <cell r="D552" t="str">
            <v>DEL</v>
          </cell>
          <cell r="E552" t="str">
            <v>SD</v>
          </cell>
          <cell r="F552" t="str">
            <v>Bank</v>
          </cell>
          <cell r="G552">
            <v>0.47903462835371691</v>
          </cell>
          <cell r="H552">
            <v>212869.8</v>
          </cell>
          <cell r="L552">
            <v>212.8698</v>
          </cell>
        </row>
        <row r="553">
          <cell r="C553">
            <v>11049</v>
          </cell>
          <cell r="D553" t="str">
            <v>MUM</v>
          </cell>
          <cell r="E553" t="str">
            <v>SD</v>
          </cell>
          <cell r="F553" t="str">
            <v>Non-Bank</v>
          </cell>
          <cell r="G553">
            <v>0.50496964681486489</v>
          </cell>
          <cell r="H553">
            <v>564439.59</v>
          </cell>
          <cell r="L553">
            <v>46693.265082749989</v>
          </cell>
        </row>
        <row r="554">
          <cell r="C554">
            <v>11050</v>
          </cell>
          <cell r="D554" t="str">
            <v>DEL</v>
          </cell>
          <cell r="E554" t="str">
            <v>SD</v>
          </cell>
          <cell r="F554" t="str">
            <v>Non-Bank</v>
          </cell>
          <cell r="G554">
            <v>3.1060269201786062E-2</v>
          </cell>
          <cell r="H554">
            <v>728540.01</v>
          </cell>
          <cell r="L554">
            <v>728.54001000000005</v>
          </cell>
        </row>
        <row r="555">
          <cell r="C555">
            <v>11052</v>
          </cell>
          <cell r="D555" t="str">
            <v>DEL</v>
          </cell>
          <cell r="E555" t="str">
            <v>FD</v>
          </cell>
          <cell r="F555" t="str">
            <v>Bank</v>
          </cell>
          <cell r="G555">
            <v>0.25199199469618039</v>
          </cell>
          <cell r="H555">
            <v>704485.98</v>
          </cell>
          <cell r="L555">
            <v>704.48597999999993</v>
          </cell>
        </row>
        <row r="556">
          <cell r="C556">
            <v>11054</v>
          </cell>
          <cell r="D556" t="str">
            <v>DEL</v>
          </cell>
          <cell r="E556" t="str">
            <v>CD</v>
          </cell>
          <cell r="F556" t="str">
            <v>Bank</v>
          </cell>
          <cell r="G556">
            <v>0.78559244388071103</v>
          </cell>
          <cell r="H556">
            <v>72230.399999999994</v>
          </cell>
          <cell r="L556">
            <v>5975.2598399999988</v>
          </cell>
        </row>
        <row r="557">
          <cell r="C557">
            <v>11056</v>
          </cell>
          <cell r="D557" t="str">
            <v>MUM</v>
          </cell>
          <cell r="E557" t="str">
            <v>SD</v>
          </cell>
          <cell r="F557" t="str">
            <v>Bank</v>
          </cell>
          <cell r="G557">
            <v>0.22833627280103608</v>
          </cell>
          <cell r="H557">
            <v>512275.5</v>
          </cell>
          <cell r="L557">
            <v>45149.401192500001</v>
          </cell>
        </row>
        <row r="558">
          <cell r="C558">
            <v>11057</v>
          </cell>
          <cell r="D558" t="str">
            <v>DEL</v>
          </cell>
          <cell r="E558" t="str">
            <v>RD</v>
          </cell>
          <cell r="F558" t="str">
            <v>Non-Bank</v>
          </cell>
          <cell r="G558">
            <v>0.29339177681498552</v>
          </cell>
          <cell r="H558">
            <v>42984.81</v>
          </cell>
          <cell r="L558">
            <v>4278.1706772750003</v>
          </cell>
        </row>
        <row r="559">
          <cell r="C559">
            <v>11059</v>
          </cell>
          <cell r="D559" t="str">
            <v>DEL</v>
          </cell>
          <cell r="E559" t="str">
            <v>FD</v>
          </cell>
          <cell r="F559" t="str">
            <v>Non-Bank</v>
          </cell>
          <cell r="G559">
            <v>0.98414080356186973</v>
          </cell>
          <cell r="H559">
            <v>951773.13</v>
          </cell>
          <cell r="L559">
            <v>94727.600196075015</v>
          </cell>
        </row>
        <row r="560">
          <cell r="C560">
            <v>11062</v>
          </cell>
          <cell r="D560" t="str">
            <v>MUM</v>
          </cell>
          <cell r="E560" t="str">
            <v>FD</v>
          </cell>
          <cell r="F560" t="str">
            <v>Non-Bank</v>
          </cell>
          <cell r="G560">
            <v>0.77810316129297019</v>
          </cell>
          <cell r="H560">
            <v>179018.73</v>
          </cell>
          <cell r="L560">
            <v>17817.286650075002</v>
          </cell>
        </row>
        <row r="561">
          <cell r="C561">
            <v>11063</v>
          </cell>
          <cell r="D561" t="str">
            <v>DEL</v>
          </cell>
          <cell r="E561" t="str">
            <v>FD</v>
          </cell>
          <cell r="F561" t="str">
            <v>Bank</v>
          </cell>
          <cell r="G561">
            <v>0.88985812365933237</v>
          </cell>
          <cell r="H561">
            <v>852005.88</v>
          </cell>
          <cell r="L561">
            <v>70482.186422999992</v>
          </cell>
        </row>
        <row r="562">
          <cell r="C562">
            <v>11067</v>
          </cell>
          <cell r="D562" t="str">
            <v>MUM</v>
          </cell>
          <cell r="E562" t="str">
            <v>RD</v>
          </cell>
          <cell r="F562" t="str">
            <v>Non-Bank</v>
          </cell>
          <cell r="G562">
            <v>0.74805595955641713</v>
          </cell>
          <cell r="H562">
            <v>493520.94</v>
          </cell>
          <cell r="L562">
            <v>49118.905355850002</v>
          </cell>
        </row>
        <row r="563">
          <cell r="C563">
            <v>11071</v>
          </cell>
          <cell r="D563" t="str">
            <v>DEL</v>
          </cell>
          <cell r="E563" t="str">
            <v>FD</v>
          </cell>
          <cell r="F563" t="str">
            <v>Non-Bank</v>
          </cell>
          <cell r="G563">
            <v>0.62934055044573389</v>
          </cell>
          <cell r="H563">
            <v>172356.03</v>
          </cell>
          <cell r="L563">
            <v>15190.59870405</v>
          </cell>
        </row>
        <row r="564">
          <cell r="C564">
            <v>11072</v>
          </cell>
          <cell r="D564" t="str">
            <v>MUM</v>
          </cell>
          <cell r="E564" t="str">
            <v>RD</v>
          </cell>
          <cell r="F564" t="str">
            <v>Non-Bank</v>
          </cell>
          <cell r="G564">
            <v>0.81184402927800559</v>
          </cell>
          <cell r="H564">
            <v>962479.98</v>
          </cell>
          <cell r="L564">
            <v>95793.226209450004</v>
          </cell>
        </row>
        <row r="565">
          <cell r="C565">
            <v>11074</v>
          </cell>
          <cell r="D565" t="str">
            <v>MUM</v>
          </cell>
          <cell r="E565" t="str">
            <v>RD</v>
          </cell>
          <cell r="F565" t="str">
            <v>Bank</v>
          </cell>
          <cell r="G565">
            <v>0.4612247193290796</v>
          </cell>
          <cell r="H565">
            <v>309970.98</v>
          </cell>
          <cell r="L565">
            <v>25642.349320499998</v>
          </cell>
        </row>
        <row r="566">
          <cell r="C566">
            <v>11078</v>
          </cell>
          <cell r="D566" t="str">
            <v>DEL</v>
          </cell>
          <cell r="E566" t="str">
            <v>RD</v>
          </cell>
          <cell r="F566" t="str">
            <v>Non-Bank</v>
          </cell>
          <cell r="G566">
            <v>0.96703370973778513</v>
          </cell>
          <cell r="H566">
            <v>56590.38</v>
          </cell>
          <cell r="L566">
            <v>4987.5931412999998</v>
          </cell>
        </row>
        <row r="567">
          <cell r="C567">
            <v>11082</v>
          </cell>
          <cell r="D567" t="str">
            <v>MUM</v>
          </cell>
          <cell r="E567" t="str">
            <v>SD</v>
          </cell>
          <cell r="F567" t="str">
            <v>Non-Bank</v>
          </cell>
          <cell r="G567">
            <v>0.89007897441050277</v>
          </cell>
          <cell r="H567">
            <v>766207.53</v>
          </cell>
          <cell r="L567">
            <v>63384.51791925</v>
          </cell>
        </row>
        <row r="568">
          <cell r="C568">
            <v>11087</v>
          </cell>
          <cell r="D568" t="str">
            <v>DEL</v>
          </cell>
          <cell r="E568" t="str">
            <v>CD</v>
          </cell>
          <cell r="F568" t="str">
            <v>Bank</v>
          </cell>
          <cell r="G568">
            <v>0.75999380213255052</v>
          </cell>
          <cell r="H568">
            <v>106445.79</v>
          </cell>
          <cell r="L568">
            <v>10594.283364225001</v>
          </cell>
        </row>
        <row r="569">
          <cell r="C569">
            <v>11088</v>
          </cell>
          <cell r="D569" t="str">
            <v>MUM</v>
          </cell>
          <cell r="E569" t="str">
            <v>RD</v>
          </cell>
          <cell r="F569" t="str">
            <v>Non-Bank</v>
          </cell>
          <cell r="G569">
            <v>0.16533184388375555</v>
          </cell>
          <cell r="H569">
            <v>644484.05999999994</v>
          </cell>
          <cell r="L569">
            <v>644.48405999999989</v>
          </cell>
        </row>
        <row r="570">
          <cell r="C570">
            <v>11090</v>
          </cell>
          <cell r="D570" t="str">
            <v>MUM</v>
          </cell>
          <cell r="E570" t="str">
            <v>FD</v>
          </cell>
          <cell r="F570" t="str">
            <v>Bank</v>
          </cell>
          <cell r="G570">
            <v>0.89033302648596335</v>
          </cell>
          <cell r="H570">
            <v>945313.38</v>
          </cell>
          <cell r="L570">
            <v>83315.194746300011</v>
          </cell>
        </row>
        <row r="571">
          <cell r="C571">
            <v>11092</v>
          </cell>
          <cell r="D571" t="str">
            <v>MUM</v>
          </cell>
          <cell r="E571" t="str">
            <v>FD</v>
          </cell>
          <cell r="F571" t="str">
            <v>Bank</v>
          </cell>
          <cell r="G571">
            <v>9.030239193067191E-2</v>
          </cell>
          <cell r="H571">
            <v>963572.94</v>
          </cell>
          <cell r="L571">
            <v>95902.005785850008</v>
          </cell>
        </row>
        <row r="572">
          <cell r="C572">
            <v>11095</v>
          </cell>
          <cell r="D572" t="str">
            <v>DEL</v>
          </cell>
          <cell r="E572" t="str">
            <v>RD</v>
          </cell>
          <cell r="F572" t="str">
            <v>Non-Bank</v>
          </cell>
          <cell r="G572">
            <v>8.7455416041845702E-2</v>
          </cell>
          <cell r="H572">
            <v>385492.14</v>
          </cell>
          <cell r="L572">
            <v>38367.068963849997</v>
          </cell>
        </row>
        <row r="573">
          <cell r="C573">
            <v>11096</v>
          </cell>
          <cell r="D573" t="str">
            <v>MUM</v>
          </cell>
          <cell r="E573" t="str">
            <v>FD</v>
          </cell>
          <cell r="F573" t="str">
            <v>Non-Bank</v>
          </cell>
          <cell r="G573">
            <v>0.50939941812025447</v>
          </cell>
          <cell r="H573">
            <v>295842.69</v>
          </cell>
          <cell r="L573">
            <v>295.84269</v>
          </cell>
        </row>
        <row r="574">
          <cell r="C574">
            <v>11098</v>
          </cell>
          <cell r="D574" t="str">
            <v>DEL</v>
          </cell>
          <cell r="E574" t="str">
            <v>CD</v>
          </cell>
          <cell r="F574" t="str">
            <v>Bank</v>
          </cell>
          <cell r="G574">
            <v>0.38956838852345521</v>
          </cell>
          <cell r="H574">
            <v>623315.88</v>
          </cell>
          <cell r="L574">
            <v>54935.945083800005</v>
          </cell>
        </row>
        <row r="575">
          <cell r="C575">
            <v>11099</v>
          </cell>
          <cell r="D575" t="str">
            <v>DEL</v>
          </cell>
          <cell r="E575" t="str">
            <v>RD</v>
          </cell>
          <cell r="F575" t="str">
            <v>Non-Bank</v>
          </cell>
          <cell r="G575">
            <v>0.22641454337595768</v>
          </cell>
          <cell r="H575">
            <v>832872.15</v>
          </cell>
          <cell r="L575">
            <v>82893.682909124997</v>
          </cell>
        </row>
        <row r="576">
          <cell r="C576">
            <v>11100</v>
          </cell>
          <cell r="D576" t="str">
            <v>DEL</v>
          </cell>
          <cell r="E576" t="str">
            <v>FD</v>
          </cell>
          <cell r="F576" t="str">
            <v>Bank</v>
          </cell>
          <cell r="G576">
            <v>0.82662283761559352</v>
          </cell>
          <cell r="H576">
            <v>693303.93</v>
          </cell>
          <cell r="L576">
            <v>57353.56760925</v>
          </cell>
        </row>
        <row r="577">
          <cell r="C577">
            <v>11102</v>
          </cell>
          <cell r="D577" t="str">
            <v>DEL</v>
          </cell>
          <cell r="E577" t="str">
            <v>SD</v>
          </cell>
          <cell r="F577" t="str">
            <v>Bank</v>
          </cell>
          <cell r="G577">
            <v>0.65709683631902305</v>
          </cell>
          <cell r="H577">
            <v>509691.6</v>
          </cell>
          <cell r="L577">
            <v>42164.237609999989</v>
          </cell>
        </row>
        <row r="578">
          <cell r="C578">
            <v>11105</v>
          </cell>
          <cell r="D578" t="str">
            <v>DEL</v>
          </cell>
          <cell r="E578" t="str">
            <v>SD</v>
          </cell>
          <cell r="F578" t="str">
            <v>Bank</v>
          </cell>
          <cell r="G578">
            <v>0.11119489998908827</v>
          </cell>
          <cell r="H578">
            <v>406603.89</v>
          </cell>
          <cell r="L578">
            <v>35836.033845149999</v>
          </cell>
        </row>
        <row r="579">
          <cell r="C579">
            <v>11107</v>
          </cell>
          <cell r="D579" t="str">
            <v>MUM</v>
          </cell>
          <cell r="E579" t="str">
            <v>SD</v>
          </cell>
          <cell r="F579" t="str">
            <v>Non-Bank</v>
          </cell>
          <cell r="G579">
            <v>0.41013274803710664</v>
          </cell>
          <cell r="H579">
            <v>595209.78</v>
          </cell>
          <cell r="L579">
            <v>59239.741378950006</v>
          </cell>
        </row>
        <row r="580">
          <cell r="C580">
            <v>11109</v>
          </cell>
          <cell r="D580" t="str">
            <v>MUM</v>
          </cell>
          <cell r="E580" t="str">
            <v>RD</v>
          </cell>
          <cell r="F580" t="str">
            <v>Bank</v>
          </cell>
          <cell r="G580">
            <v>0.26600109352330792</v>
          </cell>
          <cell r="H580">
            <v>724063.23</v>
          </cell>
          <cell r="L580">
            <v>63815.312776049999</v>
          </cell>
        </row>
        <row r="581">
          <cell r="C581">
            <v>11110</v>
          </cell>
          <cell r="D581" t="str">
            <v>MUM</v>
          </cell>
          <cell r="E581" t="str">
            <v>RD</v>
          </cell>
          <cell r="F581" t="str">
            <v>Non-Bank</v>
          </cell>
          <cell r="G581">
            <v>0.30118518926637594</v>
          </cell>
          <cell r="H581">
            <v>207655.47</v>
          </cell>
          <cell r="L581">
            <v>20667.429790425002</v>
          </cell>
        </row>
        <row r="582">
          <cell r="C582">
            <v>11112</v>
          </cell>
          <cell r="D582" t="str">
            <v>MUM</v>
          </cell>
          <cell r="E582" t="str">
            <v>SD</v>
          </cell>
          <cell r="F582" t="str">
            <v>Non-Bank</v>
          </cell>
          <cell r="G582">
            <v>0.91028726827111017</v>
          </cell>
          <cell r="H582">
            <v>309837.33</v>
          </cell>
          <cell r="L582">
            <v>309.83733000000001</v>
          </cell>
        </row>
        <row r="583">
          <cell r="C583">
            <v>11113</v>
          </cell>
          <cell r="D583" t="str">
            <v>DEL</v>
          </cell>
          <cell r="E583" t="str">
            <v>RD</v>
          </cell>
          <cell r="F583" t="str">
            <v>Bank</v>
          </cell>
          <cell r="G583">
            <v>0.80364448154420631</v>
          </cell>
          <cell r="H583">
            <v>162622.35</v>
          </cell>
          <cell r="L583">
            <v>16185.395939625001</v>
          </cell>
        </row>
        <row r="584">
          <cell r="C584">
            <v>11114</v>
          </cell>
          <cell r="D584" t="str">
            <v>MUM</v>
          </cell>
          <cell r="E584" t="str">
            <v>FD</v>
          </cell>
          <cell r="F584" t="str">
            <v>Bank</v>
          </cell>
          <cell r="G584">
            <v>0.41914495756087611</v>
          </cell>
          <cell r="H584">
            <v>491383.52999999997</v>
          </cell>
          <cell r="L584">
            <v>40649.70251925</v>
          </cell>
        </row>
        <row r="585">
          <cell r="C585">
            <v>11117</v>
          </cell>
          <cell r="D585" t="str">
            <v>DEL</v>
          </cell>
          <cell r="E585" t="str">
            <v>SD</v>
          </cell>
          <cell r="F585" t="str">
            <v>Non-Bank</v>
          </cell>
          <cell r="G585">
            <v>0.62084717842898762</v>
          </cell>
          <cell r="H585">
            <v>183273.75</v>
          </cell>
          <cell r="L585">
            <v>183.27375000000001</v>
          </cell>
        </row>
        <row r="586">
          <cell r="C586">
            <v>11118</v>
          </cell>
          <cell r="D586" t="str">
            <v>DEL</v>
          </cell>
          <cell r="E586" t="str">
            <v>FD</v>
          </cell>
          <cell r="F586" t="str">
            <v>Non-Bank</v>
          </cell>
          <cell r="G586">
            <v>3.8943945527734947E-2</v>
          </cell>
          <cell r="H586">
            <v>14083.74</v>
          </cell>
          <cell r="L586">
            <v>1165.0773915</v>
          </cell>
        </row>
        <row r="587">
          <cell r="C587">
            <v>11120</v>
          </cell>
          <cell r="D587" t="str">
            <v>MUM</v>
          </cell>
          <cell r="E587" t="str">
            <v>SD</v>
          </cell>
          <cell r="F587" t="str">
            <v>Bank</v>
          </cell>
          <cell r="G587">
            <v>5.8064141419573279E-2</v>
          </cell>
          <cell r="H587">
            <v>307247.49</v>
          </cell>
          <cell r="L587">
            <v>30579.574560975001</v>
          </cell>
        </row>
        <row r="588">
          <cell r="C588">
            <v>11121</v>
          </cell>
          <cell r="D588" t="str">
            <v>DEL</v>
          </cell>
          <cell r="E588" t="str">
            <v>CD</v>
          </cell>
          <cell r="F588" t="str">
            <v>Bank</v>
          </cell>
          <cell r="G588">
            <v>8.3548247440874857E-2</v>
          </cell>
          <cell r="H588">
            <v>647129.34</v>
          </cell>
          <cell r="L588">
            <v>53533.774651499996</v>
          </cell>
        </row>
        <row r="589">
          <cell r="C589">
            <v>11122</v>
          </cell>
          <cell r="D589" t="str">
            <v>MUM</v>
          </cell>
          <cell r="E589" t="str">
            <v>FD</v>
          </cell>
          <cell r="F589" t="str">
            <v>Non-Bank</v>
          </cell>
          <cell r="G589">
            <v>0.33705309462383759</v>
          </cell>
          <cell r="H589">
            <v>738559.8</v>
          </cell>
          <cell r="L589">
            <v>65092.967973000006</v>
          </cell>
        </row>
        <row r="590">
          <cell r="C590">
            <v>11126</v>
          </cell>
          <cell r="D590" t="str">
            <v>MUM</v>
          </cell>
          <cell r="E590" t="str">
            <v>RD</v>
          </cell>
          <cell r="F590" t="str">
            <v>Bank</v>
          </cell>
          <cell r="G590">
            <v>0.71621850313038371</v>
          </cell>
          <cell r="H590">
            <v>119838.51</v>
          </cell>
          <cell r="L590">
            <v>11927.227304025</v>
          </cell>
        </row>
        <row r="591">
          <cell r="C591">
            <v>11129</v>
          </cell>
          <cell r="D591" t="str">
            <v>MUM</v>
          </cell>
          <cell r="E591" t="str">
            <v>FD</v>
          </cell>
          <cell r="F591" t="str">
            <v>Bank</v>
          </cell>
          <cell r="G591">
            <v>0.60195371163641764</v>
          </cell>
          <cell r="H591">
            <v>339059.16</v>
          </cell>
          <cell r="L591">
            <v>339.05915999999996</v>
          </cell>
        </row>
        <row r="592">
          <cell r="C592">
            <v>11130</v>
          </cell>
          <cell r="D592" t="str">
            <v>DEL</v>
          </cell>
          <cell r="E592" t="str">
            <v>SD</v>
          </cell>
          <cell r="F592" t="str">
            <v>Bank</v>
          </cell>
          <cell r="G592">
            <v>0.93960714752709229</v>
          </cell>
          <cell r="H592">
            <v>574134.66</v>
          </cell>
          <cell r="L592">
            <v>50601.358259100009</v>
          </cell>
        </row>
        <row r="593">
          <cell r="C593">
            <v>11133</v>
          </cell>
          <cell r="D593" t="str">
            <v>MUM</v>
          </cell>
          <cell r="E593" t="str">
            <v>SD</v>
          </cell>
          <cell r="F593" t="str">
            <v>Bank</v>
          </cell>
          <cell r="G593">
            <v>0.10625904094316141</v>
          </cell>
          <cell r="H593">
            <v>33961.949999999997</v>
          </cell>
          <cell r="L593">
            <v>3380.1479786250002</v>
          </cell>
        </row>
        <row r="594">
          <cell r="C594">
            <v>11134</v>
          </cell>
          <cell r="D594" t="str">
            <v>DEL</v>
          </cell>
          <cell r="E594" t="str">
            <v>RD</v>
          </cell>
          <cell r="F594" t="str">
            <v>Non-Bank</v>
          </cell>
          <cell r="G594">
            <v>0.37873487748839096</v>
          </cell>
          <cell r="H594">
            <v>305663.49</v>
          </cell>
          <cell r="L594">
            <v>305.66348999999997</v>
          </cell>
        </row>
        <row r="595">
          <cell r="C595">
            <v>11136</v>
          </cell>
          <cell r="D595" t="str">
            <v>DEL</v>
          </cell>
          <cell r="E595" t="str">
            <v>SD</v>
          </cell>
          <cell r="F595" t="str">
            <v>Non-Bank</v>
          </cell>
          <cell r="G595">
            <v>0.65590581443245455</v>
          </cell>
          <cell r="H595">
            <v>955565.82</v>
          </cell>
          <cell r="L595">
            <v>95105.077150049998</v>
          </cell>
        </row>
        <row r="596">
          <cell r="C596">
            <v>11137</v>
          </cell>
          <cell r="D596" t="str">
            <v>MUM</v>
          </cell>
          <cell r="E596" t="str">
            <v>RD</v>
          </cell>
          <cell r="F596" t="str">
            <v>Non-Bank</v>
          </cell>
          <cell r="G596">
            <v>0.3033411872384385</v>
          </cell>
          <cell r="H596">
            <v>269790.84000000003</v>
          </cell>
          <cell r="L596">
            <v>23778.015683400004</v>
          </cell>
        </row>
        <row r="597">
          <cell r="C597">
            <v>11139</v>
          </cell>
          <cell r="D597" t="str">
            <v>DEL</v>
          </cell>
          <cell r="E597" t="str">
            <v>RD</v>
          </cell>
          <cell r="F597" t="str">
            <v>Non-Bank</v>
          </cell>
          <cell r="G597">
            <v>0.95835620704573476</v>
          </cell>
          <cell r="H597">
            <v>877912.2</v>
          </cell>
          <cell r="L597">
            <v>72625.28674499999</v>
          </cell>
        </row>
        <row r="598">
          <cell r="C598">
            <v>11140</v>
          </cell>
          <cell r="D598" t="str">
            <v>DEL</v>
          </cell>
          <cell r="E598" t="str">
            <v>CD</v>
          </cell>
          <cell r="F598" t="str">
            <v>Bank</v>
          </cell>
          <cell r="G598">
            <v>0.53927893477085143</v>
          </cell>
          <cell r="H598">
            <v>405599.04</v>
          </cell>
          <cell r="L598">
            <v>405.59904</v>
          </cell>
        </row>
        <row r="599">
          <cell r="C599">
            <v>11141</v>
          </cell>
          <cell r="D599" t="str">
            <v>MUM</v>
          </cell>
          <cell r="E599" t="str">
            <v>SD</v>
          </cell>
          <cell r="F599" t="str">
            <v>Non-Bank</v>
          </cell>
          <cell r="G599">
            <v>0.65271023837798492</v>
          </cell>
          <cell r="H599">
            <v>943230.42</v>
          </cell>
          <cell r="L599">
            <v>943.23042000000009</v>
          </cell>
        </row>
        <row r="600">
          <cell r="C600">
            <v>11144</v>
          </cell>
          <cell r="D600" t="str">
            <v>DEL</v>
          </cell>
          <cell r="E600" t="str">
            <v>CD</v>
          </cell>
          <cell r="F600" t="str">
            <v>Non-Bank</v>
          </cell>
          <cell r="G600">
            <v>0.58545934981806214</v>
          </cell>
          <cell r="H600">
            <v>450073.8</v>
          </cell>
          <cell r="L600">
            <v>37232.355104999995</v>
          </cell>
        </row>
        <row r="601">
          <cell r="C601">
            <v>11145</v>
          </cell>
          <cell r="D601" t="str">
            <v>MUM</v>
          </cell>
          <cell r="E601" t="str">
            <v>RD</v>
          </cell>
          <cell r="F601" t="str">
            <v>Bank</v>
          </cell>
          <cell r="G601">
            <v>0.2255041186977319</v>
          </cell>
          <cell r="H601">
            <v>87500.160000000003</v>
          </cell>
          <cell r="L601">
            <v>7238.4507359999998</v>
          </cell>
        </row>
        <row r="602">
          <cell r="C602">
            <v>11149</v>
          </cell>
          <cell r="D602" t="str">
            <v>DEL</v>
          </cell>
          <cell r="E602" t="str">
            <v>FD</v>
          </cell>
          <cell r="F602" t="str">
            <v>Bank</v>
          </cell>
          <cell r="G602">
            <v>0.88908491643764276</v>
          </cell>
          <cell r="H602">
            <v>367758.27</v>
          </cell>
          <cell r="L602">
            <v>30422.802885749999</v>
          </cell>
        </row>
        <row r="603">
          <cell r="C603">
            <v>11152</v>
          </cell>
          <cell r="D603" t="str">
            <v>MUM</v>
          </cell>
          <cell r="E603" t="str">
            <v>FD</v>
          </cell>
          <cell r="F603" t="str">
            <v>Bank</v>
          </cell>
          <cell r="G603">
            <v>0.61261609031181841</v>
          </cell>
          <cell r="H603">
            <v>360817.38</v>
          </cell>
          <cell r="L603">
            <v>29848.617760499998</v>
          </cell>
        </row>
        <row r="604">
          <cell r="C604">
            <v>11153</v>
          </cell>
          <cell r="D604" t="str">
            <v>MUM</v>
          </cell>
          <cell r="E604" t="str">
            <v>RD</v>
          </cell>
          <cell r="F604" t="str">
            <v>Bank</v>
          </cell>
          <cell r="G604">
            <v>0.67940456703048813</v>
          </cell>
          <cell r="H604">
            <v>650915.1</v>
          </cell>
          <cell r="L604">
            <v>57368.402338500004</v>
          </cell>
        </row>
        <row r="605">
          <cell r="C605">
            <v>11156</v>
          </cell>
          <cell r="D605" t="str">
            <v>MUM</v>
          </cell>
          <cell r="E605" t="str">
            <v>FD</v>
          </cell>
          <cell r="F605" t="str">
            <v>Non-Bank</v>
          </cell>
          <cell r="G605">
            <v>0.43678808127331015</v>
          </cell>
          <cell r="H605">
            <v>702126.80999999994</v>
          </cell>
          <cell r="L605">
            <v>69880.926082275008</v>
          </cell>
        </row>
        <row r="606">
          <cell r="C606">
            <v>11157</v>
          </cell>
          <cell r="D606" t="str">
            <v>MUM</v>
          </cell>
          <cell r="E606" t="str">
            <v>SD</v>
          </cell>
          <cell r="F606" t="str">
            <v>Bank</v>
          </cell>
          <cell r="G606">
            <v>0.53195303501972768</v>
          </cell>
          <cell r="H606">
            <v>637479.80999999994</v>
          </cell>
          <cell r="L606">
            <v>63446.771789774997</v>
          </cell>
        </row>
        <row r="607">
          <cell r="C607">
            <v>11158</v>
          </cell>
          <cell r="D607" t="str">
            <v>MUM</v>
          </cell>
          <cell r="E607" t="str">
            <v>CD</v>
          </cell>
          <cell r="F607" t="str">
            <v>Bank</v>
          </cell>
          <cell r="G607">
            <v>0.66976912776270903</v>
          </cell>
          <cell r="H607">
            <v>314731.89</v>
          </cell>
          <cell r="L607">
            <v>27738.895125150004</v>
          </cell>
        </row>
        <row r="608">
          <cell r="C608">
            <v>11162</v>
          </cell>
          <cell r="D608" t="str">
            <v>DEL</v>
          </cell>
          <cell r="E608" t="str">
            <v>RD</v>
          </cell>
          <cell r="F608" t="str">
            <v>Non-Bank</v>
          </cell>
          <cell r="G608">
            <v>0.41959908201648599</v>
          </cell>
          <cell r="H608">
            <v>156744.72</v>
          </cell>
          <cell r="L608">
            <v>156.74472</v>
          </cell>
        </row>
        <row r="609">
          <cell r="C609">
            <v>11163</v>
          </cell>
          <cell r="D609" t="str">
            <v>DEL</v>
          </cell>
          <cell r="E609" t="str">
            <v>RD</v>
          </cell>
          <cell r="F609" t="str">
            <v>Bank</v>
          </cell>
          <cell r="G609">
            <v>0.54783835223248967</v>
          </cell>
          <cell r="H609">
            <v>58442.67</v>
          </cell>
          <cell r="L609">
            <v>5150.8447204499998</v>
          </cell>
        </row>
        <row r="610">
          <cell r="C610">
            <v>11165</v>
          </cell>
          <cell r="D610" t="str">
            <v>DEL</v>
          </cell>
          <cell r="E610" t="str">
            <v>SD</v>
          </cell>
          <cell r="F610" t="str">
            <v>Bank</v>
          </cell>
          <cell r="G610">
            <v>0.10697180101926529</v>
          </cell>
          <cell r="H610">
            <v>486487.98</v>
          </cell>
          <cell r="L610">
            <v>48418.932429449997</v>
          </cell>
        </row>
        <row r="611">
          <cell r="C611">
            <v>11166</v>
          </cell>
          <cell r="D611" t="str">
            <v>DEL</v>
          </cell>
          <cell r="E611" t="str">
            <v>FD</v>
          </cell>
          <cell r="F611" t="str">
            <v>Non-Bank</v>
          </cell>
          <cell r="G611">
            <v>1.0636901896349249E-2</v>
          </cell>
          <cell r="H611">
            <v>558120.42000000004</v>
          </cell>
          <cell r="L611">
            <v>46170.511744500007</v>
          </cell>
        </row>
        <row r="612">
          <cell r="C612">
            <v>11170</v>
          </cell>
          <cell r="D612" t="str">
            <v>DEL</v>
          </cell>
          <cell r="E612" t="str">
            <v>SD</v>
          </cell>
          <cell r="F612" t="str">
            <v>Bank</v>
          </cell>
          <cell r="G612">
            <v>0.32726993010273286</v>
          </cell>
          <cell r="H612">
            <v>171591.75</v>
          </cell>
          <cell r="L612">
            <v>17078.097898125001</v>
          </cell>
        </row>
        <row r="613">
          <cell r="C613">
            <v>11172</v>
          </cell>
          <cell r="D613" t="str">
            <v>MUM</v>
          </cell>
          <cell r="E613" t="str">
            <v>RD</v>
          </cell>
          <cell r="F613" t="str">
            <v>Non-Bank</v>
          </cell>
          <cell r="G613">
            <v>0.53390683819719353</v>
          </cell>
          <cell r="H613">
            <v>969521.85</v>
          </cell>
          <cell r="L613">
            <v>969.52184999999997</v>
          </cell>
        </row>
        <row r="614">
          <cell r="C614">
            <v>11178</v>
          </cell>
          <cell r="D614" t="str">
            <v>MUM</v>
          </cell>
          <cell r="E614" t="str">
            <v>SD</v>
          </cell>
          <cell r="F614" t="str">
            <v>Bank</v>
          </cell>
          <cell r="G614">
            <v>0.57893338407785611</v>
          </cell>
          <cell r="H614">
            <v>603151.55999999994</v>
          </cell>
          <cell r="L614">
            <v>603.1515599999999</v>
          </cell>
        </row>
        <row r="615">
          <cell r="C615">
            <v>11180</v>
          </cell>
          <cell r="D615" t="str">
            <v>DEL</v>
          </cell>
          <cell r="E615" t="str">
            <v>FD</v>
          </cell>
          <cell r="F615" t="str">
            <v>Bank</v>
          </cell>
          <cell r="G615">
            <v>0.77545231361857925</v>
          </cell>
          <cell r="H615">
            <v>531309.24</v>
          </cell>
          <cell r="L615">
            <v>43952.556878999996</v>
          </cell>
        </row>
        <row r="616">
          <cell r="C616">
            <v>11185</v>
          </cell>
          <cell r="D616" t="str">
            <v>DEL</v>
          </cell>
          <cell r="E616" t="str">
            <v>SD</v>
          </cell>
          <cell r="F616" t="str">
            <v>Non-Bank</v>
          </cell>
          <cell r="G616">
            <v>0.30069685643532496</v>
          </cell>
          <cell r="H616">
            <v>187773.3</v>
          </cell>
          <cell r="L616">
            <v>187.77329999999998</v>
          </cell>
        </row>
        <row r="617">
          <cell r="C617">
            <v>11188</v>
          </cell>
          <cell r="D617" t="str">
            <v>DEL</v>
          </cell>
          <cell r="E617" t="str">
            <v>CD</v>
          </cell>
          <cell r="F617" t="str">
            <v>Non-Bank</v>
          </cell>
          <cell r="G617">
            <v>0.54753605598149702</v>
          </cell>
          <cell r="H617">
            <v>985216.32</v>
          </cell>
          <cell r="L617">
            <v>86832.040363199994</v>
          </cell>
        </row>
        <row r="618">
          <cell r="C618">
            <v>11192</v>
          </cell>
          <cell r="D618" t="str">
            <v>MUM</v>
          </cell>
          <cell r="E618" t="str">
            <v>RD</v>
          </cell>
          <cell r="F618" t="str">
            <v>Non-Bank</v>
          </cell>
          <cell r="G618">
            <v>0.6063593635428477</v>
          </cell>
          <cell r="H618">
            <v>823249.35</v>
          </cell>
          <cell r="L618">
            <v>72557.081462250004</v>
          </cell>
        </row>
        <row r="619">
          <cell r="C619">
            <v>11193</v>
          </cell>
          <cell r="D619" t="str">
            <v>MUM</v>
          </cell>
          <cell r="E619" t="str">
            <v>FD</v>
          </cell>
          <cell r="F619" t="str">
            <v>Non-Bank</v>
          </cell>
          <cell r="G619">
            <v>0.15003753672093301</v>
          </cell>
          <cell r="H619">
            <v>128545.56</v>
          </cell>
          <cell r="L619">
            <v>10633.931450999999</v>
          </cell>
        </row>
        <row r="620">
          <cell r="C620">
            <v>11195</v>
          </cell>
          <cell r="D620" t="str">
            <v>DEL</v>
          </cell>
          <cell r="E620" t="str">
            <v>CD</v>
          </cell>
          <cell r="F620" t="str">
            <v>Bank</v>
          </cell>
          <cell r="G620">
            <v>0.19233023320260478</v>
          </cell>
          <cell r="H620">
            <v>471571.65</v>
          </cell>
          <cell r="L620">
            <v>471.57165000000003</v>
          </cell>
        </row>
        <row r="621">
          <cell r="C621">
            <v>11196</v>
          </cell>
          <cell r="D621" t="str">
            <v>MUM</v>
          </cell>
          <cell r="E621" t="str">
            <v>SD</v>
          </cell>
          <cell r="F621" t="str">
            <v>Non-Bank</v>
          </cell>
          <cell r="G621">
            <v>0.29286338208487117</v>
          </cell>
          <cell r="H621">
            <v>377873.1</v>
          </cell>
          <cell r="L621">
            <v>37608.764960249995</v>
          </cell>
        </row>
        <row r="622">
          <cell r="C622">
            <v>11197</v>
          </cell>
          <cell r="D622" t="str">
            <v>DEL</v>
          </cell>
          <cell r="E622" t="str">
            <v>RD</v>
          </cell>
          <cell r="F622" t="str">
            <v>Non-Bank</v>
          </cell>
          <cell r="G622">
            <v>0.39178399455730706</v>
          </cell>
          <cell r="H622">
            <v>452118.15</v>
          </cell>
          <cell r="L622">
            <v>37401.473958750001</v>
          </cell>
        </row>
        <row r="623">
          <cell r="C623">
            <v>11199</v>
          </cell>
          <cell r="D623" t="str">
            <v>MUM</v>
          </cell>
          <cell r="E623" t="str">
            <v>SD</v>
          </cell>
          <cell r="F623" t="str">
            <v>Non-Bank</v>
          </cell>
          <cell r="G623">
            <v>0.27225231022731622</v>
          </cell>
          <cell r="H623">
            <v>239747.31</v>
          </cell>
          <cell r="L623">
            <v>239.74731</v>
          </cell>
        </row>
        <row r="624">
          <cell r="C624">
            <v>11200</v>
          </cell>
          <cell r="D624" t="str">
            <v>DEL</v>
          </cell>
          <cell r="E624" t="str">
            <v>CD</v>
          </cell>
          <cell r="F624" t="str">
            <v>Non-Bank</v>
          </cell>
          <cell r="G624">
            <v>0.62917219327919138</v>
          </cell>
          <cell r="H624">
            <v>37249.74</v>
          </cell>
          <cell r="L624">
            <v>3707.3734978500001</v>
          </cell>
        </row>
        <row r="625">
          <cell r="C625">
            <v>11201</v>
          </cell>
          <cell r="D625" t="str">
            <v>MUM</v>
          </cell>
          <cell r="E625" t="str">
            <v>SD</v>
          </cell>
          <cell r="F625" t="str">
            <v>Non-Bank</v>
          </cell>
          <cell r="G625">
            <v>3.9846683000752448E-2</v>
          </cell>
          <cell r="H625">
            <v>367547.4</v>
          </cell>
          <cell r="L625">
            <v>32393.790099000002</v>
          </cell>
        </row>
        <row r="626">
          <cell r="C626">
            <v>11202</v>
          </cell>
          <cell r="D626" t="str">
            <v>DEL</v>
          </cell>
          <cell r="E626" t="str">
            <v>RD</v>
          </cell>
          <cell r="F626" t="str">
            <v>Bank</v>
          </cell>
          <cell r="G626">
            <v>0.73163987086882065</v>
          </cell>
          <cell r="H626">
            <v>56365.65</v>
          </cell>
          <cell r="L626">
            <v>4662.8483962500004</v>
          </cell>
        </row>
        <row r="627">
          <cell r="C627">
            <v>11203</v>
          </cell>
          <cell r="D627" t="str">
            <v>DEL</v>
          </cell>
          <cell r="E627" t="str">
            <v>SD</v>
          </cell>
          <cell r="F627" t="str">
            <v>Non-Bank</v>
          </cell>
          <cell r="G627">
            <v>0.63513334939197819</v>
          </cell>
          <cell r="H627">
            <v>537517.53</v>
          </cell>
          <cell r="L627">
            <v>53497.775967075002</v>
          </cell>
        </row>
        <row r="628">
          <cell r="C628">
            <v>11206</v>
          </cell>
          <cell r="D628" t="str">
            <v>MUM</v>
          </cell>
          <cell r="E628" t="str">
            <v>FD</v>
          </cell>
          <cell r="F628" t="str">
            <v>Bank</v>
          </cell>
          <cell r="G628">
            <v>0.53972008703204244</v>
          </cell>
          <cell r="H628">
            <v>635384.97</v>
          </cell>
          <cell r="L628">
            <v>635.38496999999995</v>
          </cell>
        </row>
        <row r="629">
          <cell r="C629">
            <v>11208</v>
          </cell>
          <cell r="D629" t="str">
            <v>DEL</v>
          </cell>
          <cell r="E629" t="str">
            <v>SD</v>
          </cell>
          <cell r="F629" t="str">
            <v>Non-Bank</v>
          </cell>
          <cell r="G629">
            <v>5.184293662471029E-2</v>
          </cell>
          <cell r="H629">
            <v>405883.17</v>
          </cell>
          <cell r="L629">
            <v>405.88317000000001</v>
          </cell>
        </row>
        <row r="630">
          <cell r="C630">
            <v>11211</v>
          </cell>
          <cell r="D630" t="str">
            <v>MUM</v>
          </cell>
          <cell r="E630" t="str">
            <v>FD</v>
          </cell>
          <cell r="F630" t="str">
            <v>Bank</v>
          </cell>
          <cell r="G630">
            <v>0.98509769324884067</v>
          </cell>
          <cell r="H630">
            <v>562975.38</v>
          </cell>
          <cell r="L630">
            <v>49617.835116300004</v>
          </cell>
        </row>
        <row r="631">
          <cell r="C631">
            <v>11212</v>
          </cell>
          <cell r="D631" t="str">
            <v>DEL</v>
          </cell>
          <cell r="E631" t="str">
            <v>FD</v>
          </cell>
          <cell r="F631" t="str">
            <v>Bank</v>
          </cell>
          <cell r="G631">
            <v>0.40005916078372938</v>
          </cell>
          <cell r="H631">
            <v>548890.65</v>
          </cell>
          <cell r="L631">
            <v>48376.477437750007</v>
          </cell>
        </row>
        <row r="632">
          <cell r="C632">
            <v>11214</v>
          </cell>
          <cell r="D632" t="str">
            <v>MUM</v>
          </cell>
          <cell r="E632" t="str">
            <v>FD</v>
          </cell>
          <cell r="F632" t="str">
            <v>Non-Bank</v>
          </cell>
          <cell r="G632">
            <v>0.63063856714120292</v>
          </cell>
          <cell r="H632">
            <v>437028.57</v>
          </cell>
          <cell r="L632">
            <v>36153.188453249997</v>
          </cell>
        </row>
        <row r="633">
          <cell r="C633">
            <v>11216</v>
          </cell>
          <cell r="D633" t="str">
            <v>MUM</v>
          </cell>
          <cell r="E633" t="str">
            <v>SD</v>
          </cell>
          <cell r="F633" t="str">
            <v>Bank</v>
          </cell>
          <cell r="G633">
            <v>0.70319024623987436</v>
          </cell>
          <cell r="H633">
            <v>711711.99</v>
          </cell>
          <cell r="L633">
            <v>711.71199000000001</v>
          </cell>
        </row>
        <row r="634">
          <cell r="C634">
            <v>11217</v>
          </cell>
          <cell r="D634" t="str">
            <v>DEL</v>
          </cell>
          <cell r="E634" t="str">
            <v>FD</v>
          </cell>
          <cell r="F634" t="str">
            <v>Non-Bank</v>
          </cell>
          <cell r="G634">
            <v>0.71964082432310339</v>
          </cell>
          <cell r="H634">
            <v>330749.09999999998</v>
          </cell>
          <cell r="L634">
            <v>27361.219297499996</v>
          </cell>
        </row>
        <row r="635">
          <cell r="C635">
            <v>11218</v>
          </cell>
          <cell r="D635" t="str">
            <v>MUM</v>
          </cell>
          <cell r="E635" t="str">
            <v>FD</v>
          </cell>
          <cell r="F635" t="str">
            <v>Non-Bank</v>
          </cell>
          <cell r="G635">
            <v>0.27417857742501506</v>
          </cell>
          <cell r="H635">
            <v>611515.07999999996</v>
          </cell>
          <cell r="L635">
            <v>53895.881575799998</v>
          </cell>
        </row>
        <row r="636">
          <cell r="C636">
            <v>11219</v>
          </cell>
          <cell r="D636" t="str">
            <v>MUM</v>
          </cell>
          <cell r="E636" t="str">
            <v>CD</v>
          </cell>
          <cell r="F636" t="str">
            <v>Non-Bank</v>
          </cell>
          <cell r="G636">
            <v>0.22252141332869146</v>
          </cell>
          <cell r="H636">
            <v>260937.27</v>
          </cell>
          <cell r="L636">
            <v>22997.706291450002</v>
          </cell>
        </row>
        <row r="637">
          <cell r="C637">
            <v>11220</v>
          </cell>
          <cell r="D637" t="str">
            <v>DEL</v>
          </cell>
          <cell r="E637" t="str">
            <v>RD</v>
          </cell>
          <cell r="F637" t="str">
            <v>Non-Bank</v>
          </cell>
          <cell r="G637">
            <v>0.43969881408715661</v>
          </cell>
          <cell r="H637">
            <v>548754.03</v>
          </cell>
          <cell r="L637">
            <v>45395.677131750002</v>
          </cell>
        </row>
        <row r="638">
          <cell r="C638">
            <v>11222</v>
          </cell>
          <cell r="D638" t="str">
            <v>MUM</v>
          </cell>
          <cell r="E638" t="str">
            <v>CD</v>
          </cell>
          <cell r="F638" t="str">
            <v>Bank</v>
          </cell>
          <cell r="G638">
            <v>0.76759826048475277</v>
          </cell>
          <cell r="H638">
            <v>264879.45</v>
          </cell>
          <cell r="L638">
            <v>23345.150325750001</v>
          </cell>
        </row>
        <row r="639">
          <cell r="C639">
            <v>11223</v>
          </cell>
          <cell r="D639" t="str">
            <v>MUM</v>
          </cell>
          <cell r="E639" t="str">
            <v>RD</v>
          </cell>
          <cell r="F639" t="str">
            <v>Bank</v>
          </cell>
          <cell r="G639">
            <v>0.9991064754837633</v>
          </cell>
          <cell r="H639">
            <v>318392.90999999997</v>
          </cell>
          <cell r="L639">
            <v>31688.850350024997</v>
          </cell>
        </row>
        <row r="640">
          <cell r="C640">
            <v>11225</v>
          </cell>
          <cell r="D640" t="str">
            <v>MUM</v>
          </cell>
          <cell r="E640" t="str">
            <v>FD</v>
          </cell>
          <cell r="F640" t="str">
            <v>Non-Bank</v>
          </cell>
          <cell r="G640">
            <v>0.39839265947373548</v>
          </cell>
          <cell r="H640">
            <v>730410.12</v>
          </cell>
          <cell r="L640">
            <v>64374.695926200002</v>
          </cell>
        </row>
        <row r="641">
          <cell r="C641">
            <v>11226</v>
          </cell>
          <cell r="D641" t="str">
            <v>MUM</v>
          </cell>
          <cell r="E641" t="str">
            <v>CD</v>
          </cell>
          <cell r="F641" t="str">
            <v>Bank</v>
          </cell>
          <cell r="G641">
            <v>0.61810879441980737</v>
          </cell>
          <cell r="H641">
            <v>410429.25</v>
          </cell>
          <cell r="L641">
            <v>36173.181948750003</v>
          </cell>
        </row>
        <row r="642">
          <cell r="C642">
            <v>11227</v>
          </cell>
          <cell r="D642" t="str">
            <v>DEL</v>
          </cell>
          <cell r="E642" t="str">
            <v>RD</v>
          </cell>
          <cell r="F642" t="str">
            <v>Bank</v>
          </cell>
          <cell r="G642">
            <v>0.39858943967323257</v>
          </cell>
          <cell r="H642">
            <v>436863.24</v>
          </cell>
          <cell r="L642">
            <v>43479.9061191</v>
          </cell>
        </row>
        <row r="643">
          <cell r="C643">
            <v>11228</v>
          </cell>
          <cell r="D643" t="str">
            <v>MUM</v>
          </cell>
          <cell r="E643" t="str">
            <v>FD</v>
          </cell>
          <cell r="F643" t="str">
            <v>Non-Bank</v>
          </cell>
          <cell r="G643">
            <v>0.82496591288385401</v>
          </cell>
          <cell r="H643">
            <v>843933.42</v>
          </cell>
          <cell r="L643">
            <v>69814.392169499988</v>
          </cell>
        </row>
        <row r="644">
          <cell r="C644">
            <v>11229</v>
          </cell>
          <cell r="D644" t="str">
            <v>MUM</v>
          </cell>
          <cell r="E644" t="str">
            <v>SD</v>
          </cell>
          <cell r="F644" t="str">
            <v>Bank</v>
          </cell>
          <cell r="G644">
            <v>0.44134461932080038</v>
          </cell>
          <cell r="H644">
            <v>307191.06</v>
          </cell>
          <cell r="L644">
            <v>27074.2840731</v>
          </cell>
        </row>
        <row r="645">
          <cell r="C645">
            <v>11231</v>
          </cell>
          <cell r="D645" t="str">
            <v>DEL</v>
          </cell>
          <cell r="E645" t="str">
            <v>RD</v>
          </cell>
          <cell r="F645" t="str">
            <v>Non-Bank</v>
          </cell>
          <cell r="G645">
            <v>0.97601300586279127</v>
          </cell>
          <cell r="H645">
            <v>401278.68</v>
          </cell>
          <cell r="L645">
            <v>401.27868000000001</v>
          </cell>
        </row>
        <row r="646">
          <cell r="C646">
            <v>11232</v>
          </cell>
          <cell r="D646" t="str">
            <v>DEL</v>
          </cell>
          <cell r="E646" t="str">
            <v>FD</v>
          </cell>
          <cell r="F646" t="str">
            <v>Bank</v>
          </cell>
          <cell r="G646">
            <v>0.69970179818346723</v>
          </cell>
          <cell r="H646">
            <v>738850.86</v>
          </cell>
          <cell r="L646">
            <v>738.85086000000001</v>
          </cell>
        </row>
        <row r="647">
          <cell r="C647">
            <v>11233</v>
          </cell>
          <cell r="D647" t="str">
            <v>MUM</v>
          </cell>
          <cell r="E647" t="str">
            <v>CD</v>
          </cell>
          <cell r="F647" t="str">
            <v>Non-Bank</v>
          </cell>
          <cell r="G647">
            <v>0.94280841814966143</v>
          </cell>
          <cell r="H647">
            <v>381200.49</v>
          </cell>
          <cell r="L647">
            <v>381.20049</v>
          </cell>
        </row>
        <row r="648">
          <cell r="C648">
            <v>11234</v>
          </cell>
          <cell r="D648" t="str">
            <v>MUM</v>
          </cell>
          <cell r="E648" t="str">
            <v>RD</v>
          </cell>
          <cell r="F648" t="str">
            <v>Non-Bank</v>
          </cell>
          <cell r="G648">
            <v>0.15686947608341539</v>
          </cell>
          <cell r="H648">
            <v>108166.41</v>
          </cell>
          <cell r="L648">
            <v>8948.0662672500002</v>
          </cell>
        </row>
        <row r="649">
          <cell r="C649">
            <v>11237</v>
          </cell>
          <cell r="D649" t="str">
            <v>DEL</v>
          </cell>
          <cell r="E649" t="str">
            <v>RD</v>
          </cell>
          <cell r="F649" t="str">
            <v>Non-Bank</v>
          </cell>
          <cell r="G649">
            <v>0.92998290511133463</v>
          </cell>
          <cell r="H649">
            <v>366482.16</v>
          </cell>
          <cell r="L649">
            <v>32299.905171599999</v>
          </cell>
        </row>
        <row r="650">
          <cell r="C650">
            <v>11240</v>
          </cell>
          <cell r="D650" t="str">
            <v>DEL</v>
          </cell>
          <cell r="E650" t="str">
            <v>CD</v>
          </cell>
          <cell r="F650" t="str">
            <v>Bank</v>
          </cell>
          <cell r="G650">
            <v>0.89767563355636393</v>
          </cell>
          <cell r="H650">
            <v>553987.17000000004</v>
          </cell>
          <cell r="L650">
            <v>48825.659227950004</v>
          </cell>
        </row>
        <row r="651">
          <cell r="C651">
            <v>11241</v>
          </cell>
          <cell r="D651" t="str">
            <v>DEL</v>
          </cell>
          <cell r="E651" t="str">
            <v>FD</v>
          </cell>
          <cell r="F651" t="str">
            <v>Non-Bank</v>
          </cell>
          <cell r="G651">
            <v>0.94192151361245713</v>
          </cell>
          <cell r="H651">
            <v>291079.8</v>
          </cell>
          <cell r="L651">
            <v>28970.444794499999</v>
          </cell>
        </row>
        <row r="652">
          <cell r="C652">
            <v>11244</v>
          </cell>
          <cell r="D652" t="str">
            <v>MUM</v>
          </cell>
          <cell r="E652" t="str">
            <v>SD</v>
          </cell>
          <cell r="F652" t="str">
            <v>Bank</v>
          </cell>
          <cell r="G652">
            <v>0.42131298216598101</v>
          </cell>
          <cell r="H652">
            <v>637390.71</v>
          </cell>
          <cell r="L652">
            <v>637.39071000000001</v>
          </cell>
        </row>
        <row r="653">
          <cell r="C653">
            <v>11245</v>
          </cell>
          <cell r="D653" t="str">
            <v>MUM</v>
          </cell>
          <cell r="E653" t="str">
            <v>FD</v>
          </cell>
          <cell r="F653" t="str">
            <v>Bank</v>
          </cell>
          <cell r="G653">
            <v>0.89215048931629182</v>
          </cell>
          <cell r="H653">
            <v>776478.78</v>
          </cell>
          <cell r="L653">
            <v>77280.991776450013</v>
          </cell>
        </row>
        <row r="654">
          <cell r="C654">
            <v>11246</v>
          </cell>
          <cell r="D654" t="str">
            <v>MUM</v>
          </cell>
          <cell r="E654" t="str">
            <v>SD</v>
          </cell>
          <cell r="F654" t="str">
            <v>Bank</v>
          </cell>
          <cell r="G654">
            <v>0.45807873400242349</v>
          </cell>
          <cell r="H654">
            <v>641123.01</v>
          </cell>
          <cell r="L654">
            <v>63809.370377775005</v>
          </cell>
        </row>
        <row r="655">
          <cell r="C655">
            <v>11250</v>
          </cell>
          <cell r="D655" t="str">
            <v>MUM</v>
          </cell>
          <cell r="E655" t="str">
            <v>CD</v>
          </cell>
          <cell r="F655" t="str">
            <v>Non-Bank</v>
          </cell>
          <cell r="G655">
            <v>0.5622329517301915</v>
          </cell>
          <cell r="H655">
            <v>310678.83</v>
          </cell>
          <cell r="L655">
            <v>30921.087252825004</v>
          </cell>
        </row>
        <row r="656">
          <cell r="C656">
            <v>11252</v>
          </cell>
          <cell r="D656" t="str">
            <v>MUM</v>
          </cell>
          <cell r="E656" t="str">
            <v>CD</v>
          </cell>
          <cell r="F656" t="str">
            <v>Non-Bank</v>
          </cell>
          <cell r="G656">
            <v>0.753538558567178</v>
          </cell>
          <cell r="H656">
            <v>647165.97</v>
          </cell>
          <cell r="L656">
            <v>647.16597000000002</v>
          </cell>
        </row>
        <row r="657">
          <cell r="C657">
            <v>11254</v>
          </cell>
          <cell r="D657" t="str">
            <v>DEL</v>
          </cell>
          <cell r="E657" t="str">
            <v>RD</v>
          </cell>
          <cell r="F657" t="str">
            <v>Non-Bank</v>
          </cell>
          <cell r="G657">
            <v>0.76814281374754645</v>
          </cell>
          <cell r="H657">
            <v>489308.49</v>
          </cell>
          <cell r="L657">
            <v>43125.203766150007</v>
          </cell>
        </row>
        <row r="658">
          <cell r="C658">
            <v>11255</v>
          </cell>
          <cell r="D658" t="str">
            <v>MUM</v>
          </cell>
          <cell r="E658" t="str">
            <v>CD</v>
          </cell>
          <cell r="F658" t="str">
            <v>Non-Bank</v>
          </cell>
          <cell r="G658">
            <v>0.60089925447121151</v>
          </cell>
          <cell r="H658">
            <v>944576.82</v>
          </cell>
          <cell r="L658">
            <v>944.57682</v>
          </cell>
        </row>
        <row r="659">
          <cell r="C659">
            <v>11257</v>
          </cell>
          <cell r="D659" t="str">
            <v>DEL</v>
          </cell>
          <cell r="E659" t="str">
            <v>FD</v>
          </cell>
          <cell r="F659" t="str">
            <v>Bank</v>
          </cell>
          <cell r="G659">
            <v>0.70365078763624</v>
          </cell>
          <cell r="H659">
            <v>703603.89</v>
          </cell>
          <cell r="L659">
            <v>70027.936161975013</v>
          </cell>
        </row>
        <row r="660">
          <cell r="C660">
            <v>11258</v>
          </cell>
          <cell r="D660" t="str">
            <v>MUM</v>
          </cell>
          <cell r="E660" t="str">
            <v>FD</v>
          </cell>
          <cell r="F660" t="str">
            <v>Non-Bank</v>
          </cell>
          <cell r="G660">
            <v>0.65818036941477354</v>
          </cell>
          <cell r="H660">
            <v>944376.84</v>
          </cell>
          <cell r="L660">
            <v>944.37684000000002</v>
          </cell>
        </row>
        <row r="661">
          <cell r="C661">
            <v>11259</v>
          </cell>
          <cell r="D661" t="str">
            <v>MUM</v>
          </cell>
          <cell r="E661" t="str">
            <v>SD</v>
          </cell>
          <cell r="F661" t="str">
            <v>Non-Bank</v>
          </cell>
          <cell r="G661">
            <v>0.12653474180587132</v>
          </cell>
          <cell r="H661">
            <v>292629.15000000002</v>
          </cell>
          <cell r="L661">
            <v>25790.870135250003</v>
          </cell>
        </row>
        <row r="662">
          <cell r="C662">
            <v>11263</v>
          </cell>
          <cell r="D662" t="str">
            <v>MUM</v>
          </cell>
          <cell r="E662" t="str">
            <v>FD</v>
          </cell>
          <cell r="F662" t="str">
            <v>Bank</v>
          </cell>
          <cell r="G662">
            <v>0.95540647370965281</v>
          </cell>
          <cell r="H662">
            <v>871670.25</v>
          </cell>
          <cell r="L662">
            <v>76824.657483749994</v>
          </cell>
        </row>
        <row r="663">
          <cell r="C663">
            <v>11265</v>
          </cell>
          <cell r="D663" t="str">
            <v>MUM</v>
          </cell>
          <cell r="E663" t="str">
            <v>SD</v>
          </cell>
          <cell r="F663" t="str">
            <v>Non-Bank</v>
          </cell>
          <cell r="G663">
            <v>0.8744084137690733</v>
          </cell>
          <cell r="H663">
            <v>812579.13</v>
          </cell>
          <cell r="L663">
            <v>80873.969361074996</v>
          </cell>
        </row>
        <row r="664">
          <cell r="C664">
            <v>11266</v>
          </cell>
          <cell r="D664" t="str">
            <v>DEL</v>
          </cell>
          <cell r="E664" t="str">
            <v>SD</v>
          </cell>
          <cell r="F664" t="str">
            <v>Bank</v>
          </cell>
          <cell r="G664">
            <v>0.81824302390419479</v>
          </cell>
          <cell r="H664">
            <v>524146.58999999997</v>
          </cell>
          <cell r="L664">
            <v>43360.026657749993</v>
          </cell>
        </row>
        <row r="665">
          <cell r="C665">
            <v>11269</v>
          </cell>
          <cell r="D665" t="str">
            <v>MUM</v>
          </cell>
          <cell r="E665" t="str">
            <v>RD</v>
          </cell>
          <cell r="F665" t="str">
            <v>Bank</v>
          </cell>
          <cell r="G665">
            <v>0.82614335667862215</v>
          </cell>
          <cell r="H665">
            <v>626401.71</v>
          </cell>
          <cell r="L665">
            <v>51819.081459749999</v>
          </cell>
        </row>
        <row r="666">
          <cell r="C666">
            <v>11272</v>
          </cell>
          <cell r="D666" t="str">
            <v>MUM</v>
          </cell>
          <cell r="E666" t="str">
            <v>RD</v>
          </cell>
          <cell r="F666" t="str">
            <v>Bank</v>
          </cell>
          <cell r="G666">
            <v>0.84995466000774977</v>
          </cell>
          <cell r="H666">
            <v>274086.45</v>
          </cell>
          <cell r="L666">
            <v>22673.801576249996</v>
          </cell>
        </row>
        <row r="667">
          <cell r="C667">
            <v>11273</v>
          </cell>
          <cell r="D667" t="str">
            <v>DEL</v>
          </cell>
          <cell r="E667" t="str">
            <v>CD</v>
          </cell>
          <cell r="F667" t="str">
            <v>Bank</v>
          </cell>
          <cell r="G667">
            <v>1.3516047638547191E-2</v>
          </cell>
          <cell r="H667">
            <v>440552.97</v>
          </cell>
          <cell r="L667">
            <v>36444.744443249991</v>
          </cell>
        </row>
        <row r="668">
          <cell r="C668">
            <v>11274</v>
          </cell>
          <cell r="D668" t="str">
            <v>DEL</v>
          </cell>
          <cell r="E668" t="str">
            <v>RD</v>
          </cell>
          <cell r="F668" t="str">
            <v>Bank</v>
          </cell>
          <cell r="G668">
            <v>0.29627459234293851</v>
          </cell>
          <cell r="H668">
            <v>23468.94</v>
          </cell>
          <cell r="L668">
            <v>1941.4680614999997</v>
          </cell>
        </row>
        <row r="669">
          <cell r="C669">
            <v>11275</v>
          </cell>
          <cell r="D669" t="str">
            <v>MUM</v>
          </cell>
          <cell r="E669" t="str">
            <v>CD</v>
          </cell>
          <cell r="F669" t="str">
            <v>Non-Bank</v>
          </cell>
          <cell r="G669">
            <v>0.35888036672976686</v>
          </cell>
          <cell r="H669">
            <v>157978.26</v>
          </cell>
          <cell r="L669">
            <v>13068.7515585</v>
          </cell>
        </row>
        <row r="670">
          <cell r="C670">
            <v>11276</v>
          </cell>
          <cell r="D670" t="str">
            <v>MUM</v>
          </cell>
          <cell r="E670" t="str">
            <v>RD</v>
          </cell>
          <cell r="F670" t="str">
            <v>Bank</v>
          </cell>
          <cell r="G670">
            <v>0.28601127580199293</v>
          </cell>
          <cell r="H670">
            <v>128140.65</v>
          </cell>
          <cell r="L670">
            <v>128.14064999999999</v>
          </cell>
        </row>
        <row r="671">
          <cell r="C671">
            <v>11277</v>
          </cell>
          <cell r="D671" t="str">
            <v>DEL</v>
          </cell>
          <cell r="E671" t="str">
            <v>FD</v>
          </cell>
          <cell r="F671" t="str">
            <v>Bank</v>
          </cell>
          <cell r="G671">
            <v>0.21403681217460779</v>
          </cell>
          <cell r="H671">
            <v>157279.32</v>
          </cell>
          <cell r="L671">
            <v>13010.931746999999</v>
          </cell>
        </row>
        <row r="672">
          <cell r="C672">
            <v>11278</v>
          </cell>
          <cell r="D672" t="str">
            <v>DEL</v>
          </cell>
          <cell r="E672" t="str">
            <v>SD</v>
          </cell>
          <cell r="F672" t="str">
            <v>Bank</v>
          </cell>
          <cell r="G672">
            <v>0.39929934452584626</v>
          </cell>
          <cell r="H672">
            <v>70277.13</v>
          </cell>
          <cell r="L672">
            <v>70.27713</v>
          </cell>
        </row>
        <row r="673">
          <cell r="C673">
            <v>11281</v>
          </cell>
          <cell r="D673" t="str">
            <v>DEL</v>
          </cell>
          <cell r="E673" t="str">
            <v>FD</v>
          </cell>
          <cell r="F673" t="str">
            <v>Non-Bank</v>
          </cell>
          <cell r="G673">
            <v>0.83370877402328625</v>
          </cell>
          <cell r="H673">
            <v>803772.09</v>
          </cell>
          <cell r="L673">
            <v>803.77208999999993</v>
          </cell>
        </row>
        <row r="674">
          <cell r="C674">
            <v>11282</v>
          </cell>
          <cell r="D674" t="str">
            <v>MUM</v>
          </cell>
          <cell r="E674" t="str">
            <v>RD</v>
          </cell>
          <cell r="F674" t="str">
            <v>Non-Bank</v>
          </cell>
          <cell r="G674">
            <v>0.93256294501173298</v>
          </cell>
          <cell r="H674">
            <v>394697.16</v>
          </cell>
          <cell r="L674">
            <v>32651.322560999997</v>
          </cell>
        </row>
        <row r="675">
          <cell r="C675">
            <v>11283</v>
          </cell>
          <cell r="D675" t="str">
            <v>MUM</v>
          </cell>
          <cell r="E675" t="str">
            <v>SD</v>
          </cell>
          <cell r="F675" t="str">
            <v>Non-Bank</v>
          </cell>
          <cell r="G675">
            <v>0.43025763885367285</v>
          </cell>
          <cell r="H675">
            <v>496625.58</v>
          </cell>
          <cell r="L675">
            <v>49427.90241345</v>
          </cell>
        </row>
        <row r="676">
          <cell r="C676">
            <v>11284</v>
          </cell>
          <cell r="D676" t="str">
            <v>MUM</v>
          </cell>
          <cell r="E676" t="str">
            <v>RD</v>
          </cell>
          <cell r="F676" t="str">
            <v>Non-Bank</v>
          </cell>
          <cell r="G676">
            <v>0.22823588620913904</v>
          </cell>
          <cell r="H676">
            <v>125236.98</v>
          </cell>
          <cell r="L676">
            <v>10360.229170499999</v>
          </cell>
        </row>
        <row r="677">
          <cell r="C677">
            <v>11285</v>
          </cell>
          <cell r="D677" t="str">
            <v>MUM</v>
          </cell>
          <cell r="E677" t="str">
            <v>CD</v>
          </cell>
          <cell r="F677" t="str">
            <v>Bank</v>
          </cell>
          <cell r="G677">
            <v>0.80227724930740107</v>
          </cell>
          <cell r="H677">
            <v>33589.71</v>
          </cell>
          <cell r="L677">
            <v>2778.7087597499999</v>
          </cell>
        </row>
        <row r="678">
          <cell r="C678">
            <v>11286</v>
          </cell>
          <cell r="D678" t="str">
            <v>DEL</v>
          </cell>
          <cell r="E678" t="str">
            <v>RD</v>
          </cell>
          <cell r="F678" t="str">
            <v>Non-Bank</v>
          </cell>
          <cell r="G678">
            <v>0.14652148827543976</v>
          </cell>
          <cell r="H678">
            <v>394697.16</v>
          </cell>
          <cell r="L678">
            <v>34786.634196599996</v>
          </cell>
        </row>
        <row r="679">
          <cell r="C679">
            <v>11287</v>
          </cell>
          <cell r="D679" t="str">
            <v>MUM</v>
          </cell>
          <cell r="E679" t="str">
            <v>RD</v>
          </cell>
          <cell r="F679" t="str">
            <v>Bank</v>
          </cell>
          <cell r="G679">
            <v>0.74015188981153091</v>
          </cell>
          <cell r="H679">
            <v>784685.88</v>
          </cell>
          <cell r="L679">
            <v>78097.823921699994</v>
          </cell>
        </row>
        <row r="680">
          <cell r="C680">
            <v>11290</v>
          </cell>
          <cell r="D680" t="str">
            <v>DEL</v>
          </cell>
          <cell r="E680" t="str">
            <v>FD</v>
          </cell>
          <cell r="F680" t="str">
            <v>Non-Bank</v>
          </cell>
          <cell r="G680">
            <v>0.60191891243142448</v>
          </cell>
          <cell r="H680">
            <v>656192.79</v>
          </cell>
          <cell r="L680">
            <v>57833.551546650007</v>
          </cell>
        </row>
        <row r="681">
          <cell r="C681">
            <v>11292</v>
          </cell>
          <cell r="D681" t="str">
            <v>DEL</v>
          </cell>
          <cell r="E681" t="str">
            <v>FD</v>
          </cell>
          <cell r="F681" t="str">
            <v>Bank</v>
          </cell>
          <cell r="G681">
            <v>0.83140127755438753</v>
          </cell>
          <cell r="H681">
            <v>204623.1</v>
          </cell>
          <cell r="L681">
            <v>204.62309999999999</v>
          </cell>
        </row>
        <row r="682">
          <cell r="C682">
            <v>11293</v>
          </cell>
          <cell r="D682" t="str">
            <v>DEL</v>
          </cell>
          <cell r="E682" t="str">
            <v>FD</v>
          </cell>
          <cell r="F682" t="str">
            <v>Bank</v>
          </cell>
          <cell r="G682">
            <v>0.30495890696536088</v>
          </cell>
          <cell r="H682">
            <v>845467.92</v>
          </cell>
          <cell r="L682">
            <v>74515.315129200011</v>
          </cell>
        </row>
        <row r="683">
          <cell r="C683">
            <v>11297</v>
          </cell>
          <cell r="D683" t="str">
            <v>MUM</v>
          </cell>
          <cell r="E683" t="str">
            <v>FD</v>
          </cell>
          <cell r="F683" t="str">
            <v>Bank</v>
          </cell>
          <cell r="G683">
            <v>0.24603668975457083</v>
          </cell>
          <cell r="H683">
            <v>763741.44</v>
          </cell>
          <cell r="L683">
            <v>67312.351814399997</v>
          </cell>
        </row>
        <row r="684">
          <cell r="C684">
            <v>11298</v>
          </cell>
          <cell r="D684" t="str">
            <v>MUM</v>
          </cell>
          <cell r="E684" t="str">
            <v>RD</v>
          </cell>
          <cell r="F684" t="str">
            <v>Bank</v>
          </cell>
          <cell r="G684">
            <v>0.39986098224285016</v>
          </cell>
          <cell r="H684">
            <v>742279.23</v>
          </cell>
          <cell r="L684">
            <v>65420.779936050007</v>
          </cell>
        </row>
        <row r="685">
          <cell r="C685">
            <v>11299</v>
          </cell>
          <cell r="D685" t="str">
            <v>MUM</v>
          </cell>
          <cell r="E685" t="str">
            <v>RD</v>
          </cell>
          <cell r="F685" t="str">
            <v>Non-Bank</v>
          </cell>
          <cell r="G685">
            <v>0.46306210893698652</v>
          </cell>
          <cell r="H685">
            <v>728886.51</v>
          </cell>
          <cell r="L685">
            <v>64240.412558850003</v>
          </cell>
        </row>
        <row r="686">
          <cell r="C686">
            <v>11302</v>
          </cell>
          <cell r="D686" t="str">
            <v>MUM</v>
          </cell>
          <cell r="E686" t="str">
            <v>CD</v>
          </cell>
          <cell r="F686" t="str">
            <v>Bank</v>
          </cell>
          <cell r="G686">
            <v>0.92652073080721387</v>
          </cell>
          <cell r="H686">
            <v>665785.89</v>
          </cell>
          <cell r="L686">
            <v>665.78588999999999</v>
          </cell>
        </row>
        <row r="687">
          <cell r="C687">
            <v>11305</v>
          </cell>
          <cell r="D687" t="str">
            <v>DEL</v>
          </cell>
          <cell r="E687" t="str">
            <v>FD</v>
          </cell>
          <cell r="F687" t="str">
            <v>Bank</v>
          </cell>
          <cell r="G687">
            <v>0.41516512437857445</v>
          </cell>
          <cell r="H687">
            <v>150043.41</v>
          </cell>
          <cell r="L687">
            <v>150.04340999999999</v>
          </cell>
        </row>
        <row r="688">
          <cell r="C688">
            <v>11306</v>
          </cell>
          <cell r="D688" t="str">
            <v>DEL</v>
          </cell>
          <cell r="E688" t="str">
            <v>RD</v>
          </cell>
          <cell r="F688" t="str">
            <v>Bank</v>
          </cell>
          <cell r="G688">
            <v>1.064748091479284E-2</v>
          </cell>
          <cell r="H688">
            <v>459818.37</v>
          </cell>
          <cell r="L688">
            <v>40526.092039949996</v>
          </cell>
        </row>
        <row r="689">
          <cell r="C689">
            <v>11307</v>
          </cell>
          <cell r="D689" t="str">
            <v>MUM</v>
          </cell>
          <cell r="E689" t="str">
            <v>RD</v>
          </cell>
          <cell r="F689" t="str">
            <v>Bank</v>
          </cell>
          <cell r="G689">
            <v>0.47601275689880074</v>
          </cell>
          <cell r="H689">
            <v>685685.88</v>
          </cell>
          <cell r="L689">
            <v>68244.601421700005</v>
          </cell>
        </row>
        <row r="690">
          <cell r="C690">
            <v>11310</v>
          </cell>
          <cell r="D690" t="str">
            <v>DEL</v>
          </cell>
          <cell r="E690" t="str">
            <v>FD</v>
          </cell>
          <cell r="F690" t="str">
            <v>Bank</v>
          </cell>
          <cell r="G690">
            <v>0.51577825967298374</v>
          </cell>
          <cell r="H690">
            <v>213387.57</v>
          </cell>
          <cell r="L690">
            <v>18806.91348195</v>
          </cell>
        </row>
        <row r="691">
          <cell r="C691">
            <v>11312</v>
          </cell>
          <cell r="D691" t="str">
            <v>MUM</v>
          </cell>
          <cell r="E691" t="str">
            <v>CD</v>
          </cell>
          <cell r="F691" t="str">
            <v>Bank</v>
          </cell>
          <cell r="G691">
            <v>0.52681786197259517</v>
          </cell>
          <cell r="H691">
            <v>281502.53999999998</v>
          </cell>
          <cell r="L691">
            <v>281.50253999999995</v>
          </cell>
        </row>
        <row r="692">
          <cell r="C692">
            <v>11315</v>
          </cell>
          <cell r="D692" t="str">
            <v>MUM</v>
          </cell>
          <cell r="E692" t="str">
            <v>SD</v>
          </cell>
          <cell r="F692" t="str">
            <v>Bank</v>
          </cell>
          <cell r="G692">
            <v>0.77722891857025311</v>
          </cell>
          <cell r="H692">
            <v>90599.85</v>
          </cell>
          <cell r="L692">
            <v>7985.017779750001</v>
          </cell>
        </row>
        <row r="693">
          <cell r="C693">
            <v>11317</v>
          </cell>
          <cell r="D693" t="str">
            <v>MUM</v>
          </cell>
          <cell r="E693" t="str">
            <v>SD</v>
          </cell>
          <cell r="F693" t="str">
            <v>Bank</v>
          </cell>
          <cell r="G693">
            <v>0.56473835135011174</v>
          </cell>
          <cell r="H693">
            <v>66850.740000000005</v>
          </cell>
          <cell r="L693">
            <v>5891.8899699000012</v>
          </cell>
        </row>
        <row r="694">
          <cell r="C694">
            <v>11319</v>
          </cell>
          <cell r="D694" t="str">
            <v>DEL</v>
          </cell>
          <cell r="E694" t="str">
            <v>FD</v>
          </cell>
          <cell r="F694" t="str">
            <v>Non-Bank</v>
          </cell>
          <cell r="G694">
            <v>0.89556401030067889</v>
          </cell>
          <cell r="H694">
            <v>129205.89</v>
          </cell>
          <cell r="L694">
            <v>11387.561115150002</v>
          </cell>
        </row>
        <row r="695">
          <cell r="C695">
            <v>11321</v>
          </cell>
          <cell r="D695" t="str">
            <v>DEL</v>
          </cell>
          <cell r="E695" t="str">
            <v>FD</v>
          </cell>
          <cell r="F695" t="str">
            <v>Bank</v>
          </cell>
          <cell r="G695">
            <v>0.88282514699122439</v>
          </cell>
          <cell r="H695">
            <v>843427.53</v>
          </cell>
          <cell r="L695">
            <v>74335.485356550009</v>
          </cell>
        </row>
        <row r="696">
          <cell r="C696">
            <v>11327</v>
          </cell>
          <cell r="D696" t="str">
            <v>DEL</v>
          </cell>
          <cell r="E696" t="str">
            <v>CD</v>
          </cell>
          <cell r="F696" t="str">
            <v>Bank</v>
          </cell>
          <cell r="G696">
            <v>0.98391657998022597</v>
          </cell>
          <cell r="H696">
            <v>214659.72</v>
          </cell>
          <cell r="L696">
            <v>214.65971999999999</v>
          </cell>
        </row>
        <row r="697">
          <cell r="C697">
            <v>11328</v>
          </cell>
          <cell r="D697" t="str">
            <v>MUM</v>
          </cell>
          <cell r="E697" t="str">
            <v>RD</v>
          </cell>
          <cell r="F697" t="str">
            <v>Bank</v>
          </cell>
          <cell r="G697">
            <v>0.75172587039579986</v>
          </cell>
          <cell r="H697">
            <v>621695.25</v>
          </cell>
          <cell r="L697">
            <v>51429.739556249995</v>
          </cell>
        </row>
        <row r="698">
          <cell r="C698">
            <v>11330</v>
          </cell>
          <cell r="D698" t="str">
            <v>DEL</v>
          </cell>
          <cell r="E698" t="str">
            <v>SD</v>
          </cell>
          <cell r="F698" t="str">
            <v>Bank</v>
          </cell>
          <cell r="G698">
            <v>0.34041273087667634</v>
          </cell>
          <cell r="H698">
            <v>927912.15</v>
          </cell>
          <cell r="L698">
            <v>927.91215</v>
          </cell>
        </row>
        <row r="699">
          <cell r="C699">
            <v>11331</v>
          </cell>
          <cell r="D699" t="str">
            <v>DEL</v>
          </cell>
          <cell r="E699" t="str">
            <v>SD</v>
          </cell>
          <cell r="F699" t="str">
            <v>Non-Bank</v>
          </cell>
          <cell r="G699">
            <v>0.24595536722863165</v>
          </cell>
          <cell r="H699">
            <v>252801.45</v>
          </cell>
          <cell r="L699">
            <v>22280.655795750004</v>
          </cell>
        </row>
        <row r="700">
          <cell r="C700">
            <v>11333</v>
          </cell>
          <cell r="D700" t="str">
            <v>DEL</v>
          </cell>
          <cell r="E700" t="str">
            <v>CD</v>
          </cell>
          <cell r="F700" t="str">
            <v>Non-Bank</v>
          </cell>
          <cell r="G700">
            <v>0.12598638148215602</v>
          </cell>
          <cell r="H700">
            <v>518108.58</v>
          </cell>
          <cell r="L700">
            <v>45663.499698300002</v>
          </cell>
        </row>
        <row r="701">
          <cell r="C701">
            <v>11334</v>
          </cell>
          <cell r="D701" t="str">
            <v>MUM</v>
          </cell>
          <cell r="E701" t="str">
            <v>SD</v>
          </cell>
          <cell r="F701" t="str">
            <v>Bank</v>
          </cell>
          <cell r="G701">
            <v>0.93620914578766667</v>
          </cell>
          <cell r="H701">
            <v>300404.61</v>
          </cell>
          <cell r="L701">
            <v>26476.160302349999</v>
          </cell>
        </row>
        <row r="702">
          <cell r="C702">
            <v>11337</v>
          </cell>
          <cell r="D702" t="str">
            <v>DEL</v>
          </cell>
          <cell r="E702" t="str">
            <v>RD</v>
          </cell>
          <cell r="F702" t="str">
            <v>Bank</v>
          </cell>
          <cell r="G702">
            <v>0.24021669558511971</v>
          </cell>
          <cell r="H702">
            <v>934612.47</v>
          </cell>
          <cell r="L702">
            <v>82372.070043450003</v>
          </cell>
        </row>
        <row r="703">
          <cell r="C703">
            <v>11340</v>
          </cell>
          <cell r="D703" t="str">
            <v>DEL</v>
          </cell>
          <cell r="E703" t="str">
            <v>SD</v>
          </cell>
          <cell r="F703" t="str">
            <v>Non-Bank</v>
          </cell>
          <cell r="G703">
            <v>4.5864384951109227E-2</v>
          </cell>
          <cell r="H703">
            <v>37914.03</v>
          </cell>
          <cell r="L703">
            <v>3773.488620825</v>
          </cell>
        </row>
        <row r="704">
          <cell r="C704">
            <v>11342</v>
          </cell>
          <cell r="D704" t="str">
            <v>MUM</v>
          </cell>
          <cell r="E704" t="str">
            <v>RD</v>
          </cell>
          <cell r="F704" t="str">
            <v>Non-Bank</v>
          </cell>
          <cell r="G704">
            <v>9.5050803730511002E-2</v>
          </cell>
          <cell r="H704">
            <v>18835.740000000002</v>
          </cell>
          <cell r="L704">
            <v>1660.0879449000001</v>
          </cell>
        </row>
        <row r="705">
          <cell r="C705">
            <v>11345</v>
          </cell>
          <cell r="D705" t="str">
            <v>DEL</v>
          </cell>
          <cell r="E705" t="str">
            <v>FD</v>
          </cell>
          <cell r="F705" t="str">
            <v>Bank</v>
          </cell>
          <cell r="G705">
            <v>0.97008919378166836</v>
          </cell>
          <cell r="H705">
            <v>588003.56999999995</v>
          </cell>
          <cell r="L705">
            <v>48642.59532824999</v>
          </cell>
        </row>
        <row r="706">
          <cell r="C706">
            <v>11346</v>
          </cell>
          <cell r="D706" t="str">
            <v>MUM</v>
          </cell>
          <cell r="E706" t="str">
            <v>FD</v>
          </cell>
          <cell r="F706" t="str">
            <v>Bank</v>
          </cell>
          <cell r="G706">
            <v>0.3916825859554528</v>
          </cell>
          <cell r="H706">
            <v>708748.92</v>
          </cell>
          <cell r="L706">
            <v>58631.254407</v>
          </cell>
        </row>
        <row r="707">
          <cell r="C707">
            <v>11349</v>
          </cell>
          <cell r="D707" t="str">
            <v>MUM</v>
          </cell>
          <cell r="E707" t="str">
            <v>SD</v>
          </cell>
          <cell r="F707" t="str">
            <v>Non-Bank</v>
          </cell>
          <cell r="G707">
            <v>0.64307796314518717</v>
          </cell>
          <cell r="H707">
            <v>234061.74</v>
          </cell>
          <cell r="L707">
            <v>19362.757441499998</v>
          </cell>
        </row>
        <row r="708">
          <cell r="C708">
            <v>11352</v>
          </cell>
          <cell r="D708" t="str">
            <v>MUM</v>
          </cell>
          <cell r="E708" t="str">
            <v>SD</v>
          </cell>
          <cell r="F708" t="str">
            <v>Bank</v>
          </cell>
          <cell r="G708">
            <v>0.77043589059783135</v>
          </cell>
          <cell r="H708">
            <v>349663.05</v>
          </cell>
          <cell r="L708">
            <v>28925.875811249996</v>
          </cell>
        </row>
        <row r="709">
          <cell r="C709">
            <v>11353</v>
          </cell>
          <cell r="D709" t="str">
            <v>MUM</v>
          </cell>
          <cell r="E709" t="str">
            <v>SD</v>
          </cell>
          <cell r="F709" t="str">
            <v>Non-Bank</v>
          </cell>
          <cell r="G709">
            <v>0.14286320135208908</v>
          </cell>
          <cell r="H709">
            <v>179742.42</v>
          </cell>
          <cell r="L709">
            <v>17889.313706550001</v>
          </cell>
        </row>
        <row r="710">
          <cell r="C710">
            <v>11354</v>
          </cell>
          <cell r="D710" t="str">
            <v>MUM</v>
          </cell>
          <cell r="E710" t="str">
            <v>FD</v>
          </cell>
          <cell r="F710" t="str">
            <v>Non-Bank</v>
          </cell>
          <cell r="G710">
            <v>0.20568550708224731</v>
          </cell>
          <cell r="H710">
            <v>633078.27</v>
          </cell>
          <cell r="L710">
            <v>63008.697517425004</v>
          </cell>
        </row>
        <row r="711">
          <cell r="C711">
            <v>11357</v>
          </cell>
          <cell r="D711" t="str">
            <v>MUM</v>
          </cell>
          <cell r="E711" t="str">
            <v>RD</v>
          </cell>
          <cell r="F711" t="str">
            <v>Bank</v>
          </cell>
          <cell r="G711">
            <v>0.9524433596339088</v>
          </cell>
          <cell r="H711">
            <v>947523.05999999994</v>
          </cell>
          <cell r="L711">
            <v>947.52305999999999</v>
          </cell>
        </row>
        <row r="712">
          <cell r="C712">
            <v>11359</v>
          </cell>
          <cell r="D712" t="str">
            <v>DEL</v>
          </cell>
          <cell r="E712" t="str">
            <v>FD</v>
          </cell>
          <cell r="F712" t="str">
            <v>Bank</v>
          </cell>
          <cell r="G712">
            <v>9.959392817996815E-2</v>
          </cell>
          <cell r="H712">
            <v>735762.05999999994</v>
          </cell>
          <cell r="L712">
            <v>73228.558426650008</v>
          </cell>
        </row>
        <row r="713">
          <cell r="C713">
            <v>11360</v>
          </cell>
          <cell r="D713" t="str">
            <v>MUM</v>
          </cell>
          <cell r="E713" t="str">
            <v>RD</v>
          </cell>
          <cell r="F713" t="str">
            <v>Bank</v>
          </cell>
          <cell r="G713">
            <v>0.41302597747513925</v>
          </cell>
          <cell r="H713">
            <v>191402.63999999998</v>
          </cell>
          <cell r="L713">
            <v>191.40263999999999</v>
          </cell>
        </row>
        <row r="714">
          <cell r="C714">
            <v>11362</v>
          </cell>
          <cell r="D714" t="str">
            <v>DEL</v>
          </cell>
          <cell r="E714" t="str">
            <v>RD</v>
          </cell>
          <cell r="F714" t="str">
            <v>Non-Bank</v>
          </cell>
          <cell r="G714">
            <v>0.9860651004187555</v>
          </cell>
          <cell r="H714">
            <v>249579</v>
          </cell>
          <cell r="L714">
            <v>21996.645165000002</v>
          </cell>
        </row>
        <row r="715">
          <cell r="C715">
            <v>11364</v>
          </cell>
          <cell r="D715" t="str">
            <v>MUM</v>
          </cell>
          <cell r="E715" t="str">
            <v>SD</v>
          </cell>
          <cell r="F715" t="str">
            <v>Non-Bank</v>
          </cell>
          <cell r="G715">
            <v>0.98858901233879437</v>
          </cell>
          <cell r="H715">
            <v>508649.13</v>
          </cell>
          <cell r="L715">
            <v>42077.999279249998</v>
          </cell>
        </row>
        <row r="716">
          <cell r="C716">
            <v>11371</v>
          </cell>
          <cell r="D716" t="str">
            <v>DEL</v>
          </cell>
          <cell r="E716" t="str">
            <v>CD</v>
          </cell>
          <cell r="F716" t="str">
            <v>Non-Bank</v>
          </cell>
          <cell r="G716">
            <v>0.60010786137486283</v>
          </cell>
          <cell r="H716">
            <v>891458.37</v>
          </cell>
          <cell r="L716">
            <v>78568.683439950008</v>
          </cell>
        </row>
        <row r="717">
          <cell r="C717">
            <v>11372</v>
          </cell>
          <cell r="D717" t="str">
            <v>DEL</v>
          </cell>
          <cell r="E717" t="str">
            <v>RD</v>
          </cell>
          <cell r="F717" t="str">
            <v>Bank</v>
          </cell>
          <cell r="G717">
            <v>0.18857777928644726</v>
          </cell>
          <cell r="H717">
            <v>194596.38</v>
          </cell>
          <cell r="L717">
            <v>17150.751951300004</v>
          </cell>
        </row>
        <row r="718">
          <cell r="C718">
            <v>11376</v>
          </cell>
          <cell r="D718" t="str">
            <v>MUM</v>
          </cell>
          <cell r="E718" t="str">
            <v>RD</v>
          </cell>
          <cell r="F718" t="str">
            <v>Non-Bank</v>
          </cell>
          <cell r="G718">
            <v>0.75486220421096695</v>
          </cell>
          <cell r="H718">
            <v>568877.76</v>
          </cell>
          <cell r="L718">
            <v>50138.041377600006</v>
          </cell>
        </row>
        <row r="719">
          <cell r="C719">
            <v>11379</v>
          </cell>
          <cell r="D719" t="str">
            <v>DEL</v>
          </cell>
          <cell r="E719" t="str">
            <v>CD</v>
          </cell>
          <cell r="F719" t="str">
            <v>Non-Bank</v>
          </cell>
          <cell r="G719">
            <v>0.82278777941235381</v>
          </cell>
          <cell r="H719">
            <v>492775.47</v>
          </cell>
          <cell r="L719">
            <v>43430.766048450001</v>
          </cell>
        </row>
        <row r="720">
          <cell r="C720">
            <v>11381</v>
          </cell>
          <cell r="D720" t="str">
            <v>MUM</v>
          </cell>
          <cell r="E720" t="str">
            <v>RD</v>
          </cell>
          <cell r="F720" t="str">
            <v>Bank</v>
          </cell>
          <cell r="G720">
            <v>0.37117614623240391</v>
          </cell>
          <cell r="H720">
            <v>779540.85</v>
          </cell>
          <cell r="L720">
            <v>77585.751948375007</v>
          </cell>
        </row>
        <row r="721">
          <cell r="C721">
            <v>11382</v>
          </cell>
          <cell r="D721" t="str">
            <v>MUM</v>
          </cell>
          <cell r="E721" t="str">
            <v>FD</v>
          </cell>
          <cell r="F721" t="str">
            <v>Non-Bank</v>
          </cell>
          <cell r="G721">
            <v>0.89975684847096682</v>
          </cell>
          <cell r="H721">
            <v>736274.88</v>
          </cell>
          <cell r="L721">
            <v>73279.598119200004</v>
          </cell>
        </row>
        <row r="722">
          <cell r="C722">
            <v>11383</v>
          </cell>
          <cell r="D722" t="str">
            <v>MUM</v>
          </cell>
          <cell r="E722" t="str">
            <v>SD</v>
          </cell>
          <cell r="F722" t="str">
            <v>Bank</v>
          </cell>
          <cell r="G722">
            <v>8.3222334695063571E-2</v>
          </cell>
          <cell r="H722">
            <v>511081.56</v>
          </cell>
          <cell r="L722">
            <v>45044.173290600003</v>
          </cell>
        </row>
        <row r="723">
          <cell r="C723">
            <v>11384</v>
          </cell>
          <cell r="D723" t="str">
            <v>DEL</v>
          </cell>
          <cell r="E723" t="str">
            <v>RD</v>
          </cell>
          <cell r="F723" t="str">
            <v>Non-Bank</v>
          </cell>
          <cell r="G723">
            <v>0.93068623578445575</v>
          </cell>
          <cell r="H723">
            <v>10241.549999999999</v>
          </cell>
          <cell r="L723">
            <v>847.23222374999989</v>
          </cell>
        </row>
        <row r="724">
          <cell r="C724">
            <v>11386</v>
          </cell>
          <cell r="D724" t="str">
            <v>MUM</v>
          </cell>
          <cell r="E724" t="str">
            <v>SD</v>
          </cell>
          <cell r="F724" t="str">
            <v>Bank</v>
          </cell>
          <cell r="G724">
            <v>4.0563410923682763E-2</v>
          </cell>
          <cell r="H724">
            <v>39795.03</v>
          </cell>
          <cell r="L724">
            <v>3960.6998483249999</v>
          </cell>
        </row>
        <row r="725">
          <cell r="C725">
            <v>11389</v>
          </cell>
          <cell r="D725" t="str">
            <v>DEL</v>
          </cell>
          <cell r="E725" t="str">
            <v>FD</v>
          </cell>
          <cell r="F725" t="str">
            <v>Bank</v>
          </cell>
          <cell r="G725">
            <v>0.64457363537743195</v>
          </cell>
          <cell r="H725">
            <v>753933.51</v>
          </cell>
          <cell r="L725">
            <v>753.93350999999996</v>
          </cell>
        </row>
        <row r="726">
          <cell r="C726">
            <v>11390</v>
          </cell>
          <cell r="D726" t="str">
            <v>DEL</v>
          </cell>
          <cell r="E726" t="str">
            <v>RD</v>
          </cell>
          <cell r="F726" t="str">
            <v>Non-Bank</v>
          </cell>
          <cell r="G726">
            <v>0.90917459822520141</v>
          </cell>
          <cell r="H726">
            <v>886028.22</v>
          </cell>
          <cell r="L726">
            <v>886.02821999999992</v>
          </cell>
        </row>
        <row r="727">
          <cell r="C727">
            <v>11393</v>
          </cell>
          <cell r="D727" t="str">
            <v>MUM</v>
          </cell>
          <cell r="E727" t="str">
            <v>FD</v>
          </cell>
          <cell r="F727" t="str">
            <v>Non-Bank</v>
          </cell>
          <cell r="G727">
            <v>0.91691927271792273</v>
          </cell>
          <cell r="H727">
            <v>708266.79</v>
          </cell>
          <cell r="L727">
            <v>62423.093536650013</v>
          </cell>
        </row>
        <row r="728">
          <cell r="C728">
            <v>11396</v>
          </cell>
          <cell r="D728" t="str">
            <v>MUM</v>
          </cell>
          <cell r="E728" t="str">
            <v>RD</v>
          </cell>
          <cell r="F728" t="str">
            <v>Bank</v>
          </cell>
          <cell r="G728">
            <v>0.5565969994509139</v>
          </cell>
          <cell r="H728">
            <v>489288.69</v>
          </cell>
          <cell r="L728">
            <v>489.28868999999997</v>
          </cell>
        </row>
        <row r="729">
          <cell r="C729">
            <v>11399</v>
          </cell>
          <cell r="D729" t="str">
            <v>MUM</v>
          </cell>
          <cell r="E729" t="str">
            <v>FD</v>
          </cell>
          <cell r="F729" t="str">
            <v>Non-Bank</v>
          </cell>
          <cell r="G729">
            <v>0.27153775301025951</v>
          </cell>
          <cell r="H729">
            <v>785208.6</v>
          </cell>
          <cell r="L729">
            <v>78149.848936499999</v>
          </cell>
        </row>
        <row r="730">
          <cell r="C730">
            <v>11401</v>
          </cell>
          <cell r="D730" t="str">
            <v>MUM</v>
          </cell>
          <cell r="E730" t="str">
            <v>RD</v>
          </cell>
          <cell r="F730" t="str">
            <v>Bank</v>
          </cell>
          <cell r="G730">
            <v>0.34983267582438193</v>
          </cell>
          <cell r="H730">
            <v>203541.03</v>
          </cell>
          <cell r="L730">
            <v>16837.931706749998</v>
          </cell>
        </row>
        <row r="731">
          <cell r="C731">
            <v>11402</v>
          </cell>
          <cell r="D731" t="str">
            <v>DEL</v>
          </cell>
          <cell r="E731" t="str">
            <v>RD</v>
          </cell>
          <cell r="F731" t="str">
            <v>Non-Bank</v>
          </cell>
          <cell r="G731">
            <v>0.10999512556903679</v>
          </cell>
          <cell r="H731">
            <v>333792.36</v>
          </cell>
          <cell r="L731">
            <v>27612.972980999999</v>
          </cell>
        </row>
        <row r="732">
          <cell r="C732">
            <v>11406</v>
          </cell>
          <cell r="D732" t="str">
            <v>MUM</v>
          </cell>
          <cell r="E732" t="str">
            <v>CD</v>
          </cell>
          <cell r="F732" t="str">
            <v>Bank</v>
          </cell>
          <cell r="G732">
            <v>0.28703538186658817</v>
          </cell>
          <cell r="H732">
            <v>53825.31</v>
          </cell>
          <cell r="L732">
            <v>53.825309999999995</v>
          </cell>
        </row>
        <row r="733">
          <cell r="C733">
            <v>11407</v>
          </cell>
          <cell r="D733" t="str">
            <v>MUM</v>
          </cell>
          <cell r="E733" t="str">
            <v>RD</v>
          </cell>
          <cell r="F733" t="str">
            <v>Bank</v>
          </cell>
          <cell r="G733">
            <v>0.97664824245395976</v>
          </cell>
          <cell r="H733">
            <v>888488.37</v>
          </cell>
          <cell r="L733">
            <v>73500.200408249992</v>
          </cell>
        </row>
        <row r="734">
          <cell r="C734">
            <v>11409</v>
          </cell>
          <cell r="D734" t="str">
            <v>MUM</v>
          </cell>
          <cell r="E734" t="str">
            <v>FD</v>
          </cell>
          <cell r="F734" t="str">
            <v>Non-Bank</v>
          </cell>
          <cell r="G734">
            <v>0.18441793107715565</v>
          </cell>
          <cell r="H734">
            <v>360702.54</v>
          </cell>
          <cell r="L734">
            <v>360.70254</v>
          </cell>
        </row>
        <row r="735">
          <cell r="C735">
            <v>11410</v>
          </cell>
          <cell r="D735" t="str">
            <v>MUM</v>
          </cell>
          <cell r="E735" t="str">
            <v>RD</v>
          </cell>
          <cell r="F735" t="str">
            <v>Bank</v>
          </cell>
          <cell r="G735">
            <v>0.20560759620079649</v>
          </cell>
          <cell r="H735">
            <v>222241.13999999998</v>
          </cell>
          <cell r="L735">
            <v>19587.222873899998</v>
          </cell>
        </row>
        <row r="736">
          <cell r="C736">
            <v>11411</v>
          </cell>
          <cell r="D736" t="str">
            <v>MUM</v>
          </cell>
          <cell r="E736" t="str">
            <v>SD</v>
          </cell>
          <cell r="F736" t="str">
            <v>Bank</v>
          </cell>
          <cell r="G736">
            <v>0.22328634017850157</v>
          </cell>
          <cell r="H736">
            <v>945522.27</v>
          </cell>
          <cell r="L736">
            <v>78218.32978575</v>
          </cell>
        </row>
        <row r="737">
          <cell r="C737">
            <v>11412</v>
          </cell>
          <cell r="D737" t="str">
            <v>DEL</v>
          </cell>
          <cell r="E737" t="str">
            <v>SD</v>
          </cell>
          <cell r="F737" t="str">
            <v>Non-Bank</v>
          </cell>
          <cell r="G737">
            <v>0.44243441665916339</v>
          </cell>
          <cell r="H737">
            <v>794811.6</v>
          </cell>
          <cell r="L737">
            <v>79105.611518999998</v>
          </cell>
        </row>
        <row r="738">
          <cell r="C738">
            <v>11413</v>
          </cell>
          <cell r="D738" t="str">
            <v>MUM</v>
          </cell>
          <cell r="E738" t="str">
            <v>RD</v>
          </cell>
          <cell r="F738" t="str">
            <v>Bank</v>
          </cell>
          <cell r="G738">
            <v>0.55454393511467226</v>
          </cell>
          <cell r="H738">
            <v>741697.11</v>
          </cell>
          <cell r="L738">
            <v>741.69710999999995</v>
          </cell>
        </row>
        <row r="739">
          <cell r="C739">
            <v>11414</v>
          </cell>
          <cell r="D739" t="str">
            <v>DEL</v>
          </cell>
          <cell r="E739" t="str">
            <v>RD</v>
          </cell>
          <cell r="F739" t="str">
            <v>Bank</v>
          </cell>
          <cell r="G739">
            <v>0.9228107900377418</v>
          </cell>
          <cell r="H739">
            <v>778678.55999999994</v>
          </cell>
          <cell r="L739">
            <v>77499.930380400008</v>
          </cell>
        </row>
        <row r="740">
          <cell r="C740">
            <v>11415</v>
          </cell>
          <cell r="D740" t="str">
            <v>MUM</v>
          </cell>
          <cell r="E740" t="str">
            <v>RD</v>
          </cell>
          <cell r="F740" t="str">
            <v>Non-Bank</v>
          </cell>
          <cell r="G740">
            <v>0.20760302291785881</v>
          </cell>
          <cell r="H740">
            <v>272426.21999999997</v>
          </cell>
          <cell r="L740">
            <v>22536.459049499997</v>
          </cell>
        </row>
        <row r="741">
          <cell r="C741">
            <v>11416</v>
          </cell>
          <cell r="D741" t="str">
            <v>MUM</v>
          </cell>
          <cell r="E741" t="str">
            <v>SD</v>
          </cell>
          <cell r="F741" t="str">
            <v>Non-Bank</v>
          </cell>
          <cell r="G741">
            <v>0.20471631289351244</v>
          </cell>
          <cell r="H741">
            <v>879249.69</v>
          </cell>
          <cell r="L741">
            <v>72735.930605249989</v>
          </cell>
        </row>
        <row r="742">
          <cell r="C742">
            <v>11419</v>
          </cell>
          <cell r="D742" t="str">
            <v>DEL</v>
          </cell>
          <cell r="E742" t="str">
            <v>SD</v>
          </cell>
          <cell r="F742" t="str">
            <v>Bank</v>
          </cell>
          <cell r="G742">
            <v>0.6287990236771096</v>
          </cell>
          <cell r="H742">
            <v>590393.43000000005</v>
          </cell>
          <cell r="L742">
            <v>48840.296496750001</v>
          </cell>
        </row>
        <row r="743">
          <cell r="C743">
            <v>11420</v>
          </cell>
          <cell r="D743" t="str">
            <v>DEL</v>
          </cell>
          <cell r="E743" t="str">
            <v>FD</v>
          </cell>
          <cell r="F743" t="str">
            <v>Bank</v>
          </cell>
          <cell r="G743">
            <v>0.44498813144878147</v>
          </cell>
          <cell r="H743">
            <v>596384.91</v>
          </cell>
          <cell r="L743">
            <v>59356.699130025008</v>
          </cell>
        </row>
        <row r="744">
          <cell r="C744">
            <v>11421</v>
          </cell>
          <cell r="D744" t="str">
            <v>DEL</v>
          </cell>
          <cell r="E744" t="str">
            <v>RD</v>
          </cell>
          <cell r="F744" t="str">
            <v>Bank</v>
          </cell>
          <cell r="G744">
            <v>0.10329889406156689</v>
          </cell>
          <cell r="H744">
            <v>730623.96</v>
          </cell>
          <cell r="L744">
            <v>730.62396000000001</v>
          </cell>
        </row>
        <row r="745">
          <cell r="C745">
            <v>11424</v>
          </cell>
          <cell r="D745" t="str">
            <v>MUM</v>
          </cell>
          <cell r="E745" t="str">
            <v>CD</v>
          </cell>
          <cell r="F745" t="str">
            <v>Bank</v>
          </cell>
          <cell r="G745">
            <v>0.48363162555169714</v>
          </cell>
          <cell r="H745">
            <v>764192.88</v>
          </cell>
          <cell r="L745">
            <v>76058.206864199994</v>
          </cell>
        </row>
        <row r="746">
          <cell r="C746">
            <v>11425</v>
          </cell>
          <cell r="D746" t="str">
            <v>MUM</v>
          </cell>
          <cell r="E746" t="str">
            <v>SD</v>
          </cell>
          <cell r="F746" t="str">
            <v>Bank</v>
          </cell>
          <cell r="G746">
            <v>0.73844749028888768</v>
          </cell>
          <cell r="H746">
            <v>964367.91</v>
          </cell>
          <cell r="L746">
            <v>79777.335354749986</v>
          </cell>
        </row>
        <row r="747">
          <cell r="C747">
            <v>11427</v>
          </cell>
          <cell r="D747" t="str">
            <v>MUM</v>
          </cell>
          <cell r="E747" t="str">
            <v>FD</v>
          </cell>
          <cell r="F747" t="str">
            <v>Bank</v>
          </cell>
          <cell r="G747">
            <v>0.895885898326229</v>
          </cell>
          <cell r="H747">
            <v>676217.52</v>
          </cell>
          <cell r="L747">
            <v>67302.239221800002</v>
          </cell>
        </row>
        <row r="748">
          <cell r="C748">
            <v>11428</v>
          </cell>
          <cell r="D748" t="str">
            <v>MUM</v>
          </cell>
          <cell r="E748" t="str">
            <v>RD</v>
          </cell>
          <cell r="F748" t="str">
            <v>Non-Bank</v>
          </cell>
          <cell r="G748">
            <v>5.1127761457436471E-2</v>
          </cell>
          <cell r="H748">
            <v>674578.08</v>
          </cell>
          <cell r="L748">
            <v>67139.069857199996</v>
          </cell>
        </row>
        <row r="749">
          <cell r="C749">
            <v>11434</v>
          </cell>
          <cell r="D749" t="str">
            <v>DEL</v>
          </cell>
          <cell r="E749" t="str">
            <v>RD</v>
          </cell>
          <cell r="F749" t="str">
            <v>Bank</v>
          </cell>
          <cell r="G749">
            <v>0.39625957755136842</v>
          </cell>
          <cell r="H749">
            <v>459538.2</v>
          </cell>
          <cell r="L749">
            <v>459.53820000000002</v>
          </cell>
        </row>
        <row r="750">
          <cell r="C750">
            <v>11436</v>
          </cell>
          <cell r="D750" t="str">
            <v>MUM</v>
          </cell>
          <cell r="E750" t="str">
            <v>SD</v>
          </cell>
          <cell r="F750" t="str">
            <v>Bank</v>
          </cell>
          <cell r="G750">
            <v>0.3808155272303837</v>
          </cell>
          <cell r="H750">
            <v>599250.96</v>
          </cell>
          <cell r="L750">
            <v>59641.949921399995</v>
          </cell>
        </row>
        <row r="751">
          <cell r="C751">
            <v>11437</v>
          </cell>
          <cell r="D751" t="str">
            <v>DEL</v>
          </cell>
          <cell r="E751" t="str">
            <v>FD</v>
          </cell>
          <cell r="F751" t="str">
            <v>Bank</v>
          </cell>
          <cell r="G751">
            <v>0.38384891123366438</v>
          </cell>
          <cell r="H751">
            <v>769461.66</v>
          </cell>
          <cell r="L751">
            <v>67816.503404100004</v>
          </cell>
        </row>
        <row r="752">
          <cell r="C752">
            <v>11442</v>
          </cell>
          <cell r="D752" t="str">
            <v>DEL</v>
          </cell>
          <cell r="E752" t="str">
            <v>CD</v>
          </cell>
          <cell r="F752" t="str">
            <v>Bank</v>
          </cell>
          <cell r="G752">
            <v>0.26138939361702918</v>
          </cell>
          <cell r="H752">
            <v>95574.6</v>
          </cell>
          <cell r="L752">
            <v>7906.4087850000005</v>
          </cell>
        </row>
        <row r="753">
          <cell r="C753">
            <v>11443</v>
          </cell>
          <cell r="D753" t="str">
            <v>DEL</v>
          </cell>
          <cell r="E753" t="str">
            <v>RD</v>
          </cell>
          <cell r="F753" t="str">
            <v>Non-Bank</v>
          </cell>
          <cell r="G753">
            <v>0.45351557450745017</v>
          </cell>
          <cell r="H753">
            <v>454610.97</v>
          </cell>
          <cell r="L753">
            <v>37607.692493249997</v>
          </cell>
        </row>
        <row r="754">
          <cell r="C754">
            <v>11445</v>
          </cell>
          <cell r="D754" t="str">
            <v>MUM</v>
          </cell>
          <cell r="E754" t="str">
            <v>SD</v>
          </cell>
          <cell r="F754" t="str">
            <v>Non-Bank</v>
          </cell>
          <cell r="G754">
            <v>6.3604992301510399E-2</v>
          </cell>
          <cell r="H754">
            <v>272198.52</v>
          </cell>
          <cell r="L754">
            <v>22517.622567000002</v>
          </cell>
        </row>
        <row r="755">
          <cell r="C755">
            <v>11447</v>
          </cell>
          <cell r="D755" t="str">
            <v>MUM</v>
          </cell>
          <cell r="E755" t="str">
            <v>CD</v>
          </cell>
          <cell r="F755" t="str">
            <v>Bank</v>
          </cell>
          <cell r="G755">
            <v>0.86436281817504934</v>
          </cell>
          <cell r="H755">
            <v>230036.4</v>
          </cell>
          <cell r="L755">
            <v>20274.258114</v>
          </cell>
        </row>
        <row r="756">
          <cell r="C756">
            <v>11448</v>
          </cell>
          <cell r="D756" t="str">
            <v>DEL</v>
          </cell>
          <cell r="E756" t="str">
            <v>RD</v>
          </cell>
          <cell r="F756" t="str">
            <v>Bank</v>
          </cell>
          <cell r="G756">
            <v>0.95987878387309911</v>
          </cell>
          <cell r="H756">
            <v>565125.66</v>
          </cell>
          <cell r="L756">
            <v>49807.350044100007</v>
          </cell>
        </row>
        <row r="757">
          <cell r="C757">
            <v>11449</v>
          </cell>
          <cell r="D757" t="str">
            <v>MUM</v>
          </cell>
          <cell r="E757" t="str">
            <v>RD</v>
          </cell>
          <cell r="F757" t="str">
            <v>Non-Bank</v>
          </cell>
          <cell r="G757">
            <v>0.18694163541595932</v>
          </cell>
          <cell r="H757">
            <v>938992.23</v>
          </cell>
          <cell r="L757">
            <v>938.99222999999995</v>
          </cell>
        </row>
        <row r="758">
          <cell r="C758">
            <v>11450</v>
          </cell>
          <cell r="D758" t="str">
            <v>MUM</v>
          </cell>
          <cell r="E758" t="str">
            <v>RD</v>
          </cell>
          <cell r="F758" t="str">
            <v>Bank</v>
          </cell>
          <cell r="G758">
            <v>0.26880038297040676</v>
          </cell>
          <cell r="H758">
            <v>865722.33</v>
          </cell>
          <cell r="L758">
            <v>76300.437554550008</v>
          </cell>
        </row>
        <row r="759">
          <cell r="C759">
            <v>11452</v>
          </cell>
          <cell r="D759" t="str">
            <v>MUM</v>
          </cell>
          <cell r="E759" t="str">
            <v>SD</v>
          </cell>
          <cell r="F759" t="str">
            <v>Non-Bank</v>
          </cell>
          <cell r="G759">
            <v>0.32657659863390154</v>
          </cell>
          <cell r="H759">
            <v>862270.2</v>
          </cell>
          <cell r="L759">
            <v>85819.597330499993</v>
          </cell>
        </row>
        <row r="760">
          <cell r="C760">
            <v>11453</v>
          </cell>
          <cell r="D760" t="str">
            <v>DEL</v>
          </cell>
          <cell r="E760" t="str">
            <v>FD</v>
          </cell>
          <cell r="F760" t="str">
            <v>Non-Bank</v>
          </cell>
          <cell r="G760">
            <v>0.50731923107327426</v>
          </cell>
          <cell r="H760">
            <v>132649.10999999999</v>
          </cell>
          <cell r="L760">
            <v>11691.029309850001</v>
          </cell>
        </row>
        <row r="761">
          <cell r="C761">
            <v>11454</v>
          </cell>
          <cell r="D761" t="str">
            <v>DEL</v>
          </cell>
          <cell r="E761" t="str">
            <v>RD</v>
          </cell>
          <cell r="F761" t="str">
            <v>Non-Bank</v>
          </cell>
          <cell r="G761">
            <v>0.1951513299882337</v>
          </cell>
          <cell r="H761">
            <v>167166.45000000001</v>
          </cell>
          <cell r="L761">
            <v>16637.658852375003</v>
          </cell>
        </row>
        <row r="762">
          <cell r="C762">
            <v>11455</v>
          </cell>
          <cell r="D762" t="str">
            <v>DEL</v>
          </cell>
          <cell r="E762" t="str">
            <v>SD</v>
          </cell>
          <cell r="F762" t="str">
            <v>Bank</v>
          </cell>
          <cell r="G762">
            <v>0.70312652478371296</v>
          </cell>
          <cell r="H762">
            <v>135990.35999999999</v>
          </cell>
          <cell r="L762">
            <v>13534.7805549</v>
          </cell>
        </row>
        <row r="763">
          <cell r="C763">
            <v>11456</v>
          </cell>
          <cell r="D763" t="str">
            <v>MUM</v>
          </cell>
          <cell r="E763" t="str">
            <v>CD</v>
          </cell>
          <cell r="F763" t="str">
            <v>Non-Bank</v>
          </cell>
          <cell r="G763">
            <v>6.7692538748600706E-2</v>
          </cell>
          <cell r="H763">
            <v>111969.99</v>
          </cell>
          <cell r="L763">
            <v>111.96999000000001</v>
          </cell>
        </row>
        <row r="764">
          <cell r="C764">
            <v>11457</v>
          </cell>
          <cell r="D764" t="str">
            <v>MUM</v>
          </cell>
          <cell r="E764" t="str">
            <v>RD</v>
          </cell>
          <cell r="F764" t="str">
            <v>Bank</v>
          </cell>
          <cell r="G764">
            <v>0.43953830684642436</v>
          </cell>
          <cell r="H764">
            <v>587977.82999999996</v>
          </cell>
          <cell r="L764">
            <v>587.97782999999993</v>
          </cell>
        </row>
        <row r="765">
          <cell r="C765">
            <v>11458</v>
          </cell>
          <cell r="D765" t="str">
            <v>MUM</v>
          </cell>
          <cell r="E765" t="str">
            <v>CD</v>
          </cell>
          <cell r="F765" t="str">
            <v>Non-Bank</v>
          </cell>
          <cell r="G765">
            <v>0.11433996420683701</v>
          </cell>
          <cell r="H765">
            <v>433323.99</v>
          </cell>
          <cell r="L765">
            <v>433.32398999999998</v>
          </cell>
        </row>
        <row r="766">
          <cell r="C766">
            <v>11459</v>
          </cell>
          <cell r="D766" t="str">
            <v>MUM</v>
          </cell>
          <cell r="E766" t="str">
            <v>SD</v>
          </cell>
          <cell r="F766" t="str">
            <v>Non-Bank</v>
          </cell>
          <cell r="G766">
            <v>0.26292582799442665</v>
          </cell>
          <cell r="H766">
            <v>665509.68000000005</v>
          </cell>
          <cell r="L766">
            <v>55054.288278</v>
          </cell>
        </row>
        <row r="767">
          <cell r="C767">
            <v>11461</v>
          </cell>
          <cell r="D767" t="str">
            <v>DEL</v>
          </cell>
          <cell r="E767" t="str">
            <v>FD</v>
          </cell>
          <cell r="F767" t="str">
            <v>Non-Bank</v>
          </cell>
          <cell r="G767">
            <v>0.33864909202833138</v>
          </cell>
          <cell r="H767">
            <v>177560.46</v>
          </cell>
          <cell r="L767">
            <v>17672.14868265</v>
          </cell>
        </row>
        <row r="768">
          <cell r="C768">
            <v>11462</v>
          </cell>
          <cell r="D768" t="str">
            <v>MUM</v>
          </cell>
          <cell r="E768" t="str">
            <v>RD</v>
          </cell>
          <cell r="F768" t="str">
            <v>Bank</v>
          </cell>
          <cell r="G768">
            <v>0.34972957517665648</v>
          </cell>
          <cell r="H768">
            <v>949339.71</v>
          </cell>
          <cell r="L768">
            <v>94485.407987024999</v>
          </cell>
        </row>
        <row r="769">
          <cell r="C769">
            <v>11463</v>
          </cell>
          <cell r="D769" t="str">
            <v>DEL</v>
          </cell>
          <cell r="E769" t="str">
            <v>SD</v>
          </cell>
          <cell r="F769" t="str">
            <v>Bank</v>
          </cell>
          <cell r="G769">
            <v>0.96751819400894479</v>
          </cell>
          <cell r="H769">
            <v>279333.45</v>
          </cell>
          <cell r="L769">
            <v>279.33345000000003</v>
          </cell>
        </row>
        <row r="770">
          <cell r="C770">
            <v>11465</v>
          </cell>
          <cell r="D770" t="str">
            <v>DEL</v>
          </cell>
          <cell r="E770" t="str">
            <v>SD</v>
          </cell>
          <cell r="F770" t="str">
            <v>Bank</v>
          </cell>
          <cell r="G770">
            <v>0.50626373306886718</v>
          </cell>
          <cell r="H770">
            <v>205346.79</v>
          </cell>
          <cell r="L770">
            <v>16987.31320275</v>
          </cell>
        </row>
        <row r="771">
          <cell r="C771">
            <v>11466</v>
          </cell>
          <cell r="D771" t="str">
            <v>MUM</v>
          </cell>
          <cell r="E771" t="str">
            <v>FD</v>
          </cell>
          <cell r="F771" t="str">
            <v>Bank</v>
          </cell>
          <cell r="G771">
            <v>0.52158114610632722</v>
          </cell>
          <cell r="H771">
            <v>310886.73</v>
          </cell>
          <cell r="L771">
            <v>27400.001948550002</v>
          </cell>
        </row>
        <row r="772">
          <cell r="C772">
            <v>11468</v>
          </cell>
          <cell r="D772" t="str">
            <v>MUM</v>
          </cell>
          <cell r="E772" t="str">
            <v>RD</v>
          </cell>
          <cell r="F772" t="str">
            <v>Non-Bank</v>
          </cell>
          <cell r="G772">
            <v>0.50724520371716153</v>
          </cell>
          <cell r="H772">
            <v>725095.8</v>
          </cell>
          <cell r="L772">
            <v>63906.318333000003</v>
          </cell>
        </row>
        <row r="773">
          <cell r="C773">
            <v>11472</v>
          </cell>
          <cell r="D773" t="str">
            <v>MUM</v>
          </cell>
          <cell r="E773" t="str">
            <v>CD</v>
          </cell>
          <cell r="F773" t="str">
            <v>Non-Bank</v>
          </cell>
          <cell r="G773">
            <v>0.38874416843855841</v>
          </cell>
          <cell r="H773">
            <v>243735.03</v>
          </cell>
          <cell r="L773">
            <v>24258.338198325</v>
          </cell>
        </row>
        <row r="774">
          <cell r="C774">
            <v>11473</v>
          </cell>
          <cell r="D774" t="str">
            <v>DEL</v>
          </cell>
          <cell r="E774" t="str">
            <v>FD</v>
          </cell>
          <cell r="F774" t="str">
            <v>Non-Bank</v>
          </cell>
          <cell r="G774">
            <v>0.81901700510078224</v>
          </cell>
          <cell r="H774">
            <v>779593.32</v>
          </cell>
          <cell r="L774">
            <v>779.59331999999995</v>
          </cell>
        </row>
        <row r="775">
          <cell r="C775">
            <v>11477</v>
          </cell>
          <cell r="D775" t="str">
            <v>MUM</v>
          </cell>
          <cell r="E775" t="str">
            <v>RD</v>
          </cell>
          <cell r="F775" t="str">
            <v>Non-Bank</v>
          </cell>
          <cell r="G775">
            <v>0.80621599006785039</v>
          </cell>
          <cell r="H775">
            <v>696864.96</v>
          </cell>
          <cell r="L775">
            <v>61418.193249600001</v>
          </cell>
        </row>
        <row r="776">
          <cell r="C776">
            <v>11479</v>
          </cell>
          <cell r="D776" t="str">
            <v>DEL</v>
          </cell>
          <cell r="E776" t="str">
            <v>FD</v>
          </cell>
          <cell r="F776" t="str">
            <v>Non-Bank</v>
          </cell>
          <cell r="G776">
            <v>0.30334979467129075</v>
          </cell>
          <cell r="H776">
            <v>195394.32</v>
          </cell>
          <cell r="L776">
            <v>195.39431999999999</v>
          </cell>
        </row>
        <row r="777">
          <cell r="C777">
            <v>11482</v>
          </cell>
          <cell r="D777" t="str">
            <v>MUM</v>
          </cell>
          <cell r="E777" t="str">
            <v>SD</v>
          </cell>
          <cell r="F777" t="str">
            <v>Non-Bank</v>
          </cell>
          <cell r="G777">
            <v>0.70235980866574999</v>
          </cell>
          <cell r="H777">
            <v>938982.33</v>
          </cell>
          <cell r="L777">
            <v>77677.313249250001</v>
          </cell>
        </row>
        <row r="778">
          <cell r="C778">
            <v>11484</v>
          </cell>
          <cell r="D778" t="str">
            <v>DEL</v>
          </cell>
          <cell r="E778" t="str">
            <v>SD</v>
          </cell>
          <cell r="F778" t="str">
            <v>Bank</v>
          </cell>
          <cell r="G778">
            <v>1.2327428988720079E-2</v>
          </cell>
          <cell r="H778">
            <v>511216.2</v>
          </cell>
          <cell r="L778">
            <v>50880.070345499997</v>
          </cell>
        </row>
        <row r="779">
          <cell r="C779">
            <v>11485</v>
          </cell>
          <cell r="D779" t="str">
            <v>MUM</v>
          </cell>
          <cell r="E779" t="str">
            <v>FD</v>
          </cell>
          <cell r="F779" t="str">
            <v>Non-Bank</v>
          </cell>
          <cell r="G779">
            <v>0.26908672590029203</v>
          </cell>
          <cell r="H779">
            <v>856492.55999999994</v>
          </cell>
          <cell r="L779">
            <v>75486.971775600003</v>
          </cell>
        </row>
        <row r="780">
          <cell r="C780">
            <v>11488</v>
          </cell>
          <cell r="D780" t="str">
            <v>MUM</v>
          </cell>
          <cell r="E780" t="str">
            <v>RD</v>
          </cell>
          <cell r="F780" t="str">
            <v>Non-Bank</v>
          </cell>
          <cell r="G780">
            <v>0.86434801923301763</v>
          </cell>
          <cell r="H780">
            <v>776824.29</v>
          </cell>
          <cell r="L780">
            <v>64262.78939025</v>
          </cell>
        </row>
        <row r="781">
          <cell r="C781">
            <v>11489</v>
          </cell>
          <cell r="D781" t="str">
            <v>DEL</v>
          </cell>
          <cell r="E781" t="str">
            <v>FD</v>
          </cell>
          <cell r="F781" t="str">
            <v>Non-Bank</v>
          </cell>
          <cell r="G781">
            <v>0.49372334398528761</v>
          </cell>
          <cell r="H781">
            <v>360499.59</v>
          </cell>
          <cell r="L781">
            <v>31772.631364650002</v>
          </cell>
        </row>
        <row r="782">
          <cell r="C782">
            <v>11491</v>
          </cell>
          <cell r="D782" t="str">
            <v>MUM</v>
          </cell>
          <cell r="E782" t="str">
            <v>RD</v>
          </cell>
          <cell r="F782" t="str">
            <v>Non-Bank</v>
          </cell>
          <cell r="G782">
            <v>0.87083293972036968</v>
          </cell>
          <cell r="H782">
            <v>571815.09</v>
          </cell>
          <cell r="L782">
            <v>47303.40332025</v>
          </cell>
        </row>
        <row r="783">
          <cell r="C783">
            <v>11492</v>
          </cell>
          <cell r="D783" t="str">
            <v>MUM</v>
          </cell>
          <cell r="E783" t="str">
            <v>SD</v>
          </cell>
          <cell r="F783" t="str">
            <v>Bank</v>
          </cell>
          <cell r="G783">
            <v>0.89516551249216592</v>
          </cell>
          <cell r="H783">
            <v>319230.45</v>
          </cell>
          <cell r="L783">
            <v>26408.338976250001</v>
          </cell>
        </row>
        <row r="784">
          <cell r="C784">
            <v>11493</v>
          </cell>
          <cell r="D784" t="str">
            <v>DEL</v>
          </cell>
          <cell r="E784" t="str">
            <v>CD</v>
          </cell>
          <cell r="F784" t="str">
            <v>Non-Bank</v>
          </cell>
          <cell r="G784">
            <v>0.97625040290203136</v>
          </cell>
          <cell r="H784">
            <v>126622.98</v>
          </cell>
          <cell r="L784">
            <v>10474.886020499998</v>
          </cell>
        </row>
        <row r="785">
          <cell r="C785">
            <v>11495</v>
          </cell>
          <cell r="D785" t="str">
            <v>MUM</v>
          </cell>
          <cell r="E785" t="str">
            <v>RD</v>
          </cell>
          <cell r="F785" t="str">
            <v>Bank</v>
          </cell>
          <cell r="G785">
            <v>0.65141338465037801</v>
          </cell>
          <cell r="H785">
            <v>727458.93</v>
          </cell>
          <cell r="L785">
            <v>72402.168655575006</v>
          </cell>
        </row>
        <row r="786">
          <cell r="C786">
            <v>11498</v>
          </cell>
          <cell r="D786" t="str">
            <v>MUM</v>
          </cell>
          <cell r="E786" t="str">
            <v>FD</v>
          </cell>
          <cell r="F786" t="str">
            <v>Bank</v>
          </cell>
          <cell r="G786">
            <v>0.61912857276062383</v>
          </cell>
          <cell r="H786">
            <v>563946.56999999995</v>
          </cell>
          <cell r="L786">
            <v>56128.192245674996</v>
          </cell>
        </row>
        <row r="787">
          <cell r="C787">
            <v>11500</v>
          </cell>
          <cell r="D787" t="str">
            <v>DEL</v>
          </cell>
          <cell r="E787" t="str">
            <v>FD</v>
          </cell>
          <cell r="F787" t="str">
            <v>Non-Bank</v>
          </cell>
          <cell r="G787">
            <v>2.0015615024909339E-2</v>
          </cell>
          <cell r="H787">
            <v>784532.42999999993</v>
          </cell>
          <cell r="L787">
            <v>64900.445271749988</v>
          </cell>
        </row>
        <row r="788">
          <cell r="C788">
            <v>11501</v>
          </cell>
          <cell r="D788" t="str">
            <v>DEL</v>
          </cell>
          <cell r="E788" t="str">
            <v>SD</v>
          </cell>
          <cell r="F788" t="str">
            <v>Bank</v>
          </cell>
          <cell r="G788">
            <v>0.73543994766459475</v>
          </cell>
          <cell r="H788">
            <v>959759.46</v>
          </cell>
          <cell r="L788">
            <v>959.75945999999999</v>
          </cell>
        </row>
        <row r="789">
          <cell r="C789">
            <v>11502</v>
          </cell>
          <cell r="D789" t="str">
            <v>DEL</v>
          </cell>
          <cell r="E789" t="str">
            <v>SD</v>
          </cell>
          <cell r="F789" t="str">
            <v>Bank</v>
          </cell>
          <cell r="G789">
            <v>0.30126779257197522</v>
          </cell>
          <cell r="H789">
            <v>953519.49</v>
          </cell>
          <cell r="L789">
            <v>94901.411040974999</v>
          </cell>
        </row>
        <row r="790">
          <cell r="C790">
            <v>11506</v>
          </cell>
          <cell r="D790" t="str">
            <v>MUM</v>
          </cell>
          <cell r="E790" t="str">
            <v>RD</v>
          </cell>
          <cell r="F790" t="str">
            <v>Bank</v>
          </cell>
          <cell r="G790">
            <v>2.9930585227389783E-2</v>
          </cell>
          <cell r="H790">
            <v>909419.94</v>
          </cell>
          <cell r="L790">
            <v>909.41994</v>
          </cell>
        </row>
        <row r="791">
          <cell r="C791">
            <v>11511</v>
          </cell>
          <cell r="D791" t="str">
            <v>DEL</v>
          </cell>
          <cell r="E791" t="str">
            <v>SD</v>
          </cell>
          <cell r="F791" t="str">
            <v>Non-Bank</v>
          </cell>
          <cell r="G791">
            <v>0.1778099912824086</v>
          </cell>
          <cell r="H791">
            <v>88741.62</v>
          </cell>
          <cell r="L791">
            <v>7821.2426787000004</v>
          </cell>
        </row>
        <row r="792">
          <cell r="C792">
            <v>11512</v>
          </cell>
          <cell r="D792" t="str">
            <v>DEL</v>
          </cell>
          <cell r="E792" t="str">
            <v>CD</v>
          </cell>
          <cell r="F792" t="str">
            <v>Non-Bank</v>
          </cell>
          <cell r="G792">
            <v>0.10526409241087886</v>
          </cell>
          <cell r="H792">
            <v>725934.33</v>
          </cell>
          <cell r="L792">
            <v>72250.429029074992</v>
          </cell>
        </row>
        <row r="793">
          <cell r="C793">
            <v>11513</v>
          </cell>
          <cell r="D793" t="str">
            <v>DEL</v>
          </cell>
          <cell r="E793" t="str">
            <v>SD</v>
          </cell>
          <cell r="F793" t="str">
            <v>Bank</v>
          </cell>
          <cell r="G793">
            <v>0.98966546319697235</v>
          </cell>
          <cell r="H793">
            <v>678582.63</v>
          </cell>
          <cell r="L793">
            <v>67537.632707325</v>
          </cell>
        </row>
        <row r="794">
          <cell r="C794">
            <v>11515</v>
          </cell>
          <cell r="D794" t="str">
            <v>DEL</v>
          </cell>
          <cell r="E794" t="str">
            <v>RD</v>
          </cell>
          <cell r="F794" t="str">
            <v>Non-Bank</v>
          </cell>
          <cell r="G794">
            <v>0.93550003438062945</v>
          </cell>
          <cell r="H794">
            <v>533748.6</v>
          </cell>
          <cell r="L794">
            <v>44154.352934999995</v>
          </cell>
        </row>
        <row r="795">
          <cell r="C795">
            <v>11516</v>
          </cell>
          <cell r="D795" t="str">
            <v>MUM</v>
          </cell>
          <cell r="E795" t="str">
            <v>FD</v>
          </cell>
          <cell r="F795" t="str">
            <v>Non-Bank</v>
          </cell>
          <cell r="G795">
            <v>0.58490373950466179</v>
          </cell>
          <cell r="H795">
            <v>884009.61</v>
          </cell>
          <cell r="L795">
            <v>77912.186977349993</v>
          </cell>
        </row>
        <row r="796">
          <cell r="C796">
            <v>11518</v>
          </cell>
          <cell r="D796" t="str">
            <v>MUM</v>
          </cell>
          <cell r="E796" t="str">
            <v>FD</v>
          </cell>
          <cell r="F796" t="str">
            <v>Bank</v>
          </cell>
          <cell r="G796">
            <v>0.16650105913756452</v>
          </cell>
          <cell r="H796">
            <v>266499.09000000003</v>
          </cell>
          <cell r="L796">
            <v>26523.988179975004</v>
          </cell>
        </row>
        <row r="797">
          <cell r="C797">
            <v>11521</v>
          </cell>
          <cell r="D797" t="str">
            <v>DEL</v>
          </cell>
          <cell r="E797" t="str">
            <v>FD</v>
          </cell>
          <cell r="F797" t="str">
            <v>Bank</v>
          </cell>
          <cell r="G797">
            <v>0.10755207423475288</v>
          </cell>
          <cell r="H797">
            <v>779537.88</v>
          </cell>
          <cell r="L797">
            <v>68704.571053799998</v>
          </cell>
        </row>
        <row r="798">
          <cell r="C798">
            <v>11523</v>
          </cell>
          <cell r="D798" t="str">
            <v>DEL</v>
          </cell>
          <cell r="E798" t="str">
            <v>CD</v>
          </cell>
          <cell r="F798" t="str">
            <v>Non-Bank</v>
          </cell>
          <cell r="G798">
            <v>0.84246202787890911</v>
          </cell>
          <cell r="H798">
            <v>519362.91</v>
          </cell>
          <cell r="L798">
            <v>42964.296729749993</v>
          </cell>
        </row>
        <row r="799">
          <cell r="C799">
            <v>11524</v>
          </cell>
          <cell r="D799" t="str">
            <v>DEL</v>
          </cell>
          <cell r="E799" t="str">
            <v>SD</v>
          </cell>
          <cell r="F799" t="str">
            <v>Non-Bank</v>
          </cell>
          <cell r="G799">
            <v>0.58305475642417715</v>
          </cell>
          <cell r="H799">
            <v>356288.13</v>
          </cell>
          <cell r="L799">
            <v>356.28813000000002</v>
          </cell>
        </row>
        <row r="800">
          <cell r="C800">
            <v>11526</v>
          </cell>
          <cell r="D800" t="str">
            <v>DEL</v>
          </cell>
          <cell r="E800" t="str">
            <v>SD</v>
          </cell>
          <cell r="F800" t="str">
            <v>Bank</v>
          </cell>
          <cell r="G800">
            <v>0.70838408037269052</v>
          </cell>
          <cell r="H800">
            <v>738305.37</v>
          </cell>
          <cell r="L800">
            <v>738.30537000000004</v>
          </cell>
        </row>
        <row r="801">
          <cell r="C801">
            <v>11532</v>
          </cell>
          <cell r="D801" t="str">
            <v>DEL</v>
          </cell>
          <cell r="E801" t="str">
            <v>RD</v>
          </cell>
          <cell r="F801" t="str">
            <v>Non-Bank</v>
          </cell>
          <cell r="G801">
            <v>0.98694026040555105</v>
          </cell>
          <cell r="H801">
            <v>437072.13</v>
          </cell>
          <cell r="L801">
            <v>437.07213000000002</v>
          </cell>
        </row>
        <row r="802">
          <cell r="C802">
            <v>11537</v>
          </cell>
          <cell r="D802" t="str">
            <v>DEL</v>
          </cell>
          <cell r="E802" t="str">
            <v>CD</v>
          </cell>
          <cell r="F802" t="str">
            <v>Bank</v>
          </cell>
          <cell r="G802">
            <v>0.68722051502426429</v>
          </cell>
          <cell r="H802">
            <v>26709.21</v>
          </cell>
          <cell r="L802">
            <v>2209.5193972500001</v>
          </cell>
        </row>
        <row r="803">
          <cell r="C803">
            <v>11539</v>
          </cell>
          <cell r="D803" t="str">
            <v>MUM</v>
          </cell>
          <cell r="E803" t="str">
            <v>SD</v>
          </cell>
          <cell r="F803" t="str">
            <v>Bank</v>
          </cell>
          <cell r="G803">
            <v>0.60060350484370351</v>
          </cell>
          <cell r="H803">
            <v>316390.14</v>
          </cell>
          <cell r="L803">
            <v>316.39014000000003</v>
          </cell>
        </row>
        <row r="804">
          <cell r="C804">
            <v>11542</v>
          </cell>
          <cell r="D804" t="str">
            <v>DEL</v>
          </cell>
          <cell r="E804" t="str">
            <v>SD</v>
          </cell>
          <cell r="F804" t="str">
            <v>Non-Bank</v>
          </cell>
          <cell r="G804">
            <v>0.42103571596119305</v>
          </cell>
          <cell r="H804">
            <v>922195.89</v>
          </cell>
          <cell r="L804">
            <v>81277.734765150017</v>
          </cell>
        </row>
        <row r="805">
          <cell r="C805">
            <v>11543</v>
          </cell>
          <cell r="D805" t="str">
            <v>MUM</v>
          </cell>
          <cell r="E805" t="str">
            <v>CD</v>
          </cell>
          <cell r="F805" t="str">
            <v>Non-Bank</v>
          </cell>
          <cell r="G805">
            <v>0.16101190728556602</v>
          </cell>
          <cell r="H805">
            <v>295339.77</v>
          </cell>
          <cell r="L805">
            <v>26029.770628950002</v>
          </cell>
        </row>
        <row r="806">
          <cell r="C806">
            <v>11545</v>
          </cell>
          <cell r="D806" t="str">
            <v>DEL</v>
          </cell>
          <cell r="E806" t="str">
            <v>SD</v>
          </cell>
          <cell r="F806" t="str">
            <v>Non-Bank</v>
          </cell>
          <cell r="G806">
            <v>0.78012605198485263</v>
          </cell>
          <cell r="H806">
            <v>357529.59</v>
          </cell>
          <cell r="L806">
            <v>35584.026268725</v>
          </cell>
        </row>
        <row r="807">
          <cell r="C807">
            <v>11547</v>
          </cell>
          <cell r="D807" t="str">
            <v>MUM</v>
          </cell>
          <cell r="E807" t="str">
            <v>SD</v>
          </cell>
          <cell r="F807" t="str">
            <v>Bank</v>
          </cell>
          <cell r="G807">
            <v>0.48771958259588744</v>
          </cell>
          <cell r="H807">
            <v>953224.47</v>
          </cell>
          <cell r="L807">
            <v>78855.49428074999</v>
          </cell>
        </row>
        <row r="808">
          <cell r="C808">
            <v>11548</v>
          </cell>
          <cell r="D808" t="str">
            <v>DEL</v>
          </cell>
          <cell r="E808" t="str">
            <v>RD</v>
          </cell>
          <cell r="F808" t="str">
            <v>Bank</v>
          </cell>
          <cell r="G808">
            <v>0.41278147333866821</v>
          </cell>
          <cell r="H808">
            <v>643022.81999999995</v>
          </cell>
          <cell r="L808">
            <v>53194.062784499998</v>
          </cell>
        </row>
        <row r="809">
          <cell r="C809">
            <v>11549</v>
          </cell>
          <cell r="D809" t="str">
            <v>DEL</v>
          </cell>
          <cell r="E809" t="str">
            <v>CD</v>
          </cell>
          <cell r="F809" t="str">
            <v>Bank</v>
          </cell>
          <cell r="G809">
            <v>0.78459754598831688</v>
          </cell>
          <cell r="H809">
            <v>885296.61</v>
          </cell>
          <cell r="L809">
            <v>885.29660999999999</v>
          </cell>
        </row>
        <row r="810">
          <cell r="C810">
            <v>11550</v>
          </cell>
          <cell r="D810" t="str">
            <v>DEL</v>
          </cell>
          <cell r="E810" t="str">
            <v>CD</v>
          </cell>
          <cell r="F810" t="str">
            <v>Bank</v>
          </cell>
          <cell r="G810">
            <v>0.6442141832966557</v>
          </cell>
          <cell r="H810">
            <v>940824.72</v>
          </cell>
          <cell r="L810">
            <v>93637.932319800006</v>
          </cell>
        </row>
        <row r="811">
          <cell r="C811">
            <v>11551</v>
          </cell>
          <cell r="D811" t="str">
            <v>DEL</v>
          </cell>
          <cell r="E811" t="str">
            <v>CD</v>
          </cell>
          <cell r="F811" t="str">
            <v>Non-Bank</v>
          </cell>
          <cell r="G811">
            <v>0.53995488803278091</v>
          </cell>
          <cell r="H811">
            <v>598918.31999999995</v>
          </cell>
          <cell r="L811">
            <v>598.91831999999999</v>
          </cell>
        </row>
        <row r="812">
          <cell r="C812">
            <v>11552</v>
          </cell>
          <cell r="D812" t="str">
            <v>DEL</v>
          </cell>
          <cell r="E812" t="str">
            <v>SD</v>
          </cell>
          <cell r="F812" t="str">
            <v>Non-Bank</v>
          </cell>
          <cell r="G812">
            <v>0.54290171777565743</v>
          </cell>
          <cell r="H812">
            <v>240998.66999999998</v>
          </cell>
          <cell r="L812">
            <v>19936.614975749995</v>
          </cell>
        </row>
        <row r="813">
          <cell r="C813">
            <v>11553</v>
          </cell>
          <cell r="D813" t="str">
            <v>DEL</v>
          </cell>
          <cell r="E813" t="str">
            <v>RD</v>
          </cell>
          <cell r="F813" t="str">
            <v>Bank</v>
          </cell>
          <cell r="G813">
            <v>0.53916227919687654</v>
          </cell>
          <cell r="H813">
            <v>961864.2</v>
          </cell>
          <cell r="L813">
            <v>961.86419999999998</v>
          </cell>
        </row>
        <row r="814">
          <cell r="C814">
            <v>11555</v>
          </cell>
          <cell r="D814" t="str">
            <v>MUM</v>
          </cell>
          <cell r="E814" t="str">
            <v>CD</v>
          </cell>
          <cell r="F814" t="str">
            <v>Bank</v>
          </cell>
          <cell r="G814">
            <v>0.82655156263043383</v>
          </cell>
          <cell r="H814">
            <v>238264.29</v>
          </cell>
          <cell r="L814">
            <v>20999.423199150002</v>
          </cell>
        </row>
        <row r="815">
          <cell r="C815">
            <v>11557</v>
          </cell>
          <cell r="D815" t="str">
            <v>DEL</v>
          </cell>
          <cell r="E815" t="str">
            <v>CD</v>
          </cell>
          <cell r="F815" t="str">
            <v>Bank</v>
          </cell>
          <cell r="G815">
            <v>0.71600549041985251</v>
          </cell>
          <cell r="H815">
            <v>885667.86</v>
          </cell>
          <cell r="L815">
            <v>88148.307936149999</v>
          </cell>
        </row>
        <row r="816">
          <cell r="C816">
            <v>11558</v>
          </cell>
          <cell r="D816" t="str">
            <v>MUM</v>
          </cell>
          <cell r="E816" t="str">
            <v>RD</v>
          </cell>
          <cell r="F816" t="str">
            <v>Bank</v>
          </cell>
          <cell r="G816">
            <v>0.40724402414487215</v>
          </cell>
          <cell r="H816">
            <v>87346.71</v>
          </cell>
          <cell r="L816">
            <v>8693.3996795250005</v>
          </cell>
        </row>
        <row r="817">
          <cell r="C817">
            <v>11559</v>
          </cell>
          <cell r="D817" t="str">
            <v>MUM</v>
          </cell>
          <cell r="E817" t="str">
            <v>FD</v>
          </cell>
          <cell r="F817" t="str">
            <v>Bank</v>
          </cell>
          <cell r="G817">
            <v>0.69004729635747708</v>
          </cell>
          <cell r="H817">
            <v>958953.6</v>
          </cell>
          <cell r="L817">
            <v>79329.436559999987</v>
          </cell>
        </row>
        <row r="818">
          <cell r="C818">
            <v>11560</v>
          </cell>
          <cell r="D818" t="str">
            <v>DEL</v>
          </cell>
          <cell r="E818" t="str">
            <v>SD</v>
          </cell>
          <cell r="F818" t="str">
            <v>Bank</v>
          </cell>
          <cell r="G818">
            <v>1.580532625943909E-2</v>
          </cell>
          <cell r="H818">
            <v>835844.13</v>
          </cell>
          <cell r="L818">
            <v>69145.205654249992</v>
          </cell>
        </row>
        <row r="819">
          <cell r="C819">
            <v>11566</v>
          </cell>
          <cell r="D819" t="str">
            <v>MUM</v>
          </cell>
          <cell r="E819" t="str">
            <v>CD</v>
          </cell>
          <cell r="F819" t="str">
            <v>Non-Bank</v>
          </cell>
          <cell r="G819">
            <v>0.56519822070884129</v>
          </cell>
          <cell r="H819">
            <v>987792.3</v>
          </cell>
          <cell r="L819">
            <v>81715.118017500004</v>
          </cell>
        </row>
        <row r="820">
          <cell r="C820">
            <v>11567</v>
          </cell>
          <cell r="D820" t="str">
            <v>DEL</v>
          </cell>
          <cell r="E820" t="str">
            <v>RD</v>
          </cell>
          <cell r="F820" t="str">
            <v>Non-Bank</v>
          </cell>
          <cell r="G820">
            <v>1.5629272671397021E-2</v>
          </cell>
          <cell r="H820">
            <v>412963.65</v>
          </cell>
          <cell r="L820">
            <v>36396.551292750002</v>
          </cell>
        </row>
        <row r="821">
          <cell r="C821">
            <v>11570</v>
          </cell>
          <cell r="D821" t="str">
            <v>MUM</v>
          </cell>
          <cell r="E821" t="str">
            <v>RD</v>
          </cell>
          <cell r="F821" t="str">
            <v>Non-Bank</v>
          </cell>
          <cell r="G821">
            <v>0.24967995326530912</v>
          </cell>
          <cell r="H821">
            <v>417379.05</v>
          </cell>
          <cell r="L821">
            <v>34527.681911249994</v>
          </cell>
        </row>
        <row r="822">
          <cell r="C822">
            <v>11573</v>
          </cell>
          <cell r="D822" t="str">
            <v>DEL</v>
          </cell>
          <cell r="E822" t="str">
            <v>FD</v>
          </cell>
          <cell r="F822" t="str">
            <v>Bank</v>
          </cell>
          <cell r="G822">
            <v>0.82727862881814185</v>
          </cell>
          <cell r="H822">
            <v>823852.26</v>
          </cell>
          <cell r="L822">
            <v>81995.955807150007</v>
          </cell>
        </row>
        <row r="823">
          <cell r="C823">
            <v>11574</v>
          </cell>
          <cell r="D823" t="str">
            <v>DEL</v>
          </cell>
          <cell r="E823" t="str">
            <v>FD</v>
          </cell>
          <cell r="F823" t="str">
            <v>Bank</v>
          </cell>
          <cell r="G823">
            <v>0.63163891605768641</v>
          </cell>
          <cell r="H823">
            <v>407895.83999999997</v>
          </cell>
          <cell r="L823">
            <v>33743.18336399999</v>
          </cell>
        </row>
        <row r="824">
          <cell r="C824">
            <v>11576</v>
          </cell>
          <cell r="D824" t="str">
            <v>MUM</v>
          </cell>
          <cell r="E824" t="str">
            <v>RD</v>
          </cell>
          <cell r="F824" t="str">
            <v>Non-Bank</v>
          </cell>
          <cell r="G824">
            <v>0.62114839038591219</v>
          </cell>
          <cell r="H824">
            <v>763371.18</v>
          </cell>
          <cell r="L824">
            <v>67279.718949300004</v>
          </cell>
        </row>
        <row r="825">
          <cell r="C825">
            <v>11581</v>
          </cell>
          <cell r="D825" t="str">
            <v>MUM</v>
          </cell>
          <cell r="E825" t="str">
            <v>CD</v>
          </cell>
          <cell r="F825" t="str">
            <v>Bank</v>
          </cell>
          <cell r="G825">
            <v>0.40097930740082399</v>
          </cell>
          <cell r="H825">
            <v>314490.33</v>
          </cell>
          <cell r="L825">
            <v>314.49033000000003</v>
          </cell>
        </row>
        <row r="826">
          <cell r="C826">
            <v>11584</v>
          </cell>
          <cell r="D826" t="str">
            <v>DEL</v>
          </cell>
          <cell r="E826" t="str">
            <v>CD</v>
          </cell>
          <cell r="F826" t="str">
            <v>Bank</v>
          </cell>
          <cell r="G826">
            <v>0.97581375046037233</v>
          </cell>
          <cell r="H826">
            <v>890790.12</v>
          </cell>
          <cell r="L826">
            <v>890.79012</v>
          </cell>
        </row>
        <row r="827">
          <cell r="C827">
            <v>11587</v>
          </cell>
          <cell r="D827" t="str">
            <v>DEL</v>
          </cell>
          <cell r="E827" t="str">
            <v>CD</v>
          </cell>
          <cell r="F827" t="str">
            <v>Non-Bank</v>
          </cell>
          <cell r="G827">
            <v>0.37897170446206629</v>
          </cell>
          <cell r="H827">
            <v>34935.120000000003</v>
          </cell>
          <cell r="L827">
            <v>3079.0068012000006</v>
          </cell>
        </row>
        <row r="828">
          <cell r="C828">
            <v>11588</v>
          </cell>
          <cell r="D828" t="str">
            <v>DEL</v>
          </cell>
          <cell r="E828" t="str">
            <v>CD</v>
          </cell>
          <cell r="F828" t="str">
            <v>Non-Bank</v>
          </cell>
          <cell r="G828">
            <v>0.36317388204413736</v>
          </cell>
          <cell r="H828">
            <v>683973.18</v>
          </cell>
          <cell r="L828">
            <v>683.97318000000007</v>
          </cell>
        </row>
        <row r="829">
          <cell r="C829">
            <v>11589</v>
          </cell>
          <cell r="D829" t="str">
            <v>MUM</v>
          </cell>
          <cell r="E829" t="str">
            <v>FD</v>
          </cell>
          <cell r="F829" t="str">
            <v>Non-Bank</v>
          </cell>
          <cell r="G829">
            <v>0.32144863914905542</v>
          </cell>
          <cell r="H829">
            <v>844762.05</v>
          </cell>
          <cell r="L829">
            <v>74453.103276750015</v>
          </cell>
        </row>
        <row r="830">
          <cell r="C830">
            <v>11590</v>
          </cell>
          <cell r="D830" t="str">
            <v>DEL</v>
          </cell>
          <cell r="E830" t="str">
            <v>CD</v>
          </cell>
          <cell r="F830" t="str">
            <v>Non-Bank</v>
          </cell>
          <cell r="G830">
            <v>0.29765127484989307</v>
          </cell>
          <cell r="H830">
            <v>776256.03</v>
          </cell>
          <cell r="L830">
            <v>68415.325204050008</v>
          </cell>
        </row>
        <row r="831">
          <cell r="C831">
            <v>11591</v>
          </cell>
          <cell r="D831" t="str">
            <v>MUM</v>
          </cell>
          <cell r="E831" t="str">
            <v>CD</v>
          </cell>
          <cell r="F831" t="str">
            <v>Non-Bank</v>
          </cell>
          <cell r="G831">
            <v>1.2924367661467318E-2</v>
          </cell>
          <cell r="H831">
            <v>415365.39</v>
          </cell>
          <cell r="L831">
            <v>41340.278853224998</v>
          </cell>
        </row>
        <row r="832">
          <cell r="C832">
            <v>11593</v>
          </cell>
          <cell r="D832" t="str">
            <v>MUM</v>
          </cell>
          <cell r="E832" t="str">
            <v>FD</v>
          </cell>
          <cell r="F832" t="str">
            <v>Non-Bank</v>
          </cell>
          <cell r="G832">
            <v>0.89664825128544801</v>
          </cell>
          <cell r="H832">
            <v>824133.42</v>
          </cell>
          <cell r="L832">
            <v>72634.998971700013</v>
          </cell>
        </row>
        <row r="833">
          <cell r="C833">
            <v>11595</v>
          </cell>
          <cell r="D833" t="str">
            <v>MUM</v>
          </cell>
          <cell r="E833" t="str">
            <v>RD</v>
          </cell>
          <cell r="F833" t="str">
            <v>Non-Bank</v>
          </cell>
          <cell r="G833">
            <v>0.95634879744201351</v>
          </cell>
          <cell r="H833">
            <v>399158.1</v>
          </cell>
          <cell r="L833">
            <v>399.15809999999999</v>
          </cell>
        </row>
        <row r="834">
          <cell r="C834">
            <v>11597</v>
          </cell>
          <cell r="D834" t="str">
            <v>DEL</v>
          </cell>
          <cell r="E834" t="str">
            <v>SD</v>
          </cell>
          <cell r="F834" t="str">
            <v>Bank</v>
          </cell>
          <cell r="G834">
            <v>9.1245420871607363E-3</v>
          </cell>
          <cell r="H834">
            <v>507747.24</v>
          </cell>
          <cell r="L834">
            <v>44750.302997400002</v>
          </cell>
        </row>
        <row r="835">
          <cell r="C835">
            <v>11598</v>
          </cell>
          <cell r="D835" t="str">
            <v>MUM</v>
          </cell>
          <cell r="E835" t="str">
            <v>FD</v>
          </cell>
          <cell r="F835" t="str">
            <v>Non-Bank</v>
          </cell>
          <cell r="G835">
            <v>0.97754321927979049</v>
          </cell>
          <cell r="H835">
            <v>772326.72</v>
          </cell>
          <cell r="L835">
            <v>76867.747624800002</v>
          </cell>
        </row>
        <row r="836">
          <cell r="C836">
            <v>11601</v>
          </cell>
          <cell r="D836" t="str">
            <v>DEL</v>
          </cell>
          <cell r="E836" t="str">
            <v>FD</v>
          </cell>
          <cell r="F836" t="str">
            <v>Non-Bank</v>
          </cell>
          <cell r="G836">
            <v>0.68761454681135503</v>
          </cell>
          <cell r="H836">
            <v>640483.47</v>
          </cell>
          <cell r="L836">
            <v>56449.01062845</v>
          </cell>
        </row>
        <row r="837">
          <cell r="C837">
            <v>11604</v>
          </cell>
          <cell r="D837" t="str">
            <v>DEL</v>
          </cell>
          <cell r="E837" t="str">
            <v>CD</v>
          </cell>
          <cell r="F837" t="str">
            <v>Bank</v>
          </cell>
          <cell r="G837">
            <v>0.81137398188490228</v>
          </cell>
          <cell r="H837">
            <v>937548.80999999994</v>
          </cell>
          <cell r="L837">
            <v>82630.864369350005</v>
          </cell>
        </row>
        <row r="838">
          <cell r="C838">
            <v>11606</v>
          </cell>
          <cell r="D838" t="str">
            <v>DEL</v>
          </cell>
          <cell r="E838" t="str">
            <v>CD</v>
          </cell>
          <cell r="F838" t="str">
            <v>Non-Bank</v>
          </cell>
          <cell r="G838">
            <v>0.92048281616450722</v>
          </cell>
          <cell r="H838">
            <v>859048.74</v>
          </cell>
          <cell r="L838">
            <v>859.04873999999995</v>
          </cell>
        </row>
        <row r="839">
          <cell r="C839">
            <v>11608</v>
          </cell>
          <cell r="D839" t="str">
            <v>MUM</v>
          </cell>
          <cell r="E839" t="str">
            <v>FD</v>
          </cell>
          <cell r="F839" t="str">
            <v>Bank</v>
          </cell>
          <cell r="G839">
            <v>0.75509059888440788</v>
          </cell>
          <cell r="H839">
            <v>552942.72</v>
          </cell>
          <cell r="L839">
            <v>552.94272000000001</v>
          </cell>
        </row>
        <row r="840">
          <cell r="C840">
            <v>11610</v>
          </cell>
          <cell r="D840" t="str">
            <v>MUM</v>
          </cell>
          <cell r="E840" t="str">
            <v>FD</v>
          </cell>
          <cell r="F840" t="str">
            <v>Non-Bank</v>
          </cell>
          <cell r="G840">
            <v>0.12527527935760518</v>
          </cell>
          <cell r="H840">
            <v>515022.75</v>
          </cell>
          <cell r="L840">
            <v>51258.926750624996</v>
          </cell>
        </row>
        <row r="841">
          <cell r="C841">
            <v>11611</v>
          </cell>
          <cell r="D841" t="str">
            <v>DEL</v>
          </cell>
          <cell r="E841" t="str">
            <v>CD</v>
          </cell>
          <cell r="F841" t="str">
            <v>Bank</v>
          </cell>
          <cell r="G841">
            <v>0.10306260381696919</v>
          </cell>
          <cell r="H841">
            <v>897175.62</v>
          </cell>
          <cell r="L841">
            <v>74218.853164500004</v>
          </cell>
        </row>
        <row r="842">
          <cell r="C842">
            <v>11612</v>
          </cell>
          <cell r="D842" t="str">
            <v>DEL</v>
          </cell>
          <cell r="E842" t="str">
            <v>RD</v>
          </cell>
          <cell r="F842" t="str">
            <v>Non-Bank</v>
          </cell>
          <cell r="G842">
            <v>0.45193266205091975</v>
          </cell>
          <cell r="H842">
            <v>895285.71</v>
          </cell>
          <cell r="L842">
            <v>895.28570999999999</v>
          </cell>
        </row>
        <row r="843">
          <cell r="C843">
            <v>11616</v>
          </cell>
          <cell r="D843" t="str">
            <v>MUM</v>
          </cell>
          <cell r="E843" t="str">
            <v>FD</v>
          </cell>
          <cell r="F843" t="str">
            <v>Bank</v>
          </cell>
          <cell r="G843">
            <v>0.88247753314694355</v>
          </cell>
          <cell r="H843">
            <v>353715.12</v>
          </cell>
          <cell r="L843">
            <v>35204.381605800001</v>
          </cell>
        </row>
        <row r="844">
          <cell r="C844">
            <v>11617</v>
          </cell>
          <cell r="D844" t="str">
            <v>DEL</v>
          </cell>
          <cell r="E844" t="str">
            <v>FD</v>
          </cell>
          <cell r="F844" t="str">
            <v>Non-Bank</v>
          </cell>
          <cell r="G844">
            <v>9.8350205267297097E-2</v>
          </cell>
          <cell r="H844">
            <v>231820.38</v>
          </cell>
          <cell r="L844">
            <v>19177.3409355</v>
          </cell>
        </row>
        <row r="845">
          <cell r="C845">
            <v>11619</v>
          </cell>
          <cell r="D845" t="str">
            <v>DEL</v>
          </cell>
          <cell r="E845" t="str">
            <v>FD</v>
          </cell>
          <cell r="F845" t="str">
            <v>Bank</v>
          </cell>
          <cell r="G845">
            <v>0.98482622235037243</v>
          </cell>
          <cell r="H845">
            <v>105850.8</v>
          </cell>
          <cell r="L845">
            <v>9329.1602580000017</v>
          </cell>
        </row>
        <row r="846">
          <cell r="C846">
            <v>11621</v>
          </cell>
          <cell r="D846" t="str">
            <v>DEL</v>
          </cell>
          <cell r="E846" t="str">
            <v>RD</v>
          </cell>
          <cell r="F846" t="str">
            <v>Bank</v>
          </cell>
          <cell r="G846">
            <v>0.53585046312375917</v>
          </cell>
          <cell r="H846">
            <v>979733.7</v>
          </cell>
          <cell r="L846">
            <v>979.7337</v>
          </cell>
        </row>
        <row r="847">
          <cell r="C847">
            <v>11629</v>
          </cell>
          <cell r="D847" t="str">
            <v>DEL</v>
          </cell>
          <cell r="E847" t="str">
            <v>RD</v>
          </cell>
          <cell r="F847" t="str">
            <v>Bank</v>
          </cell>
          <cell r="G847">
            <v>0.78378384858822414</v>
          </cell>
          <cell r="H847">
            <v>179165.25</v>
          </cell>
          <cell r="L847">
            <v>14821.445306249998</v>
          </cell>
        </row>
        <row r="848">
          <cell r="C848">
            <v>11630</v>
          </cell>
          <cell r="D848" t="str">
            <v>MUM</v>
          </cell>
          <cell r="E848" t="str">
            <v>RD</v>
          </cell>
          <cell r="F848" t="str">
            <v>Non-Bank</v>
          </cell>
          <cell r="G848">
            <v>0.51244388844552136</v>
          </cell>
          <cell r="H848">
            <v>36759.69</v>
          </cell>
          <cell r="L848">
            <v>3040.9453552499999</v>
          </cell>
        </row>
        <row r="849">
          <cell r="C849">
            <v>11631</v>
          </cell>
          <cell r="D849" t="str">
            <v>MUM</v>
          </cell>
          <cell r="E849" t="str">
            <v>FD</v>
          </cell>
          <cell r="F849" t="str">
            <v>Non-Bank</v>
          </cell>
          <cell r="G849">
            <v>0.54111964347080477</v>
          </cell>
          <cell r="H849">
            <v>232266.87</v>
          </cell>
          <cell r="L849">
            <v>19214.276820749998</v>
          </cell>
        </row>
        <row r="850">
          <cell r="C850">
            <v>11632</v>
          </cell>
          <cell r="D850" t="str">
            <v>DEL</v>
          </cell>
          <cell r="E850" t="str">
            <v>FD</v>
          </cell>
          <cell r="F850" t="str">
            <v>Bank</v>
          </cell>
          <cell r="G850">
            <v>0.96615117843418741</v>
          </cell>
          <cell r="H850">
            <v>468726.39</v>
          </cell>
          <cell r="L850">
            <v>41311.20038265</v>
          </cell>
        </row>
        <row r="851">
          <cell r="C851">
            <v>11634</v>
          </cell>
          <cell r="D851" t="str">
            <v>DEL</v>
          </cell>
          <cell r="E851" t="str">
            <v>FD</v>
          </cell>
          <cell r="F851" t="str">
            <v>Bank</v>
          </cell>
          <cell r="G851">
            <v>0.48757546245602834</v>
          </cell>
          <cell r="H851">
            <v>93401.55</v>
          </cell>
          <cell r="L851">
            <v>9296.0227676249997</v>
          </cell>
        </row>
        <row r="852">
          <cell r="C852">
            <v>11635</v>
          </cell>
          <cell r="D852" t="str">
            <v>DEL</v>
          </cell>
          <cell r="E852" t="str">
            <v>FD</v>
          </cell>
          <cell r="F852" t="str">
            <v>Bank</v>
          </cell>
          <cell r="G852">
            <v>0.32219169834619621</v>
          </cell>
          <cell r="H852">
            <v>640939.86</v>
          </cell>
          <cell r="L852">
            <v>640.93985999999995</v>
          </cell>
        </row>
        <row r="853">
          <cell r="C853">
            <v>11636</v>
          </cell>
          <cell r="D853" t="str">
            <v>DEL</v>
          </cell>
          <cell r="E853" t="str">
            <v>FD</v>
          </cell>
          <cell r="F853" t="str">
            <v>Non-Bank</v>
          </cell>
          <cell r="G853">
            <v>0.47283554758847801</v>
          </cell>
          <cell r="H853">
            <v>832204.89</v>
          </cell>
          <cell r="L853">
            <v>832.20488999999998</v>
          </cell>
        </row>
        <row r="854">
          <cell r="C854">
            <v>11637</v>
          </cell>
          <cell r="D854" t="str">
            <v>MUM</v>
          </cell>
          <cell r="E854" t="str">
            <v>RD</v>
          </cell>
          <cell r="F854" t="str">
            <v>Non-Bank</v>
          </cell>
          <cell r="G854">
            <v>0.59627369557571441</v>
          </cell>
          <cell r="H854">
            <v>596423.52</v>
          </cell>
          <cell r="L854">
            <v>52565.786935200005</v>
          </cell>
        </row>
        <row r="855">
          <cell r="C855">
            <v>11638</v>
          </cell>
          <cell r="D855" t="str">
            <v>DEL</v>
          </cell>
          <cell r="E855" t="str">
            <v>FD</v>
          </cell>
          <cell r="F855" t="str">
            <v>Bank</v>
          </cell>
          <cell r="G855">
            <v>0.87304830427024827</v>
          </cell>
          <cell r="H855">
            <v>84251.97</v>
          </cell>
          <cell r="L855">
            <v>84.25197</v>
          </cell>
        </row>
        <row r="856">
          <cell r="C856">
            <v>11640</v>
          </cell>
          <cell r="D856" t="str">
            <v>MUM</v>
          </cell>
          <cell r="E856" t="str">
            <v>RD</v>
          </cell>
          <cell r="F856" t="str">
            <v>Non-Bank</v>
          </cell>
          <cell r="G856">
            <v>0.12885077130407097</v>
          </cell>
          <cell r="H856">
            <v>594924.66</v>
          </cell>
          <cell r="L856">
            <v>52433.684909100004</v>
          </cell>
        </row>
        <row r="857">
          <cell r="C857">
            <v>11641</v>
          </cell>
          <cell r="D857" t="str">
            <v>DEL</v>
          </cell>
          <cell r="E857" t="str">
            <v>FD</v>
          </cell>
          <cell r="F857" t="str">
            <v>Bank</v>
          </cell>
          <cell r="G857">
            <v>0.894708796470429</v>
          </cell>
          <cell r="H857">
            <v>378844.29</v>
          </cell>
          <cell r="L857">
            <v>33389.441499150002</v>
          </cell>
        </row>
        <row r="858">
          <cell r="C858">
            <v>11643</v>
          </cell>
          <cell r="D858" t="str">
            <v>DEL</v>
          </cell>
          <cell r="E858" t="str">
            <v>CD</v>
          </cell>
          <cell r="F858" t="str">
            <v>Bank</v>
          </cell>
          <cell r="G858">
            <v>0.9083604920075975</v>
          </cell>
          <cell r="H858">
            <v>110947.31999999999</v>
          </cell>
          <cell r="L858">
            <v>11042.309391300001</v>
          </cell>
        </row>
        <row r="859">
          <cell r="C859">
            <v>11645</v>
          </cell>
          <cell r="D859" t="str">
            <v>DEL</v>
          </cell>
          <cell r="E859" t="str">
            <v>RD</v>
          </cell>
          <cell r="F859" t="str">
            <v>Non-Bank</v>
          </cell>
          <cell r="G859">
            <v>0.38466729504128838</v>
          </cell>
          <cell r="H859">
            <v>828448.83</v>
          </cell>
          <cell r="L859">
            <v>828.44882999999993</v>
          </cell>
        </row>
        <row r="860">
          <cell r="C860">
            <v>11646</v>
          </cell>
          <cell r="D860" t="str">
            <v>DEL</v>
          </cell>
          <cell r="E860" t="str">
            <v>SD</v>
          </cell>
          <cell r="F860" t="str">
            <v>Bank</v>
          </cell>
          <cell r="G860">
            <v>0.26114358193716158</v>
          </cell>
          <cell r="H860">
            <v>440381.7</v>
          </cell>
          <cell r="L860">
            <v>36430.576132499998</v>
          </cell>
        </row>
        <row r="861">
          <cell r="C861">
            <v>11647</v>
          </cell>
          <cell r="D861" t="str">
            <v>MUM</v>
          </cell>
          <cell r="E861" t="str">
            <v>CD</v>
          </cell>
          <cell r="F861" t="str">
            <v>Non-Bank</v>
          </cell>
          <cell r="G861">
            <v>0.92117430161252589</v>
          </cell>
          <cell r="H861">
            <v>905218.38</v>
          </cell>
          <cell r="L861">
            <v>74884.190485499988</v>
          </cell>
        </row>
        <row r="862">
          <cell r="C862">
            <v>11648</v>
          </cell>
          <cell r="D862" t="str">
            <v>DEL</v>
          </cell>
          <cell r="E862" t="str">
            <v>FD</v>
          </cell>
          <cell r="F862" t="str">
            <v>Bank</v>
          </cell>
          <cell r="G862">
            <v>0.12756595732464959</v>
          </cell>
          <cell r="H862">
            <v>625711.68000000005</v>
          </cell>
          <cell r="L862">
            <v>62275.519231200007</v>
          </cell>
        </row>
        <row r="863">
          <cell r="C863">
            <v>11651</v>
          </cell>
          <cell r="D863" t="str">
            <v>DEL</v>
          </cell>
          <cell r="E863" t="str">
            <v>CD</v>
          </cell>
          <cell r="F863" t="str">
            <v>Bank</v>
          </cell>
          <cell r="G863">
            <v>0.59270101637415706</v>
          </cell>
          <cell r="H863">
            <v>908782.38</v>
          </cell>
          <cell r="L863">
            <v>80095.535061300005</v>
          </cell>
        </row>
        <row r="864">
          <cell r="C864">
            <v>11652</v>
          </cell>
          <cell r="D864" t="str">
            <v>MUM</v>
          </cell>
          <cell r="E864" t="str">
            <v>SD</v>
          </cell>
          <cell r="F864" t="str">
            <v>Bank</v>
          </cell>
          <cell r="G864">
            <v>7.5011538197488736E-2</v>
          </cell>
          <cell r="H864">
            <v>609082.65</v>
          </cell>
          <cell r="L864">
            <v>60620.473447875011</v>
          </cell>
        </row>
        <row r="865">
          <cell r="C865">
            <v>11653</v>
          </cell>
          <cell r="D865" t="str">
            <v>DEL</v>
          </cell>
          <cell r="E865" t="str">
            <v>CD</v>
          </cell>
          <cell r="F865" t="str">
            <v>Bank</v>
          </cell>
          <cell r="G865">
            <v>0.65099737532388369</v>
          </cell>
          <cell r="H865">
            <v>850466.42999999993</v>
          </cell>
          <cell r="L865">
            <v>70354.835421749987</v>
          </cell>
        </row>
        <row r="866">
          <cell r="C866">
            <v>11655</v>
          </cell>
          <cell r="D866" t="str">
            <v>MUM</v>
          </cell>
          <cell r="E866" t="str">
            <v>FD</v>
          </cell>
          <cell r="F866" t="str">
            <v>Non-Bank</v>
          </cell>
          <cell r="G866">
            <v>0.28886447033895513</v>
          </cell>
          <cell r="H866">
            <v>672677.28</v>
          </cell>
          <cell r="L866">
            <v>66949.88798520001</v>
          </cell>
        </row>
        <row r="867">
          <cell r="C867">
            <v>11656</v>
          </cell>
          <cell r="D867" t="str">
            <v>MUM</v>
          </cell>
          <cell r="E867" t="str">
            <v>FD</v>
          </cell>
          <cell r="F867" t="str">
            <v>Non-Bank</v>
          </cell>
          <cell r="G867">
            <v>0.80962282224360671</v>
          </cell>
          <cell r="H867">
            <v>590298.39</v>
          </cell>
          <cell r="L867">
            <v>590.29839000000004</v>
          </cell>
        </row>
        <row r="868">
          <cell r="C868">
            <v>11658</v>
          </cell>
          <cell r="D868" t="str">
            <v>DEL</v>
          </cell>
          <cell r="E868" t="str">
            <v>RD</v>
          </cell>
          <cell r="F868" t="str">
            <v>Non-Bank</v>
          </cell>
          <cell r="G868">
            <v>0.91576157454454687</v>
          </cell>
          <cell r="H868">
            <v>613974.24</v>
          </cell>
          <cell r="L868">
            <v>50791.019003999994</v>
          </cell>
        </row>
        <row r="869">
          <cell r="C869">
            <v>11661</v>
          </cell>
          <cell r="D869" t="str">
            <v>MUM</v>
          </cell>
          <cell r="E869" t="str">
            <v>FD</v>
          </cell>
          <cell r="F869" t="str">
            <v>Non-Bank</v>
          </cell>
          <cell r="G869">
            <v>0.26150342404772065</v>
          </cell>
          <cell r="H869">
            <v>76090.41</v>
          </cell>
          <cell r="L869">
            <v>6294.57916725</v>
          </cell>
        </row>
        <row r="870">
          <cell r="C870">
            <v>11664</v>
          </cell>
          <cell r="D870" t="str">
            <v>MUM</v>
          </cell>
          <cell r="E870" t="str">
            <v>FD</v>
          </cell>
          <cell r="F870" t="str">
            <v>Bank</v>
          </cell>
          <cell r="G870">
            <v>0.65970130558443907</v>
          </cell>
          <cell r="H870">
            <v>32296.77</v>
          </cell>
          <cell r="L870">
            <v>32.296770000000002</v>
          </cell>
        </row>
        <row r="871">
          <cell r="C871">
            <v>11665</v>
          </cell>
          <cell r="D871" t="str">
            <v>DEL</v>
          </cell>
          <cell r="E871" t="str">
            <v>SD</v>
          </cell>
          <cell r="F871" t="str">
            <v>Bank</v>
          </cell>
          <cell r="G871">
            <v>0.32954168162100295</v>
          </cell>
          <cell r="H871">
            <v>562611.05999999994</v>
          </cell>
          <cell r="L871">
            <v>55995.272274149997</v>
          </cell>
        </row>
        <row r="872">
          <cell r="C872">
            <v>11666</v>
          </cell>
          <cell r="D872" t="str">
            <v>MUM</v>
          </cell>
          <cell r="E872" t="str">
            <v>FD</v>
          </cell>
          <cell r="F872" t="str">
            <v>Non-Bank</v>
          </cell>
          <cell r="G872">
            <v>0.98279072468513806</v>
          </cell>
          <cell r="H872">
            <v>384996.15</v>
          </cell>
          <cell r="L872">
            <v>384.99615</v>
          </cell>
        </row>
        <row r="873">
          <cell r="C873">
            <v>11673</v>
          </cell>
          <cell r="D873" t="str">
            <v>DEL</v>
          </cell>
          <cell r="E873" t="str">
            <v>FD</v>
          </cell>
          <cell r="F873" t="str">
            <v>Bank</v>
          </cell>
          <cell r="G873">
            <v>7.6747389763059504E-2</v>
          </cell>
          <cell r="H873">
            <v>306411.93</v>
          </cell>
          <cell r="L873">
            <v>27005.615450550002</v>
          </cell>
        </row>
        <row r="874">
          <cell r="C874">
            <v>11675</v>
          </cell>
          <cell r="D874" t="str">
            <v>DEL</v>
          </cell>
          <cell r="E874" t="str">
            <v>SD</v>
          </cell>
          <cell r="F874" t="str">
            <v>Bank</v>
          </cell>
          <cell r="G874">
            <v>0.25317151258646231</v>
          </cell>
          <cell r="H874">
            <v>335330.82</v>
          </cell>
          <cell r="L874">
            <v>29554.3818207</v>
          </cell>
        </row>
        <row r="875">
          <cell r="C875">
            <v>11676</v>
          </cell>
          <cell r="D875" t="str">
            <v>DEL</v>
          </cell>
          <cell r="E875" t="str">
            <v>RD</v>
          </cell>
          <cell r="F875" t="str">
            <v>Bank</v>
          </cell>
          <cell r="G875">
            <v>0.91349053696268256</v>
          </cell>
          <cell r="H875">
            <v>78750.539999999994</v>
          </cell>
          <cell r="L875">
            <v>6940.6788428999998</v>
          </cell>
        </row>
        <row r="876">
          <cell r="C876">
            <v>11678</v>
          </cell>
          <cell r="D876" t="str">
            <v>MUM</v>
          </cell>
          <cell r="E876" t="str">
            <v>RD</v>
          </cell>
          <cell r="F876" t="str">
            <v>Bank</v>
          </cell>
          <cell r="G876">
            <v>0.4276451410023232</v>
          </cell>
          <cell r="H876">
            <v>790660.53</v>
          </cell>
          <cell r="L876">
            <v>78692.465899575007</v>
          </cell>
        </row>
        <row r="877">
          <cell r="C877">
            <v>11679</v>
          </cell>
          <cell r="D877" t="str">
            <v>MUM</v>
          </cell>
          <cell r="E877" t="str">
            <v>FD</v>
          </cell>
          <cell r="F877" t="str">
            <v>Bank</v>
          </cell>
          <cell r="G877">
            <v>0.67073961426594964</v>
          </cell>
          <cell r="H877">
            <v>373935.87</v>
          </cell>
          <cell r="L877">
            <v>373.93587000000002</v>
          </cell>
        </row>
        <row r="878">
          <cell r="C878">
            <v>11681</v>
          </cell>
          <cell r="D878" t="str">
            <v>MUM</v>
          </cell>
          <cell r="E878" t="str">
            <v>FD</v>
          </cell>
          <cell r="F878" t="str">
            <v>Bank</v>
          </cell>
          <cell r="G878">
            <v>0.6726736752743856</v>
          </cell>
          <cell r="H878">
            <v>87655.59</v>
          </cell>
          <cell r="L878">
            <v>7251.3086827499992</v>
          </cell>
        </row>
        <row r="879">
          <cell r="C879">
            <v>11682</v>
          </cell>
          <cell r="D879" t="str">
            <v>DEL</v>
          </cell>
          <cell r="E879" t="str">
            <v>RD</v>
          </cell>
          <cell r="F879" t="str">
            <v>Non-Bank</v>
          </cell>
          <cell r="G879">
            <v>0.41918671246780381</v>
          </cell>
          <cell r="H879">
            <v>56913.120000000003</v>
          </cell>
          <cell r="L879">
            <v>5016.0378312000012</v>
          </cell>
        </row>
        <row r="880">
          <cell r="C880">
            <v>11685</v>
          </cell>
          <cell r="D880" t="str">
            <v>MUM</v>
          </cell>
          <cell r="E880" t="str">
            <v>SD</v>
          </cell>
          <cell r="F880" t="str">
            <v>Bank</v>
          </cell>
          <cell r="G880">
            <v>0.83573065122998291</v>
          </cell>
          <cell r="H880">
            <v>367871.13</v>
          </cell>
          <cell r="L880">
            <v>30432.139229249999</v>
          </cell>
        </row>
        <row r="881">
          <cell r="C881">
            <v>11687</v>
          </cell>
          <cell r="D881" t="str">
            <v>DEL</v>
          </cell>
          <cell r="E881" t="str">
            <v>RD</v>
          </cell>
          <cell r="F881" t="str">
            <v>Bank</v>
          </cell>
          <cell r="G881">
            <v>0.97676305910028105</v>
          </cell>
          <cell r="H881">
            <v>636279.93000000005</v>
          </cell>
          <cell r="L881">
            <v>56078.531630550002</v>
          </cell>
        </row>
        <row r="882">
          <cell r="C882">
            <v>11688</v>
          </cell>
          <cell r="D882" t="str">
            <v>DEL</v>
          </cell>
          <cell r="E882" t="str">
            <v>CD</v>
          </cell>
          <cell r="F882" t="str">
            <v>Non-Bank</v>
          </cell>
          <cell r="G882">
            <v>1.6472947924711545E-2</v>
          </cell>
          <cell r="H882">
            <v>659188.53</v>
          </cell>
          <cell r="L882">
            <v>65607.386419575007</v>
          </cell>
        </row>
        <row r="883">
          <cell r="C883">
            <v>11692</v>
          </cell>
          <cell r="D883" t="str">
            <v>DEL</v>
          </cell>
          <cell r="E883" t="str">
            <v>SD</v>
          </cell>
          <cell r="F883" t="str">
            <v>Bank</v>
          </cell>
          <cell r="G883">
            <v>0.50034149744714684</v>
          </cell>
          <cell r="H883">
            <v>905236.2</v>
          </cell>
          <cell r="L883">
            <v>74885.664644999997</v>
          </cell>
        </row>
        <row r="884">
          <cell r="C884">
            <v>11694</v>
          </cell>
          <cell r="D884" t="str">
            <v>MUM</v>
          </cell>
          <cell r="E884" t="str">
            <v>FD</v>
          </cell>
          <cell r="F884" t="str">
            <v>Non-Bank</v>
          </cell>
          <cell r="G884">
            <v>0.29885387567186084</v>
          </cell>
          <cell r="H884">
            <v>133488.63</v>
          </cell>
          <cell r="L884">
            <v>11765.02040505</v>
          </cell>
        </row>
        <row r="885">
          <cell r="C885">
            <v>11696</v>
          </cell>
          <cell r="D885" t="str">
            <v>DEL</v>
          </cell>
          <cell r="E885" t="str">
            <v>RD</v>
          </cell>
          <cell r="F885" t="str">
            <v>Bank</v>
          </cell>
          <cell r="G885">
            <v>0.73651399693657482</v>
          </cell>
          <cell r="H885">
            <v>388871.01</v>
          </cell>
          <cell r="L885">
            <v>34273.146466350001</v>
          </cell>
        </row>
        <row r="886">
          <cell r="C886">
            <v>11697</v>
          </cell>
          <cell r="D886" t="str">
            <v>DEL</v>
          </cell>
          <cell r="E886" t="str">
            <v>RD</v>
          </cell>
          <cell r="F886" t="str">
            <v>Bank</v>
          </cell>
          <cell r="G886">
            <v>0.11103403325040317</v>
          </cell>
          <cell r="H886">
            <v>135837.9</v>
          </cell>
          <cell r="L886">
            <v>11972.0733165</v>
          </cell>
        </row>
        <row r="887">
          <cell r="C887">
            <v>11700</v>
          </cell>
          <cell r="D887" t="str">
            <v>MUM</v>
          </cell>
          <cell r="E887" t="str">
            <v>RD</v>
          </cell>
          <cell r="F887" t="str">
            <v>Non-Bank</v>
          </cell>
          <cell r="G887">
            <v>0.27278928833499982</v>
          </cell>
          <cell r="H887">
            <v>711391.23</v>
          </cell>
          <cell r="L887">
            <v>711.39122999999995</v>
          </cell>
        </row>
        <row r="888">
          <cell r="C888">
            <v>11702</v>
          </cell>
          <cell r="D888" t="str">
            <v>MUM</v>
          </cell>
          <cell r="E888" t="str">
            <v>RD</v>
          </cell>
          <cell r="F888" t="str">
            <v>Bank</v>
          </cell>
          <cell r="G888">
            <v>0.67671307045897855</v>
          </cell>
          <cell r="H888">
            <v>178255.44</v>
          </cell>
          <cell r="L888">
            <v>15710.543204400001</v>
          </cell>
        </row>
        <row r="889">
          <cell r="C889">
            <v>11704</v>
          </cell>
          <cell r="D889" t="str">
            <v>DEL</v>
          </cell>
          <cell r="E889" t="str">
            <v>SD</v>
          </cell>
          <cell r="F889" t="str">
            <v>Non-Bank</v>
          </cell>
          <cell r="G889">
            <v>2.676317100812986E-2</v>
          </cell>
          <cell r="H889">
            <v>150547.32</v>
          </cell>
          <cell r="L889">
            <v>150.54732000000001</v>
          </cell>
        </row>
        <row r="890">
          <cell r="C890">
            <v>11706</v>
          </cell>
          <cell r="D890" t="str">
            <v>MUM</v>
          </cell>
          <cell r="E890" t="str">
            <v>FD</v>
          </cell>
          <cell r="F890" t="str">
            <v>Non-Bank</v>
          </cell>
          <cell r="G890">
            <v>0.31116029638195697</v>
          </cell>
          <cell r="H890">
            <v>17401.23</v>
          </cell>
          <cell r="L890">
            <v>17.401229999999998</v>
          </cell>
        </row>
        <row r="891">
          <cell r="C891">
            <v>11709</v>
          </cell>
          <cell r="D891" t="str">
            <v>MUM</v>
          </cell>
          <cell r="E891" t="str">
            <v>CD</v>
          </cell>
          <cell r="F891" t="str">
            <v>Non-Bank</v>
          </cell>
          <cell r="G891">
            <v>0.38626815912792212</v>
          </cell>
          <cell r="H891">
            <v>304626.96000000002</v>
          </cell>
          <cell r="L891">
            <v>25200.265265999999</v>
          </cell>
        </row>
        <row r="892">
          <cell r="C892">
            <v>11710</v>
          </cell>
          <cell r="D892" t="str">
            <v>DEL</v>
          </cell>
          <cell r="E892" t="str">
            <v>CD</v>
          </cell>
          <cell r="F892" t="str">
            <v>Non-Bank</v>
          </cell>
          <cell r="G892">
            <v>0.61197748805239927</v>
          </cell>
          <cell r="H892">
            <v>287091.09000000003</v>
          </cell>
          <cell r="L892">
            <v>23749.610420250003</v>
          </cell>
        </row>
        <row r="893">
          <cell r="C893">
            <v>11711</v>
          </cell>
          <cell r="D893" t="str">
            <v>DEL</v>
          </cell>
          <cell r="E893" t="str">
            <v>CD</v>
          </cell>
          <cell r="F893" t="str">
            <v>Bank</v>
          </cell>
          <cell r="G893">
            <v>0.33756159099169147</v>
          </cell>
          <cell r="H893">
            <v>529603.47</v>
          </cell>
          <cell r="L893">
            <v>43811.447055749995</v>
          </cell>
        </row>
        <row r="894">
          <cell r="C894">
            <v>11713</v>
          </cell>
          <cell r="D894" t="str">
            <v>DEL</v>
          </cell>
          <cell r="E894" t="str">
            <v>SD</v>
          </cell>
          <cell r="F894" t="str">
            <v>Non-Bank</v>
          </cell>
          <cell r="G894">
            <v>0.29763783599528015</v>
          </cell>
          <cell r="H894">
            <v>458845.2</v>
          </cell>
          <cell r="L894">
            <v>458.84520000000003</v>
          </cell>
        </row>
        <row r="895">
          <cell r="C895">
            <v>11716</v>
          </cell>
          <cell r="D895" t="str">
            <v>DEL</v>
          </cell>
          <cell r="E895" t="str">
            <v>FD</v>
          </cell>
          <cell r="F895" t="str">
            <v>Non-Bank</v>
          </cell>
          <cell r="G895">
            <v>0.50278271475533243</v>
          </cell>
          <cell r="H895">
            <v>178940.52</v>
          </cell>
          <cell r="L895">
            <v>17809.5026043</v>
          </cell>
        </row>
        <row r="896">
          <cell r="C896">
            <v>11719</v>
          </cell>
          <cell r="D896" t="str">
            <v>MUM</v>
          </cell>
          <cell r="E896" t="str">
            <v>FD</v>
          </cell>
          <cell r="F896" t="str">
            <v>Non-Bank</v>
          </cell>
          <cell r="G896">
            <v>0.63635787034721525</v>
          </cell>
          <cell r="H896">
            <v>318065.21999999997</v>
          </cell>
          <cell r="L896">
            <v>26311.945324499993</v>
          </cell>
        </row>
        <row r="897">
          <cell r="C897">
            <v>11721</v>
          </cell>
          <cell r="D897" t="str">
            <v>DEL</v>
          </cell>
          <cell r="E897" t="str">
            <v>FD</v>
          </cell>
          <cell r="F897" t="str">
            <v>Non-Bank</v>
          </cell>
          <cell r="G897">
            <v>0.95157274750389431</v>
          </cell>
          <cell r="H897">
            <v>780610.05</v>
          </cell>
          <cell r="L897">
            <v>77692.166751375</v>
          </cell>
        </row>
        <row r="898">
          <cell r="C898">
            <v>11723</v>
          </cell>
          <cell r="D898" t="str">
            <v>DEL</v>
          </cell>
          <cell r="E898" t="str">
            <v>FD</v>
          </cell>
          <cell r="F898" t="str">
            <v>Non-Bank</v>
          </cell>
          <cell r="G898">
            <v>0.94892008269815331</v>
          </cell>
          <cell r="H898">
            <v>529682.67000000004</v>
          </cell>
          <cell r="L898">
            <v>52717.991938425002</v>
          </cell>
        </row>
        <row r="899">
          <cell r="C899">
            <v>11724</v>
          </cell>
          <cell r="D899" t="str">
            <v>MUM</v>
          </cell>
          <cell r="E899" t="str">
            <v>SD</v>
          </cell>
          <cell r="F899" t="str">
            <v>Bank</v>
          </cell>
          <cell r="G899">
            <v>0.59646971025237461</v>
          </cell>
          <cell r="H899">
            <v>301960.89</v>
          </cell>
          <cell r="L899">
            <v>24979.714625249999</v>
          </cell>
        </row>
        <row r="900">
          <cell r="C900">
            <v>11725</v>
          </cell>
          <cell r="D900" t="str">
            <v>DEL</v>
          </cell>
          <cell r="E900" t="str">
            <v>CD</v>
          </cell>
          <cell r="F900" t="str">
            <v>Non-Bank</v>
          </cell>
          <cell r="G900">
            <v>0.52785726067090633</v>
          </cell>
          <cell r="H900">
            <v>875865.87</v>
          </cell>
          <cell r="L900">
            <v>72456.004095749988</v>
          </cell>
        </row>
        <row r="901">
          <cell r="C901">
            <v>11731</v>
          </cell>
          <cell r="D901" t="str">
            <v>DEL</v>
          </cell>
          <cell r="E901" t="str">
            <v>CD</v>
          </cell>
          <cell r="F901" t="str">
            <v>Non-Bank</v>
          </cell>
          <cell r="G901">
            <v>0.407403636907119</v>
          </cell>
          <cell r="H901">
            <v>422462.7</v>
          </cell>
          <cell r="L901">
            <v>422.46269999999998</v>
          </cell>
        </row>
        <row r="902">
          <cell r="C902">
            <v>11732</v>
          </cell>
          <cell r="D902" t="str">
            <v>DEL</v>
          </cell>
          <cell r="E902" t="str">
            <v>CD</v>
          </cell>
          <cell r="F902" t="str">
            <v>Non-Bank</v>
          </cell>
          <cell r="G902">
            <v>0.69343440177129512</v>
          </cell>
          <cell r="H902">
            <v>901850.4</v>
          </cell>
          <cell r="L902">
            <v>79484.585004000008</v>
          </cell>
        </row>
        <row r="903">
          <cell r="C903">
            <v>11733</v>
          </cell>
          <cell r="D903" t="str">
            <v>DEL</v>
          </cell>
          <cell r="E903" t="str">
            <v>FD</v>
          </cell>
          <cell r="F903" t="str">
            <v>Bank</v>
          </cell>
          <cell r="G903">
            <v>0.84188340349766699</v>
          </cell>
          <cell r="H903">
            <v>197648.55</v>
          </cell>
          <cell r="L903">
            <v>19671.466060125</v>
          </cell>
        </row>
        <row r="904">
          <cell r="C904">
            <v>11734</v>
          </cell>
          <cell r="D904" t="str">
            <v>MUM</v>
          </cell>
          <cell r="E904" t="str">
            <v>CD</v>
          </cell>
          <cell r="F904" t="str">
            <v>Non-Bank</v>
          </cell>
          <cell r="G904">
            <v>0.90102029137488215</v>
          </cell>
          <cell r="H904">
            <v>255587.31</v>
          </cell>
          <cell r="L904">
            <v>22526.187566850003</v>
          </cell>
        </row>
        <row r="905">
          <cell r="C905">
            <v>11735</v>
          </cell>
          <cell r="D905" t="str">
            <v>DEL</v>
          </cell>
          <cell r="E905" t="str">
            <v>SD</v>
          </cell>
          <cell r="F905" t="str">
            <v>Bank</v>
          </cell>
          <cell r="G905">
            <v>0.55627169473339722</v>
          </cell>
          <cell r="H905">
            <v>38728.800000000003</v>
          </cell>
          <cell r="L905">
            <v>3413.3627880000008</v>
          </cell>
        </row>
        <row r="906">
          <cell r="C906">
            <v>11743</v>
          </cell>
          <cell r="D906" t="str">
            <v>MUM</v>
          </cell>
          <cell r="E906" t="str">
            <v>CD</v>
          </cell>
          <cell r="F906" t="str">
            <v>Non-Bank</v>
          </cell>
          <cell r="G906">
            <v>0.52027627904885698</v>
          </cell>
          <cell r="H906">
            <v>396748.44</v>
          </cell>
          <cell r="L906">
            <v>396.74844000000002</v>
          </cell>
        </row>
        <row r="907">
          <cell r="C907">
            <v>11745</v>
          </cell>
          <cell r="D907" t="str">
            <v>DEL</v>
          </cell>
          <cell r="E907" t="str">
            <v>SD</v>
          </cell>
          <cell r="F907" t="str">
            <v>Bank</v>
          </cell>
          <cell r="G907">
            <v>0.46687462472430419</v>
          </cell>
          <cell r="H907">
            <v>195073.56</v>
          </cell>
          <cell r="L907">
            <v>195.07355999999999</v>
          </cell>
        </row>
        <row r="908">
          <cell r="C908">
            <v>11746</v>
          </cell>
          <cell r="D908" t="str">
            <v>MUM</v>
          </cell>
          <cell r="E908" t="str">
            <v>FD</v>
          </cell>
          <cell r="F908" t="str">
            <v>Non-Bank</v>
          </cell>
          <cell r="G908">
            <v>0.71150747283586246</v>
          </cell>
          <cell r="H908">
            <v>202345.11</v>
          </cell>
          <cell r="L908">
            <v>202.34510999999998</v>
          </cell>
        </row>
        <row r="909">
          <cell r="C909">
            <v>11749</v>
          </cell>
          <cell r="D909" t="str">
            <v>DEL</v>
          </cell>
          <cell r="E909" t="str">
            <v>RD</v>
          </cell>
          <cell r="F909" t="str">
            <v>Non-Bank</v>
          </cell>
          <cell r="G909">
            <v>0.53095517782395041</v>
          </cell>
          <cell r="H909">
            <v>568616.4</v>
          </cell>
          <cell r="L909">
            <v>568.6164</v>
          </cell>
        </row>
        <row r="910">
          <cell r="C910">
            <v>11750</v>
          </cell>
          <cell r="D910" t="str">
            <v>MUM</v>
          </cell>
          <cell r="E910" t="str">
            <v>CD</v>
          </cell>
          <cell r="F910" t="str">
            <v>Non-Bank</v>
          </cell>
          <cell r="G910">
            <v>0.34339600219540056</v>
          </cell>
          <cell r="H910">
            <v>705239.37</v>
          </cell>
          <cell r="L910">
            <v>705.23937000000001</v>
          </cell>
        </row>
        <row r="911">
          <cell r="C911">
            <v>11751</v>
          </cell>
          <cell r="D911" t="str">
            <v>DEL</v>
          </cell>
          <cell r="E911" t="str">
            <v>SD</v>
          </cell>
          <cell r="F911" t="str">
            <v>Bank</v>
          </cell>
          <cell r="G911">
            <v>0.58087363017035054</v>
          </cell>
          <cell r="H911">
            <v>381058.92</v>
          </cell>
          <cell r="L911">
            <v>37925.841660300001</v>
          </cell>
        </row>
        <row r="912">
          <cell r="C912">
            <v>11756</v>
          </cell>
          <cell r="D912" t="str">
            <v>DEL</v>
          </cell>
          <cell r="E912" t="str">
            <v>SD</v>
          </cell>
          <cell r="F912" t="str">
            <v>Non-Bank</v>
          </cell>
          <cell r="G912">
            <v>0.66610096296527177</v>
          </cell>
          <cell r="H912">
            <v>985551.92999999993</v>
          </cell>
          <cell r="L912">
            <v>985.55192999999997</v>
          </cell>
        </row>
        <row r="913">
          <cell r="C913">
            <v>11757</v>
          </cell>
          <cell r="D913" t="str">
            <v>DEL</v>
          </cell>
          <cell r="E913" t="str">
            <v>RD</v>
          </cell>
          <cell r="F913" t="str">
            <v>Bank</v>
          </cell>
          <cell r="G913">
            <v>0.45445181090243758</v>
          </cell>
          <cell r="H913">
            <v>597995.64</v>
          </cell>
          <cell r="L913">
            <v>49469.189318999997</v>
          </cell>
        </row>
        <row r="914">
          <cell r="C914">
            <v>11758</v>
          </cell>
          <cell r="D914" t="str">
            <v>MUM</v>
          </cell>
          <cell r="E914" t="str">
            <v>CD</v>
          </cell>
          <cell r="F914" t="str">
            <v>Non-Bank</v>
          </cell>
          <cell r="G914">
            <v>0.30768614057309374</v>
          </cell>
          <cell r="H914">
            <v>843394.86</v>
          </cell>
          <cell r="L914">
            <v>83940.981928650013</v>
          </cell>
        </row>
        <row r="915">
          <cell r="C915">
            <v>11759</v>
          </cell>
          <cell r="D915" t="str">
            <v>MUM</v>
          </cell>
          <cell r="E915" t="str">
            <v>SD</v>
          </cell>
          <cell r="F915" t="str">
            <v>Non-Bank</v>
          </cell>
          <cell r="G915">
            <v>0.77989847314776906</v>
          </cell>
          <cell r="H915">
            <v>777791.52</v>
          </cell>
          <cell r="L915">
            <v>68550.655615200012</v>
          </cell>
        </row>
        <row r="916">
          <cell r="C916">
            <v>11760</v>
          </cell>
          <cell r="D916" t="str">
            <v>MUM</v>
          </cell>
          <cell r="E916" t="str">
            <v>RD</v>
          </cell>
          <cell r="F916" t="str">
            <v>Bank</v>
          </cell>
          <cell r="G916">
            <v>9.0361050350851846E-2</v>
          </cell>
          <cell r="H916">
            <v>550364.76</v>
          </cell>
          <cell r="L916">
            <v>550.36476000000005</v>
          </cell>
        </row>
        <row r="917">
          <cell r="C917">
            <v>11761</v>
          </cell>
          <cell r="D917" t="str">
            <v>DEL</v>
          </cell>
          <cell r="E917" t="str">
            <v>SD</v>
          </cell>
          <cell r="F917" t="str">
            <v>Bank</v>
          </cell>
          <cell r="G917">
            <v>0.77280273919100151</v>
          </cell>
          <cell r="H917">
            <v>737309.43</v>
          </cell>
          <cell r="L917">
            <v>64982.766613050007</v>
          </cell>
        </row>
        <row r="918">
          <cell r="C918">
            <v>11762</v>
          </cell>
          <cell r="D918" t="str">
            <v>MUM</v>
          </cell>
          <cell r="E918" t="str">
            <v>RD</v>
          </cell>
          <cell r="F918" t="str">
            <v>Bank</v>
          </cell>
          <cell r="G918">
            <v>0.61273352056148422</v>
          </cell>
          <cell r="H918">
            <v>21256.29</v>
          </cell>
          <cell r="L918">
            <v>1873.42311915</v>
          </cell>
        </row>
        <row r="919">
          <cell r="C919">
            <v>11764</v>
          </cell>
          <cell r="D919" t="str">
            <v>DEL</v>
          </cell>
          <cell r="E919" t="str">
            <v>RD</v>
          </cell>
          <cell r="F919" t="str">
            <v>Bank</v>
          </cell>
          <cell r="G919">
            <v>0.48893945366227265</v>
          </cell>
          <cell r="H919">
            <v>569362.86</v>
          </cell>
          <cell r="L919">
            <v>50180.795666100006</v>
          </cell>
        </row>
        <row r="920">
          <cell r="C920">
            <v>11765</v>
          </cell>
          <cell r="D920" t="str">
            <v>MUM</v>
          </cell>
          <cell r="E920" t="str">
            <v>CD</v>
          </cell>
          <cell r="F920" t="str">
            <v>Non-Bank</v>
          </cell>
          <cell r="G920">
            <v>0.36616657566534994</v>
          </cell>
          <cell r="H920">
            <v>153612.35999999999</v>
          </cell>
          <cell r="L920">
            <v>12707.582480999999</v>
          </cell>
        </row>
        <row r="921">
          <cell r="C921">
            <v>11766</v>
          </cell>
          <cell r="D921" t="str">
            <v>DEL</v>
          </cell>
          <cell r="E921" t="str">
            <v>RD</v>
          </cell>
          <cell r="F921" t="str">
            <v>Non-Bank</v>
          </cell>
          <cell r="G921">
            <v>4.6825532607407183E-2</v>
          </cell>
          <cell r="H921">
            <v>844087.86</v>
          </cell>
          <cell r="L921">
            <v>84009.954486150004</v>
          </cell>
        </row>
        <row r="922">
          <cell r="C922">
            <v>11768</v>
          </cell>
          <cell r="D922" t="str">
            <v>DEL</v>
          </cell>
          <cell r="E922" t="str">
            <v>RD</v>
          </cell>
          <cell r="F922" t="str">
            <v>Bank</v>
          </cell>
          <cell r="G922">
            <v>0.83598852920554623</v>
          </cell>
          <cell r="H922">
            <v>894885.75</v>
          </cell>
          <cell r="L922">
            <v>78870.755576249998</v>
          </cell>
        </row>
        <row r="923">
          <cell r="C923">
            <v>11769</v>
          </cell>
          <cell r="D923" t="str">
            <v>MUM</v>
          </cell>
          <cell r="E923" t="str">
            <v>SD</v>
          </cell>
          <cell r="F923" t="str">
            <v>Bank</v>
          </cell>
          <cell r="G923">
            <v>0.61078914131090756</v>
          </cell>
          <cell r="H923">
            <v>323884.44</v>
          </cell>
          <cell r="L923">
            <v>26793.340299</v>
          </cell>
        </row>
        <row r="924">
          <cell r="C924">
            <v>11773</v>
          </cell>
          <cell r="D924" t="str">
            <v>MUM</v>
          </cell>
          <cell r="E924" t="str">
            <v>RD</v>
          </cell>
          <cell r="F924" t="str">
            <v>Bank</v>
          </cell>
          <cell r="G924">
            <v>0.76622479492700801</v>
          </cell>
          <cell r="H924">
            <v>735879.87</v>
          </cell>
          <cell r="L924">
            <v>735.87986999999998</v>
          </cell>
        </row>
        <row r="925">
          <cell r="C925">
            <v>11774</v>
          </cell>
          <cell r="D925" t="str">
            <v>DEL</v>
          </cell>
          <cell r="E925" t="str">
            <v>CD</v>
          </cell>
          <cell r="F925" t="str">
            <v>Bank</v>
          </cell>
          <cell r="G925">
            <v>0.66511646697889271</v>
          </cell>
          <cell r="H925">
            <v>816127.29</v>
          </cell>
          <cell r="L925">
            <v>816.12729000000002</v>
          </cell>
        </row>
        <row r="926">
          <cell r="C926">
            <v>11775</v>
          </cell>
          <cell r="D926" t="str">
            <v>DEL</v>
          </cell>
          <cell r="E926" t="str">
            <v>SD</v>
          </cell>
          <cell r="F926" t="str">
            <v>Non-Bank</v>
          </cell>
          <cell r="G926">
            <v>0.40776257591936671</v>
          </cell>
          <cell r="H926">
            <v>140301.81</v>
          </cell>
          <cell r="L926">
            <v>11606.467232249999</v>
          </cell>
        </row>
        <row r="927">
          <cell r="C927">
            <v>11776</v>
          </cell>
          <cell r="D927" t="str">
            <v>DEL</v>
          </cell>
          <cell r="E927" t="str">
            <v>CD</v>
          </cell>
          <cell r="F927" t="str">
            <v>Non-Bank</v>
          </cell>
          <cell r="G927">
            <v>3.0679718395412725E-2</v>
          </cell>
          <cell r="H927">
            <v>542210.13</v>
          </cell>
          <cell r="L927">
            <v>53964.818713575005</v>
          </cell>
        </row>
        <row r="928">
          <cell r="C928">
            <v>11778</v>
          </cell>
          <cell r="D928" t="str">
            <v>DEL</v>
          </cell>
          <cell r="E928" t="str">
            <v>SD</v>
          </cell>
          <cell r="F928" t="str">
            <v>Bank</v>
          </cell>
          <cell r="G928">
            <v>0.77487127744377138</v>
          </cell>
          <cell r="H928">
            <v>732016.89</v>
          </cell>
          <cell r="L928">
            <v>64516.308600150005</v>
          </cell>
        </row>
        <row r="929">
          <cell r="C929">
            <v>11779</v>
          </cell>
          <cell r="D929" t="str">
            <v>MUM</v>
          </cell>
          <cell r="E929" t="str">
            <v>CD</v>
          </cell>
          <cell r="F929" t="str">
            <v>Bank</v>
          </cell>
          <cell r="G929">
            <v>0.23726637003710427</v>
          </cell>
          <cell r="H929">
            <v>826782.66</v>
          </cell>
          <cell r="L929">
            <v>826.78266000000008</v>
          </cell>
        </row>
        <row r="930">
          <cell r="C930">
            <v>11782</v>
          </cell>
          <cell r="D930" t="str">
            <v>DEL</v>
          </cell>
          <cell r="E930" t="str">
            <v>SD</v>
          </cell>
          <cell r="F930" t="str">
            <v>Non-Bank</v>
          </cell>
          <cell r="G930">
            <v>0.80574042758133746</v>
          </cell>
          <cell r="H930">
            <v>977406.21</v>
          </cell>
          <cell r="L930">
            <v>80855.928722249984</v>
          </cell>
        </row>
        <row r="931">
          <cell r="C931">
            <v>11785</v>
          </cell>
          <cell r="D931" t="str">
            <v>DEL</v>
          </cell>
          <cell r="E931" t="str">
            <v>SD</v>
          </cell>
          <cell r="F931" t="str">
            <v>Bank</v>
          </cell>
          <cell r="G931">
            <v>3.5539408385400928E-2</v>
          </cell>
          <cell r="H931">
            <v>451556.82</v>
          </cell>
          <cell r="L931">
            <v>37355.037934500004</v>
          </cell>
        </row>
        <row r="932">
          <cell r="C932">
            <v>11786</v>
          </cell>
          <cell r="D932" t="str">
            <v>MUM</v>
          </cell>
          <cell r="E932" t="str">
            <v>SD</v>
          </cell>
          <cell r="F932" t="str">
            <v>Non-Bank</v>
          </cell>
          <cell r="G932">
            <v>0.45120744699365867</v>
          </cell>
          <cell r="H932">
            <v>638976.68999999994</v>
          </cell>
          <cell r="L932">
            <v>638.97668999999996</v>
          </cell>
        </row>
        <row r="933">
          <cell r="C933">
            <v>11788</v>
          </cell>
          <cell r="D933" t="str">
            <v>DEL</v>
          </cell>
          <cell r="E933" t="str">
            <v>SD</v>
          </cell>
          <cell r="F933" t="str">
            <v>Bank</v>
          </cell>
          <cell r="G933">
            <v>6.8090250891421067E-2</v>
          </cell>
          <cell r="H933">
            <v>351821.25</v>
          </cell>
          <cell r="L933">
            <v>35015.889459375001</v>
          </cell>
        </row>
        <row r="934">
          <cell r="C934">
            <v>11789</v>
          </cell>
          <cell r="D934" t="str">
            <v>MUM</v>
          </cell>
          <cell r="E934" t="str">
            <v>FD</v>
          </cell>
          <cell r="F934" t="str">
            <v>Non-Bank</v>
          </cell>
          <cell r="G934">
            <v>0.77097092725505656</v>
          </cell>
          <cell r="H934">
            <v>748178.64</v>
          </cell>
          <cell r="L934">
            <v>61893.077993999992</v>
          </cell>
        </row>
        <row r="935">
          <cell r="C935">
            <v>11791</v>
          </cell>
          <cell r="D935" t="str">
            <v>MUM</v>
          </cell>
          <cell r="E935" t="str">
            <v>CD</v>
          </cell>
          <cell r="F935" t="str">
            <v>Bank</v>
          </cell>
          <cell r="G935">
            <v>0.42727025260685847</v>
          </cell>
          <cell r="H935">
            <v>597366.99</v>
          </cell>
          <cell r="L935">
            <v>52648.939663649995</v>
          </cell>
        </row>
        <row r="936">
          <cell r="C936">
            <v>11792</v>
          </cell>
          <cell r="D936" t="str">
            <v>DEL</v>
          </cell>
          <cell r="E936" t="str">
            <v>FD</v>
          </cell>
          <cell r="F936" t="str">
            <v>Bank</v>
          </cell>
          <cell r="G936">
            <v>0.45376259148028053</v>
          </cell>
          <cell r="H936">
            <v>270325.44</v>
          </cell>
          <cell r="L936">
            <v>270.32544000000001</v>
          </cell>
        </row>
        <row r="937">
          <cell r="C937">
            <v>11793</v>
          </cell>
          <cell r="D937" t="str">
            <v>DEL</v>
          </cell>
          <cell r="E937" t="str">
            <v>FD</v>
          </cell>
          <cell r="F937" t="str">
            <v>Bank</v>
          </cell>
          <cell r="G937">
            <v>0.62420961572452738</v>
          </cell>
          <cell r="H937">
            <v>115752.78</v>
          </cell>
          <cell r="L937">
            <v>115.75278</v>
          </cell>
        </row>
        <row r="938">
          <cell r="C938">
            <v>11795</v>
          </cell>
          <cell r="D938" t="str">
            <v>MUM</v>
          </cell>
          <cell r="E938" t="str">
            <v>RD</v>
          </cell>
          <cell r="F938" t="str">
            <v>Bank</v>
          </cell>
          <cell r="G938">
            <v>0.48271359877946785</v>
          </cell>
          <cell r="H938">
            <v>780383.34</v>
          </cell>
          <cell r="L938">
            <v>68779.085670900007</v>
          </cell>
        </row>
        <row r="939">
          <cell r="C939">
            <v>11798</v>
          </cell>
          <cell r="D939" t="str">
            <v>DEL</v>
          </cell>
          <cell r="E939" t="str">
            <v>FD</v>
          </cell>
          <cell r="F939" t="str">
            <v>Non-Bank</v>
          </cell>
          <cell r="G939">
            <v>0.37799180553839173</v>
          </cell>
          <cell r="H939">
            <v>777820.23</v>
          </cell>
          <cell r="L939">
            <v>68553.185971050014</v>
          </cell>
        </row>
        <row r="940">
          <cell r="C940">
            <v>11799</v>
          </cell>
          <cell r="D940" t="str">
            <v>DEL</v>
          </cell>
          <cell r="E940" t="str">
            <v>FD</v>
          </cell>
          <cell r="F940" t="str">
            <v>Non-Bank</v>
          </cell>
          <cell r="G940">
            <v>0.35857151726690639</v>
          </cell>
          <cell r="H940">
            <v>393469.56</v>
          </cell>
          <cell r="L940">
            <v>393.46956</v>
          </cell>
        </row>
        <row r="941">
          <cell r="C941">
            <v>11802</v>
          </cell>
          <cell r="D941" t="str">
            <v>DEL</v>
          </cell>
          <cell r="E941" t="str">
            <v>FD</v>
          </cell>
          <cell r="F941" t="str">
            <v>Bank</v>
          </cell>
          <cell r="G941">
            <v>0.26183948255082146</v>
          </cell>
          <cell r="H941">
            <v>108023.85</v>
          </cell>
          <cell r="L941">
            <v>8936.2729912499999</v>
          </cell>
        </row>
        <row r="942">
          <cell r="C942">
            <v>11803</v>
          </cell>
          <cell r="D942" t="str">
            <v>DEL</v>
          </cell>
          <cell r="E942" t="str">
            <v>FD</v>
          </cell>
          <cell r="F942" t="str">
            <v>Non-Bank</v>
          </cell>
          <cell r="G942">
            <v>0.74026001629605387</v>
          </cell>
          <cell r="H942">
            <v>572081.4</v>
          </cell>
          <cell r="L942">
            <v>572.08140000000003</v>
          </cell>
        </row>
        <row r="943">
          <cell r="C943">
            <v>11804</v>
          </cell>
          <cell r="D943" t="str">
            <v>DEL</v>
          </cell>
          <cell r="E943" t="str">
            <v>CD</v>
          </cell>
          <cell r="F943" t="str">
            <v>Non-Bank</v>
          </cell>
          <cell r="G943">
            <v>0.72816858053065092</v>
          </cell>
          <cell r="H943">
            <v>804386.88</v>
          </cell>
          <cell r="L943">
            <v>66542.904647999996</v>
          </cell>
        </row>
        <row r="944">
          <cell r="C944">
            <v>11809</v>
          </cell>
          <cell r="D944" t="str">
            <v>DEL</v>
          </cell>
          <cell r="E944" t="str">
            <v>FD</v>
          </cell>
          <cell r="F944" t="str">
            <v>Bank</v>
          </cell>
          <cell r="G944">
            <v>0.83230281284412455</v>
          </cell>
          <cell r="H944">
            <v>157942.62</v>
          </cell>
          <cell r="L944">
            <v>15719.63411205</v>
          </cell>
        </row>
        <row r="945">
          <cell r="C945">
            <v>11810</v>
          </cell>
          <cell r="D945" t="str">
            <v>MUM</v>
          </cell>
          <cell r="E945" t="str">
            <v>SD</v>
          </cell>
          <cell r="F945" t="str">
            <v>Bank</v>
          </cell>
          <cell r="G945">
            <v>0.21330731803524661</v>
          </cell>
          <cell r="H945">
            <v>913284.9</v>
          </cell>
          <cell r="L945">
            <v>913.28489999999999</v>
          </cell>
        </row>
        <row r="946">
          <cell r="C946">
            <v>11811</v>
          </cell>
          <cell r="D946" t="str">
            <v>MUM</v>
          </cell>
          <cell r="E946" t="str">
            <v>CD</v>
          </cell>
          <cell r="F946" t="str">
            <v>Non-Bank</v>
          </cell>
          <cell r="G946">
            <v>0.37071016621170949</v>
          </cell>
          <cell r="H946">
            <v>208279.16999999998</v>
          </cell>
          <cell r="L946">
            <v>18356.684647950002</v>
          </cell>
        </row>
        <row r="947">
          <cell r="C947">
            <v>11813</v>
          </cell>
          <cell r="D947" t="str">
            <v>DEL</v>
          </cell>
          <cell r="E947" t="str">
            <v>FD</v>
          </cell>
          <cell r="F947" t="str">
            <v>Bank</v>
          </cell>
          <cell r="G947">
            <v>0.72452104557471286</v>
          </cell>
          <cell r="H947">
            <v>194514.21</v>
          </cell>
          <cell r="L947">
            <v>16091.188022249999</v>
          </cell>
        </row>
        <row r="948">
          <cell r="C948">
            <v>11814</v>
          </cell>
          <cell r="D948" t="str">
            <v>MUM</v>
          </cell>
          <cell r="E948" t="str">
            <v>SD</v>
          </cell>
          <cell r="F948" t="str">
            <v>Bank</v>
          </cell>
          <cell r="G948">
            <v>0.4126218671096189</v>
          </cell>
          <cell r="H948">
            <v>747112.41</v>
          </cell>
          <cell r="L948">
            <v>74358.230386275012</v>
          </cell>
        </row>
        <row r="949">
          <cell r="C949">
            <v>11815</v>
          </cell>
          <cell r="D949" t="str">
            <v>DEL</v>
          </cell>
          <cell r="E949" t="str">
            <v>FD</v>
          </cell>
          <cell r="F949" t="str">
            <v>Bank</v>
          </cell>
          <cell r="G949">
            <v>0.38951063571793287</v>
          </cell>
          <cell r="H949">
            <v>241807.5</v>
          </cell>
          <cell r="L949">
            <v>21311.704012500002</v>
          </cell>
        </row>
        <row r="950">
          <cell r="C950">
            <v>11816</v>
          </cell>
          <cell r="D950" t="str">
            <v>DEL</v>
          </cell>
          <cell r="E950" t="str">
            <v>CD</v>
          </cell>
          <cell r="F950" t="str">
            <v>Non-Bank</v>
          </cell>
          <cell r="G950">
            <v>5.1586191448441898E-2</v>
          </cell>
          <cell r="H950">
            <v>742225.77</v>
          </cell>
          <cell r="L950">
            <v>73871.875323675005</v>
          </cell>
        </row>
        <row r="951">
          <cell r="C951">
            <v>11818</v>
          </cell>
          <cell r="D951" t="str">
            <v>DEL</v>
          </cell>
          <cell r="E951" t="str">
            <v>SD</v>
          </cell>
          <cell r="F951" t="str">
            <v>Bank</v>
          </cell>
          <cell r="G951">
            <v>0.16765147975667782</v>
          </cell>
          <cell r="H951">
            <v>590986.43999999994</v>
          </cell>
          <cell r="L951">
            <v>52086.589889399998</v>
          </cell>
        </row>
        <row r="952">
          <cell r="C952">
            <v>11822</v>
          </cell>
          <cell r="D952" t="str">
            <v>DEL</v>
          </cell>
          <cell r="E952" t="str">
            <v>FD</v>
          </cell>
          <cell r="F952" t="str">
            <v>Non-Bank</v>
          </cell>
          <cell r="G952">
            <v>0.36374675319023042</v>
          </cell>
          <cell r="H952">
            <v>77248.710000000006</v>
          </cell>
          <cell r="L952">
            <v>77.248710000000003</v>
          </cell>
        </row>
        <row r="953">
          <cell r="C953">
            <v>11824</v>
          </cell>
          <cell r="D953" t="str">
            <v>DEL</v>
          </cell>
          <cell r="E953" t="str">
            <v>SD</v>
          </cell>
          <cell r="F953" t="str">
            <v>Non-Bank</v>
          </cell>
          <cell r="G953">
            <v>0.61992374418948126</v>
          </cell>
          <cell r="H953">
            <v>415007.01</v>
          </cell>
          <cell r="L953">
            <v>415.00701000000004</v>
          </cell>
        </row>
        <row r="954">
          <cell r="C954">
            <v>11827</v>
          </cell>
          <cell r="D954" t="str">
            <v>MUM</v>
          </cell>
          <cell r="E954" t="str">
            <v>SD</v>
          </cell>
          <cell r="F954" t="str">
            <v>Bank</v>
          </cell>
          <cell r="G954">
            <v>0.85211152740449236</v>
          </cell>
          <cell r="H954">
            <v>497970</v>
          </cell>
          <cell r="L954">
            <v>43888.585950000001</v>
          </cell>
        </row>
        <row r="955">
          <cell r="C955">
            <v>11828</v>
          </cell>
          <cell r="D955" t="str">
            <v>DEL</v>
          </cell>
          <cell r="E955" t="str">
            <v>FD</v>
          </cell>
          <cell r="F955" t="str">
            <v>Non-Bank</v>
          </cell>
          <cell r="G955">
            <v>0.60502665156152646</v>
          </cell>
          <cell r="H955">
            <v>668975.67000000004</v>
          </cell>
          <cell r="L955">
            <v>55341.012300750001</v>
          </cell>
        </row>
        <row r="956">
          <cell r="C956">
            <v>11830</v>
          </cell>
          <cell r="D956" t="str">
            <v>DEL</v>
          </cell>
          <cell r="E956" t="str">
            <v>RD</v>
          </cell>
          <cell r="F956" t="str">
            <v>Non-Bank</v>
          </cell>
          <cell r="G956">
            <v>6.1645987207440411E-2</v>
          </cell>
          <cell r="H956">
            <v>366853.41</v>
          </cell>
          <cell r="L956">
            <v>36512.002763774995</v>
          </cell>
        </row>
        <row r="957">
          <cell r="C957">
            <v>11834</v>
          </cell>
          <cell r="D957" t="str">
            <v>DEL</v>
          </cell>
          <cell r="E957" t="str">
            <v>SD</v>
          </cell>
          <cell r="F957" t="str">
            <v>Non-Bank</v>
          </cell>
          <cell r="G957">
            <v>3.8927611854778665E-2</v>
          </cell>
          <cell r="H957">
            <v>982483.92</v>
          </cell>
          <cell r="L957">
            <v>86591.220289200006</v>
          </cell>
        </row>
        <row r="958">
          <cell r="C958">
            <v>11838</v>
          </cell>
          <cell r="D958" t="str">
            <v>DEL</v>
          </cell>
          <cell r="E958" t="str">
            <v>CD</v>
          </cell>
          <cell r="F958" t="str">
            <v>Bank</v>
          </cell>
          <cell r="G958">
            <v>5.2874210712283376E-2</v>
          </cell>
          <cell r="H958">
            <v>557033.4</v>
          </cell>
          <cell r="L958">
            <v>557.03340000000003</v>
          </cell>
        </row>
        <row r="959">
          <cell r="C959">
            <v>11840</v>
          </cell>
          <cell r="D959" t="str">
            <v>DEL</v>
          </cell>
          <cell r="E959" t="str">
            <v>RD</v>
          </cell>
          <cell r="F959" t="str">
            <v>Non-Bank</v>
          </cell>
          <cell r="G959">
            <v>0.76484624675139878</v>
          </cell>
          <cell r="H959">
            <v>308890.89</v>
          </cell>
          <cell r="L959">
            <v>25552.998875249999</v>
          </cell>
        </row>
        <row r="960">
          <cell r="C960">
            <v>11843</v>
          </cell>
          <cell r="D960" t="str">
            <v>MUM</v>
          </cell>
          <cell r="E960" t="str">
            <v>SD</v>
          </cell>
          <cell r="F960" t="str">
            <v>Non-Bank</v>
          </cell>
          <cell r="G960">
            <v>0.94641588750405925</v>
          </cell>
          <cell r="H960">
            <v>540055.89</v>
          </cell>
          <cell r="L960">
            <v>53750.412591975</v>
          </cell>
        </row>
        <row r="961">
          <cell r="C961">
            <v>11845</v>
          </cell>
          <cell r="D961" t="str">
            <v>DEL</v>
          </cell>
          <cell r="E961" t="str">
            <v>FD</v>
          </cell>
          <cell r="F961" t="str">
            <v>Bank</v>
          </cell>
          <cell r="G961">
            <v>0.20320437988450246</v>
          </cell>
          <cell r="H961">
            <v>547411.59</v>
          </cell>
          <cell r="L961">
            <v>45284.623782749994</v>
          </cell>
        </row>
        <row r="962">
          <cell r="C962">
            <v>11846</v>
          </cell>
          <cell r="D962" t="str">
            <v>MUM</v>
          </cell>
          <cell r="E962" t="str">
            <v>SD</v>
          </cell>
          <cell r="F962" t="str">
            <v>Bank</v>
          </cell>
          <cell r="G962">
            <v>0.22330208261147266</v>
          </cell>
          <cell r="H962">
            <v>736560</v>
          </cell>
          <cell r="L962">
            <v>736.56</v>
          </cell>
        </row>
        <row r="963">
          <cell r="C963">
            <v>11847</v>
          </cell>
          <cell r="D963" t="str">
            <v>MUM</v>
          </cell>
          <cell r="E963" t="str">
            <v>SD</v>
          </cell>
          <cell r="F963" t="str">
            <v>Non-Bank</v>
          </cell>
          <cell r="G963">
            <v>0.34049947042539142</v>
          </cell>
          <cell r="H963">
            <v>972718.55999999994</v>
          </cell>
          <cell r="L963">
            <v>972.71855999999991</v>
          </cell>
        </row>
        <row r="964">
          <cell r="C964">
            <v>11848</v>
          </cell>
          <cell r="D964" t="str">
            <v>MUM</v>
          </cell>
          <cell r="E964" t="str">
            <v>SD</v>
          </cell>
          <cell r="F964" t="str">
            <v>Bank</v>
          </cell>
          <cell r="G964">
            <v>0.38833516596333428</v>
          </cell>
          <cell r="H964">
            <v>703200.96</v>
          </cell>
          <cell r="L964">
            <v>69987.833546399997</v>
          </cell>
        </row>
        <row r="965">
          <cell r="C965">
            <v>11849</v>
          </cell>
          <cell r="D965" t="str">
            <v>MUM</v>
          </cell>
          <cell r="E965" t="str">
            <v>FD</v>
          </cell>
          <cell r="F965" t="str">
            <v>Non-Bank</v>
          </cell>
          <cell r="G965">
            <v>0.55071706001906406</v>
          </cell>
          <cell r="H965">
            <v>904484.79</v>
          </cell>
          <cell r="L965">
            <v>904.48479000000009</v>
          </cell>
        </row>
        <row r="966">
          <cell r="C966">
            <v>11850</v>
          </cell>
          <cell r="D966" t="str">
            <v>MUM</v>
          </cell>
          <cell r="E966" t="str">
            <v>RD</v>
          </cell>
          <cell r="F966" t="str">
            <v>Non-Bank</v>
          </cell>
          <cell r="G966">
            <v>0.52038702168626394</v>
          </cell>
          <cell r="H966">
            <v>853958.16</v>
          </cell>
          <cell r="L966">
            <v>70643.688785999999</v>
          </cell>
        </row>
        <row r="967">
          <cell r="C967">
            <v>11851</v>
          </cell>
          <cell r="D967" t="str">
            <v>MUM</v>
          </cell>
          <cell r="E967" t="str">
            <v>FD</v>
          </cell>
          <cell r="F967" t="str">
            <v>Bank</v>
          </cell>
          <cell r="G967">
            <v>0.28657637081740217</v>
          </cell>
          <cell r="H967">
            <v>899603.1</v>
          </cell>
          <cell r="L967">
            <v>899.60309999999993</v>
          </cell>
        </row>
        <row r="968">
          <cell r="C968">
            <v>11855</v>
          </cell>
          <cell r="D968" t="str">
            <v>MUM</v>
          </cell>
          <cell r="E968" t="str">
            <v>FD</v>
          </cell>
          <cell r="F968" t="str">
            <v>Bank</v>
          </cell>
          <cell r="G968">
            <v>0.60793038770226548</v>
          </cell>
          <cell r="H968">
            <v>724998.78</v>
          </cell>
          <cell r="L968">
            <v>63897.76747530001</v>
          </cell>
        </row>
        <row r="969">
          <cell r="C969">
            <v>11858</v>
          </cell>
          <cell r="D969" t="str">
            <v>MUM</v>
          </cell>
          <cell r="E969" t="str">
            <v>SD</v>
          </cell>
          <cell r="F969" t="str">
            <v>Bank</v>
          </cell>
          <cell r="G969">
            <v>0.85424263715449211</v>
          </cell>
          <cell r="H969">
            <v>600356.79</v>
          </cell>
          <cell r="L969">
            <v>600.35679000000005</v>
          </cell>
        </row>
        <row r="970">
          <cell r="C970">
            <v>11859</v>
          </cell>
          <cell r="D970" t="str">
            <v>MUM</v>
          </cell>
          <cell r="E970" t="str">
            <v>SD</v>
          </cell>
          <cell r="F970" t="str">
            <v>Bank</v>
          </cell>
          <cell r="G970">
            <v>0.7221534057363882</v>
          </cell>
          <cell r="H970">
            <v>481074.66</v>
          </cell>
          <cell r="L970">
            <v>47880.15822315</v>
          </cell>
        </row>
        <row r="971">
          <cell r="C971">
            <v>11860</v>
          </cell>
          <cell r="D971" t="str">
            <v>DEL</v>
          </cell>
          <cell r="E971" t="str">
            <v>RD</v>
          </cell>
          <cell r="F971" t="str">
            <v>Bank</v>
          </cell>
          <cell r="G971">
            <v>6.2260603844039863E-2</v>
          </cell>
          <cell r="H971">
            <v>385803</v>
          </cell>
          <cell r="L971">
            <v>34002.747405000002</v>
          </cell>
        </row>
        <row r="972">
          <cell r="C972">
            <v>11861</v>
          </cell>
          <cell r="D972" t="str">
            <v>MUM</v>
          </cell>
          <cell r="E972" t="str">
            <v>SD</v>
          </cell>
          <cell r="F972" t="str">
            <v>Bank</v>
          </cell>
          <cell r="G972">
            <v>0.20717334283408928</v>
          </cell>
          <cell r="H972">
            <v>968066.55</v>
          </cell>
          <cell r="L972">
            <v>85320.545384250014</v>
          </cell>
        </row>
        <row r="973">
          <cell r="C973">
            <v>11863</v>
          </cell>
          <cell r="D973" t="str">
            <v>DEL</v>
          </cell>
          <cell r="E973" t="str">
            <v>SD</v>
          </cell>
          <cell r="F973" t="str">
            <v>Bank</v>
          </cell>
          <cell r="G973">
            <v>0.69148686371975177</v>
          </cell>
          <cell r="H973">
            <v>935312.4</v>
          </cell>
          <cell r="L973">
            <v>935.31240000000003</v>
          </cell>
        </row>
        <row r="974">
          <cell r="C974">
            <v>11864</v>
          </cell>
          <cell r="D974" t="str">
            <v>MUM</v>
          </cell>
          <cell r="E974" t="str">
            <v>CD</v>
          </cell>
          <cell r="F974" t="str">
            <v>Bank</v>
          </cell>
          <cell r="G974">
            <v>0.30792557944271892</v>
          </cell>
          <cell r="H974">
            <v>431719.2</v>
          </cell>
          <cell r="L974">
            <v>35713.970820000002</v>
          </cell>
        </row>
        <row r="975">
          <cell r="C975">
            <v>11865</v>
          </cell>
          <cell r="D975" t="str">
            <v>MUM</v>
          </cell>
          <cell r="E975" t="str">
            <v>FD</v>
          </cell>
          <cell r="F975" t="str">
            <v>Bank</v>
          </cell>
          <cell r="G975">
            <v>0.17180244537349898</v>
          </cell>
          <cell r="H975">
            <v>209546.37</v>
          </cell>
          <cell r="L975">
            <v>209.54637</v>
          </cell>
        </row>
        <row r="976">
          <cell r="C976">
            <v>11870</v>
          </cell>
          <cell r="D976" t="str">
            <v>MUM</v>
          </cell>
          <cell r="E976" t="str">
            <v>SD</v>
          </cell>
          <cell r="F976" t="str">
            <v>Non-Bank</v>
          </cell>
          <cell r="G976">
            <v>0.653651178422892</v>
          </cell>
          <cell r="H976">
            <v>328775.03999999998</v>
          </cell>
          <cell r="L976">
            <v>27197.915183999998</v>
          </cell>
        </row>
        <row r="977">
          <cell r="C977">
            <v>11871</v>
          </cell>
          <cell r="D977" t="str">
            <v>MUM</v>
          </cell>
          <cell r="E977" t="str">
            <v>SD</v>
          </cell>
          <cell r="F977" t="str">
            <v>Non-Bank</v>
          </cell>
          <cell r="G977">
            <v>0.85864401374630306</v>
          </cell>
          <cell r="H977">
            <v>585846.36</v>
          </cell>
          <cell r="L977">
            <v>51633.568938600001</v>
          </cell>
        </row>
        <row r="978">
          <cell r="C978">
            <v>11872</v>
          </cell>
          <cell r="D978" t="str">
            <v>MUM</v>
          </cell>
          <cell r="E978" t="str">
            <v>CD</v>
          </cell>
          <cell r="F978" t="str">
            <v>Bank</v>
          </cell>
          <cell r="G978">
            <v>0.33385724175635634</v>
          </cell>
          <cell r="H978">
            <v>181149.21</v>
          </cell>
          <cell r="L978">
            <v>14985.568397249999</v>
          </cell>
        </row>
        <row r="979">
          <cell r="C979">
            <v>11874</v>
          </cell>
          <cell r="D979" t="str">
            <v>MUM</v>
          </cell>
          <cell r="E979" t="str">
            <v>SD</v>
          </cell>
          <cell r="F979" t="str">
            <v>Bank</v>
          </cell>
          <cell r="G979">
            <v>5.7592091612879148E-2</v>
          </cell>
          <cell r="H979">
            <v>374186.34</v>
          </cell>
          <cell r="L979">
            <v>374.18634000000003</v>
          </cell>
        </row>
        <row r="980">
          <cell r="C980">
            <v>11878</v>
          </cell>
          <cell r="D980" t="str">
            <v>DEL</v>
          </cell>
          <cell r="E980" t="str">
            <v>FD</v>
          </cell>
          <cell r="F980" t="str">
            <v>Non-Bank</v>
          </cell>
          <cell r="G980">
            <v>0.79257708465353705</v>
          </cell>
          <cell r="H980">
            <v>931932.54</v>
          </cell>
          <cell r="L980">
            <v>92752.915874850005</v>
          </cell>
        </row>
        <row r="981">
          <cell r="C981">
            <v>11879</v>
          </cell>
          <cell r="D981" t="str">
            <v>DEL</v>
          </cell>
          <cell r="E981" t="str">
            <v>CD</v>
          </cell>
          <cell r="F981" t="str">
            <v>Bank</v>
          </cell>
          <cell r="G981">
            <v>0.47715909906188436</v>
          </cell>
          <cell r="H981">
            <v>288286.02</v>
          </cell>
          <cell r="L981">
            <v>28692.386855550001</v>
          </cell>
        </row>
        <row r="982">
          <cell r="C982">
            <v>11880</v>
          </cell>
          <cell r="D982" t="str">
            <v>DEL</v>
          </cell>
          <cell r="E982" t="str">
            <v>FD</v>
          </cell>
          <cell r="F982" t="str">
            <v>Non-Bank</v>
          </cell>
          <cell r="G982">
            <v>4.5795487417852554E-2</v>
          </cell>
          <cell r="H982">
            <v>745511.58</v>
          </cell>
          <cell r="L982">
            <v>61672.44545549999</v>
          </cell>
        </row>
        <row r="983">
          <cell r="C983">
            <v>11885</v>
          </cell>
          <cell r="D983" t="str">
            <v>MUM</v>
          </cell>
          <cell r="E983" t="str">
            <v>CD</v>
          </cell>
          <cell r="F983" t="str">
            <v>Non-Bank</v>
          </cell>
          <cell r="G983">
            <v>0.34842358881459401</v>
          </cell>
          <cell r="H983">
            <v>449529.3</v>
          </cell>
          <cell r="L983">
            <v>39619.264855499998</v>
          </cell>
        </row>
        <row r="984">
          <cell r="C984">
            <v>11886</v>
          </cell>
          <cell r="D984" t="str">
            <v>DEL</v>
          </cell>
          <cell r="E984" t="str">
            <v>CD</v>
          </cell>
          <cell r="F984" t="str">
            <v>Bank</v>
          </cell>
          <cell r="G984">
            <v>0.61734030145000329</v>
          </cell>
          <cell r="H984">
            <v>976262.76</v>
          </cell>
          <cell r="L984">
            <v>97164.991845900004</v>
          </cell>
        </row>
        <row r="985">
          <cell r="C985">
            <v>11887</v>
          </cell>
          <cell r="D985" t="str">
            <v>DEL</v>
          </cell>
          <cell r="E985" t="str">
            <v>CD</v>
          </cell>
          <cell r="F985" t="str">
            <v>Non-Bank</v>
          </cell>
          <cell r="G985">
            <v>0.14075222003287191</v>
          </cell>
          <cell r="H985">
            <v>889816.95</v>
          </cell>
          <cell r="L985">
            <v>88561.256491125008</v>
          </cell>
        </row>
        <row r="986">
          <cell r="C986">
            <v>11891</v>
          </cell>
          <cell r="D986" t="str">
            <v>MUM</v>
          </cell>
          <cell r="E986" t="str">
            <v>FD</v>
          </cell>
          <cell r="F986" t="str">
            <v>Non-Bank</v>
          </cell>
          <cell r="G986">
            <v>0.20908169710719049</v>
          </cell>
          <cell r="H986">
            <v>263452.86</v>
          </cell>
          <cell r="L986">
            <v>26220.804523649997</v>
          </cell>
        </row>
        <row r="987">
          <cell r="C987">
            <v>11893</v>
          </cell>
          <cell r="D987" t="str">
            <v>DEL</v>
          </cell>
          <cell r="E987" t="str">
            <v>SD</v>
          </cell>
          <cell r="F987" t="str">
            <v>Non-Bank</v>
          </cell>
          <cell r="G987">
            <v>0.38851272632318179</v>
          </cell>
          <cell r="H987">
            <v>467167.14</v>
          </cell>
          <cell r="L987">
            <v>38646.401656499998</v>
          </cell>
        </row>
        <row r="988">
          <cell r="C988">
            <v>11899</v>
          </cell>
          <cell r="D988" t="str">
            <v>MUM</v>
          </cell>
          <cell r="E988" t="str">
            <v>RD</v>
          </cell>
          <cell r="F988" t="str">
            <v>Non-Bank</v>
          </cell>
          <cell r="G988">
            <v>0.25076300974808785</v>
          </cell>
          <cell r="H988">
            <v>480757.86</v>
          </cell>
          <cell r="L988">
            <v>480.75785999999999</v>
          </cell>
        </row>
        <row r="989">
          <cell r="C989">
            <v>11903</v>
          </cell>
          <cell r="D989" t="str">
            <v>DEL</v>
          </cell>
          <cell r="E989" t="str">
            <v>RD</v>
          </cell>
          <cell r="F989" t="str">
            <v>Non-Bank</v>
          </cell>
          <cell r="G989">
            <v>0.74244770151246364</v>
          </cell>
          <cell r="H989">
            <v>928416.05999999994</v>
          </cell>
          <cell r="L989">
            <v>81825.9494481</v>
          </cell>
        </row>
        <row r="990">
          <cell r="C990">
            <v>11905</v>
          </cell>
          <cell r="D990" t="str">
            <v>MUM</v>
          </cell>
          <cell r="E990" t="str">
            <v>CD</v>
          </cell>
          <cell r="F990" t="str">
            <v>Non-Bank</v>
          </cell>
          <cell r="G990">
            <v>0.90193357620885273</v>
          </cell>
          <cell r="H990">
            <v>915237.17999999993</v>
          </cell>
          <cell r="L990">
            <v>75712.995715499987</v>
          </cell>
        </row>
        <row r="991">
          <cell r="C991">
            <v>11908</v>
          </cell>
          <cell r="D991" t="str">
            <v>DEL</v>
          </cell>
          <cell r="E991" t="str">
            <v>RD</v>
          </cell>
          <cell r="F991" t="str">
            <v>Bank</v>
          </cell>
          <cell r="G991">
            <v>0.90476835654579069</v>
          </cell>
          <cell r="H991">
            <v>56528.01</v>
          </cell>
          <cell r="L991">
            <v>56.528010000000002</v>
          </cell>
        </row>
        <row r="992">
          <cell r="C992">
            <v>11913</v>
          </cell>
          <cell r="D992" t="str">
            <v>MUM</v>
          </cell>
          <cell r="E992" t="str">
            <v>FD</v>
          </cell>
          <cell r="F992" t="str">
            <v>Non-Bank</v>
          </cell>
          <cell r="G992">
            <v>0.44441539334396041</v>
          </cell>
          <cell r="H992">
            <v>925394.58</v>
          </cell>
          <cell r="L992">
            <v>925.39457999999991</v>
          </cell>
        </row>
        <row r="993">
          <cell r="C993">
            <v>11916</v>
          </cell>
          <cell r="D993" t="str">
            <v>MUM</v>
          </cell>
          <cell r="E993" t="str">
            <v>FD</v>
          </cell>
          <cell r="F993" t="str">
            <v>Non-Bank</v>
          </cell>
          <cell r="G993">
            <v>0.37401072831334858</v>
          </cell>
          <cell r="H993">
            <v>304141.86</v>
          </cell>
          <cell r="L993">
            <v>304.14186000000001</v>
          </cell>
        </row>
        <row r="994">
          <cell r="C994">
            <v>11917</v>
          </cell>
          <cell r="D994" t="str">
            <v>DEL</v>
          </cell>
          <cell r="E994" t="str">
            <v>SD</v>
          </cell>
          <cell r="F994" t="str">
            <v>Non-Bank</v>
          </cell>
          <cell r="G994">
            <v>0.80198340981061933</v>
          </cell>
          <cell r="H994">
            <v>540651.87</v>
          </cell>
          <cell r="L994">
            <v>44725.425945750001</v>
          </cell>
        </row>
        <row r="995">
          <cell r="C995">
            <v>11919</v>
          </cell>
          <cell r="D995" t="str">
            <v>DEL</v>
          </cell>
          <cell r="E995" t="str">
            <v>CD</v>
          </cell>
          <cell r="F995" t="str">
            <v>Non-Bank</v>
          </cell>
          <cell r="G995">
            <v>0.96815075397215</v>
          </cell>
          <cell r="H995">
            <v>864866.97</v>
          </cell>
          <cell r="L995">
            <v>71546.120093249992</v>
          </cell>
        </row>
        <row r="996">
          <cell r="C996">
            <v>11920</v>
          </cell>
          <cell r="D996" t="str">
            <v>MUM</v>
          </cell>
          <cell r="E996" t="str">
            <v>FD</v>
          </cell>
          <cell r="F996" t="str">
            <v>Bank</v>
          </cell>
          <cell r="G996">
            <v>0.17736681761201967</v>
          </cell>
          <cell r="H996">
            <v>317690.01</v>
          </cell>
          <cell r="L996">
            <v>317.69001000000003</v>
          </cell>
        </row>
        <row r="997">
          <cell r="C997">
            <v>11921</v>
          </cell>
          <cell r="D997" t="str">
            <v>MUM</v>
          </cell>
          <cell r="E997" t="str">
            <v>CD</v>
          </cell>
          <cell r="F997" t="str">
            <v>Bank</v>
          </cell>
          <cell r="G997">
            <v>0.10613863878539864</v>
          </cell>
          <cell r="H997">
            <v>379263.06</v>
          </cell>
          <cell r="L997">
            <v>379.26306</v>
          </cell>
        </row>
        <row r="998">
          <cell r="C998">
            <v>11922</v>
          </cell>
          <cell r="D998" t="str">
            <v>DEL</v>
          </cell>
          <cell r="E998" t="str">
            <v>CD</v>
          </cell>
          <cell r="F998" t="str">
            <v>Non-Bank</v>
          </cell>
          <cell r="G998">
            <v>0.51716226102689333</v>
          </cell>
          <cell r="H998">
            <v>368796.77999999997</v>
          </cell>
          <cell r="L998">
            <v>30508.713625499993</v>
          </cell>
        </row>
        <row r="999">
          <cell r="C999">
            <v>11926</v>
          </cell>
          <cell r="D999" t="str">
            <v>MUM</v>
          </cell>
          <cell r="E999" t="str">
            <v>SD</v>
          </cell>
          <cell r="F999" t="str">
            <v>Non-Bank</v>
          </cell>
          <cell r="G999">
            <v>0.89797530420895255</v>
          </cell>
          <cell r="H999">
            <v>836376.75</v>
          </cell>
          <cell r="L999">
            <v>83242.486985625001</v>
          </cell>
        </row>
        <row r="1000">
          <cell r="C1000">
            <v>11931</v>
          </cell>
          <cell r="D1000" t="str">
            <v>DEL</v>
          </cell>
          <cell r="E1000" t="str">
            <v>CD</v>
          </cell>
          <cell r="F1000" t="str">
            <v>Bank</v>
          </cell>
          <cell r="G1000">
            <v>0.43443023398527369</v>
          </cell>
          <cell r="H1000">
            <v>760497.21</v>
          </cell>
          <cell r="L1000">
            <v>75690.386068275009</v>
          </cell>
        </row>
        <row r="1001">
          <cell r="C1001">
            <v>11932</v>
          </cell>
          <cell r="D1001" t="str">
            <v>DEL</v>
          </cell>
          <cell r="E1001" t="str">
            <v>CD</v>
          </cell>
          <cell r="F1001" t="str">
            <v>Non-Bank</v>
          </cell>
          <cell r="G1001">
            <v>5.8573722704650111E-2</v>
          </cell>
          <cell r="H1001">
            <v>814818.51</v>
          </cell>
          <cell r="L1001">
            <v>71814.029378849998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ans"/>
    </sheetNames>
    <sheetDataSet>
      <sheetData sheetId="0">
        <row r="1">
          <cell r="I1" t="str">
            <v>Product Type</v>
          </cell>
          <cell r="L1" t="str">
            <v>Counterparty Type</v>
          </cell>
          <cell r="M1" t="str">
            <v>Secured_Ind</v>
          </cell>
          <cell r="O1" t="str">
            <v>Total Outstanding Amount LCY</v>
          </cell>
        </row>
        <row r="2">
          <cell r="I2" t="str">
            <v>CM</v>
          </cell>
          <cell r="L2" t="str">
            <v>Overseas Bank</v>
          </cell>
          <cell r="M2" t="str">
            <v>N</v>
          </cell>
          <cell r="O2">
            <v>45013198.244850002</v>
          </cell>
        </row>
        <row r="3">
          <cell r="I3" t="str">
            <v>CC</v>
          </cell>
          <cell r="L3" t="str">
            <v>Financial Institution</v>
          </cell>
          <cell r="M3" t="str">
            <v>N</v>
          </cell>
          <cell r="O3">
            <v>87708558.615975007</v>
          </cell>
        </row>
        <row r="4">
          <cell r="I4" t="str">
            <v>CBLO</v>
          </cell>
          <cell r="L4" t="str">
            <v>CCIL</v>
          </cell>
          <cell r="M4" t="str">
            <v>Y</v>
          </cell>
          <cell r="O4">
            <v>652835.69999999995</v>
          </cell>
          <cell r="R4">
            <v>2547015933.7617631</v>
          </cell>
        </row>
        <row r="5">
          <cell r="I5" t="str">
            <v>CC</v>
          </cell>
          <cell r="L5" t="str">
            <v>Individual</v>
          </cell>
          <cell r="M5" t="str">
            <v>Y</v>
          </cell>
          <cell r="O5">
            <v>55550472.540749997</v>
          </cell>
        </row>
        <row r="6">
          <cell r="I6" t="str">
            <v>TL</v>
          </cell>
          <cell r="L6" t="str">
            <v>Cooperative Bank</v>
          </cell>
          <cell r="M6" t="str">
            <v>Y</v>
          </cell>
          <cell r="O6">
            <v>24262.92</v>
          </cell>
        </row>
        <row r="7">
          <cell r="I7" t="str">
            <v>CM</v>
          </cell>
          <cell r="L7" t="str">
            <v>Corporate</v>
          </cell>
          <cell r="M7" t="str">
            <v>N</v>
          </cell>
          <cell r="O7">
            <v>476560.26</v>
          </cell>
        </row>
        <row r="8">
          <cell r="I8" t="str">
            <v>OD</v>
          </cell>
          <cell r="L8" t="str">
            <v>SCB-Private</v>
          </cell>
          <cell r="M8" t="str">
            <v>Y</v>
          </cell>
          <cell r="O8">
            <v>-12818226.341250001</v>
          </cell>
        </row>
        <row r="9">
          <cell r="I9" t="str">
            <v>OD</v>
          </cell>
          <cell r="L9" t="str">
            <v>Individual</v>
          </cell>
          <cell r="M9" t="str">
            <v>Y</v>
          </cell>
          <cell r="O9">
            <v>-16755051.183749998</v>
          </cell>
        </row>
        <row r="10">
          <cell r="I10" t="str">
            <v>CC</v>
          </cell>
          <cell r="L10" t="str">
            <v>Financial Institution</v>
          </cell>
          <cell r="M10" t="str">
            <v>Y</v>
          </cell>
          <cell r="O10">
            <v>32114229.404400002</v>
          </cell>
        </row>
        <row r="11">
          <cell r="I11" t="str">
            <v>CBLO</v>
          </cell>
          <cell r="L11" t="str">
            <v>CCIL</v>
          </cell>
          <cell r="M11" t="str">
            <v>Y</v>
          </cell>
          <cell r="O11">
            <v>23730636.951450001</v>
          </cell>
        </row>
        <row r="12">
          <cell r="I12" t="str">
            <v>CM</v>
          </cell>
          <cell r="L12" t="str">
            <v>SCB-Private</v>
          </cell>
          <cell r="M12" t="str">
            <v>Y</v>
          </cell>
          <cell r="O12">
            <v>67386.33</v>
          </cell>
        </row>
        <row r="13">
          <cell r="I13" t="str">
            <v>OD</v>
          </cell>
          <cell r="L13" t="str">
            <v>Financial Institution</v>
          </cell>
          <cell r="M13" t="str">
            <v>N</v>
          </cell>
          <cell r="O13">
            <v>-73065569.048999995</v>
          </cell>
        </row>
        <row r="14">
          <cell r="I14" t="str">
            <v>OD</v>
          </cell>
          <cell r="L14" t="str">
            <v>Overseas Bank</v>
          </cell>
          <cell r="M14" t="str">
            <v>N</v>
          </cell>
          <cell r="O14">
            <v>-37326849.70905</v>
          </cell>
        </row>
        <row r="15">
          <cell r="I15" t="str">
            <v>TL</v>
          </cell>
          <cell r="L15" t="str">
            <v>Individual</v>
          </cell>
          <cell r="M15" t="str">
            <v>Y</v>
          </cell>
          <cell r="O15">
            <v>23356.079999999998</v>
          </cell>
        </row>
        <row r="16">
          <cell r="I16" t="str">
            <v>CC</v>
          </cell>
          <cell r="L16" t="str">
            <v>Corporate</v>
          </cell>
          <cell r="M16" t="str">
            <v>Y</v>
          </cell>
          <cell r="O16">
            <v>75323283.928200006</v>
          </cell>
        </row>
        <row r="17">
          <cell r="I17" t="str">
            <v>CC</v>
          </cell>
          <cell r="L17" t="str">
            <v>Individual</v>
          </cell>
          <cell r="M17" t="str">
            <v>N</v>
          </cell>
          <cell r="O17">
            <v>53131236.090075001</v>
          </cell>
        </row>
        <row r="18">
          <cell r="I18" t="str">
            <v>CC</v>
          </cell>
          <cell r="L18" t="str">
            <v>Individual</v>
          </cell>
          <cell r="M18" t="str">
            <v>N</v>
          </cell>
          <cell r="O18">
            <v>23644186.839899998</v>
          </cell>
        </row>
        <row r="19">
          <cell r="I19" t="str">
            <v>CM</v>
          </cell>
          <cell r="L19" t="str">
            <v>Overseas Bank</v>
          </cell>
          <cell r="M19" t="str">
            <v>N</v>
          </cell>
          <cell r="O19">
            <v>74668508.362800002</v>
          </cell>
        </row>
        <row r="20">
          <cell r="I20" t="str">
            <v>CC</v>
          </cell>
          <cell r="L20" t="str">
            <v>Overseas Bank</v>
          </cell>
          <cell r="M20" t="str">
            <v>N</v>
          </cell>
          <cell r="O20">
            <v>65766515.962950006</v>
          </cell>
        </row>
        <row r="21">
          <cell r="I21" t="str">
            <v>OD</v>
          </cell>
          <cell r="L21" t="str">
            <v>Corporate</v>
          </cell>
          <cell r="M21" t="str">
            <v>Y</v>
          </cell>
          <cell r="O21">
            <v>-58186826.022600003</v>
          </cell>
        </row>
        <row r="22">
          <cell r="I22" t="str">
            <v>CC</v>
          </cell>
          <cell r="L22" t="str">
            <v>Overseas Bank</v>
          </cell>
          <cell r="M22" t="str">
            <v>Y</v>
          </cell>
          <cell r="O22">
            <v>157528.79999999999</v>
          </cell>
        </row>
        <row r="23">
          <cell r="I23" t="str">
            <v>CC</v>
          </cell>
          <cell r="L23" t="str">
            <v>Financial Institution</v>
          </cell>
          <cell r="M23" t="str">
            <v>N</v>
          </cell>
          <cell r="O23">
            <v>28770270.086249996</v>
          </cell>
        </row>
        <row r="24">
          <cell r="I24" t="str">
            <v>CBLO</v>
          </cell>
          <cell r="L24" t="str">
            <v>CCIL</v>
          </cell>
          <cell r="M24" t="str">
            <v>Y</v>
          </cell>
          <cell r="O24">
            <v>401064.83999999997</v>
          </cell>
        </row>
        <row r="25">
          <cell r="I25" t="str">
            <v>OD</v>
          </cell>
          <cell r="L25" t="str">
            <v>Corporate</v>
          </cell>
          <cell r="M25" t="str">
            <v>Y</v>
          </cell>
          <cell r="O25">
            <v>-76379725.29824999</v>
          </cell>
        </row>
        <row r="26">
          <cell r="I26" t="str">
            <v>CC</v>
          </cell>
          <cell r="L26" t="str">
            <v>Overseas Bank</v>
          </cell>
          <cell r="M26" t="str">
            <v>N</v>
          </cell>
          <cell r="O26">
            <v>60623330.882399999</v>
          </cell>
        </row>
        <row r="27">
          <cell r="I27" t="str">
            <v>OD</v>
          </cell>
          <cell r="L27" t="str">
            <v>Financial Institution</v>
          </cell>
          <cell r="M27" t="str">
            <v>Y</v>
          </cell>
          <cell r="O27">
            <v>-36876670.528500006</v>
          </cell>
        </row>
        <row r="28">
          <cell r="I28" t="str">
            <v>CBLO</v>
          </cell>
          <cell r="L28" t="str">
            <v>CCIL</v>
          </cell>
          <cell r="M28" t="str">
            <v>Y</v>
          </cell>
          <cell r="O28">
            <v>47323413.135899998</v>
          </cell>
        </row>
        <row r="29">
          <cell r="I29" t="str">
            <v>CM</v>
          </cell>
          <cell r="L29" t="str">
            <v>Financial Institution</v>
          </cell>
          <cell r="M29" t="str">
            <v>N</v>
          </cell>
          <cell r="O29">
            <v>20697854.561999999</v>
          </cell>
        </row>
        <row r="30">
          <cell r="I30" t="str">
            <v>CM</v>
          </cell>
          <cell r="L30" t="str">
            <v>Individual</v>
          </cell>
          <cell r="M30" t="str">
            <v>N</v>
          </cell>
          <cell r="O30">
            <v>728957.79</v>
          </cell>
        </row>
        <row r="31">
          <cell r="I31" t="str">
            <v>OD</v>
          </cell>
          <cell r="L31" t="str">
            <v>Financial Institution</v>
          </cell>
          <cell r="M31" t="str">
            <v>Y</v>
          </cell>
          <cell r="O31">
            <v>-148123.79999999999</v>
          </cell>
        </row>
        <row r="32">
          <cell r="I32" t="str">
            <v>CM</v>
          </cell>
          <cell r="L32" t="str">
            <v>Overseas Bank</v>
          </cell>
          <cell r="M32" t="str">
            <v>N</v>
          </cell>
          <cell r="O32">
            <v>67675065.237450004</v>
          </cell>
        </row>
        <row r="33">
          <cell r="I33" t="str">
            <v>CBLO</v>
          </cell>
          <cell r="L33" t="str">
            <v>CCIL</v>
          </cell>
          <cell r="M33" t="str">
            <v>Y</v>
          </cell>
          <cell r="O33">
            <v>55509967.358999997</v>
          </cell>
        </row>
        <row r="34">
          <cell r="I34" t="str">
            <v>CC</v>
          </cell>
          <cell r="L34" t="str">
            <v>SCB-Private</v>
          </cell>
          <cell r="M34" t="str">
            <v>Y</v>
          </cell>
          <cell r="O34">
            <v>18080170.626375001</v>
          </cell>
        </row>
        <row r="35">
          <cell r="I35" t="str">
            <v>TL</v>
          </cell>
          <cell r="L35" t="str">
            <v>Cooperative Bank</v>
          </cell>
          <cell r="M35" t="str">
            <v>Y</v>
          </cell>
          <cell r="O35">
            <v>268279.11</v>
          </cell>
        </row>
        <row r="36">
          <cell r="I36" t="str">
            <v>CC</v>
          </cell>
          <cell r="L36" t="str">
            <v>Corporate</v>
          </cell>
          <cell r="M36" t="str">
            <v>N</v>
          </cell>
          <cell r="O36">
            <v>103228.29</v>
          </cell>
        </row>
        <row r="37">
          <cell r="I37" t="str">
            <v>CC</v>
          </cell>
          <cell r="L37" t="str">
            <v>Financial Institution</v>
          </cell>
          <cell r="M37" t="str">
            <v>N</v>
          </cell>
          <cell r="O37">
            <v>24557876.162325002</v>
          </cell>
        </row>
        <row r="38">
          <cell r="I38" t="str">
            <v>OD</v>
          </cell>
          <cell r="L38" t="str">
            <v>Overseas Bank</v>
          </cell>
          <cell r="M38" t="str">
            <v>Y</v>
          </cell>
          <cell r="O38">
            <v>-63579987.357975006</v>
          </cell>
        </row>
        <row r="39">
          <cell r="I39" t="str">
            <v>OD</v>
          </cell>
          <cell r="L39" t="str">
            <v>Financial Institution</v>
          </cell>
          <cell r="M39" t="str">
            <v>Y</v>
          </cell>
          <cell r="O39">
            <v>-14268635.493749999</v>
          </cell>
        </row>
        <row r="40">
          <cell r="I40" t="str">
            <v>CC</v>
          </cell>
          <cell r="L40" t="str">
            <v>Overseas Bank</v>
          </cell>
          <cell r="M40" t="str">
            <v>Y</v>
          </cell>
          <cell r="O40">
            <v>44987449.161600001</v>
          </cell>
        </row>
        <row r="41">
          <cell r="I41" t="str">
            <v>TL</v>
          </cell>
          <cell r="L41" t="str">
            <v>SCB-Private</v>
          </cell>
          <cell r="M41" t="str">
            <v>N</v>
          </cell>
          <cell r="O41">
            <v>91091071.368000001</v>
          </cell>
        </row>
        <row r="42">
          <cell r="I42" t="str">
            <v>CC</v>
          </cell>
          <cell r="L42" t="str">
            <v>SCB-Private</v>
          </cell>
          <cell r="M42" t="str">
            <v>Y</v>
          </cell>
          <cell r="O42">
            <v>27425218.253400005</v>
          </cell>
        </row>
        <row r="43">
          <cell r="I43" t="str">
            <v>CBLO</v>
          </cell>
          <cell r="L43" t="str">
            <v>CCIL</v>
          </cell>
          <cell r="M43" t="str">
            <v>N</v>
          </cell>
          <cell r="O43">
            <v>72568613.501999989</v>
          </cell>
        </row>
        <row r="44">
          <cell r="I44" t="str">
            <v>TL</v>
          </cell>
          <cell r="L44" t="str">
            <v>Individual</v>
          </cell>
          <cell r="M44" t="str">
            <v>Y</v>
          </cell>
          <cell r="O44">
            <v>65803040.374499992</v>
          </cell>
        </row>
        <row r="45">
          <cell r="I45" t="str">
            <v>CBLO</v>
          </cell>
          <cell r="L45" t="str">
            <v>CCIL</v>
          </cell>
          <cell r="M45" t="str">
            <v>N</v>
          </cell>
          <cell r="O45">
            <v>591367.59</v>
          </cell>
        </row>
        <row r="46">
          <cell r="I46" t="str">
            <v>CC</v>
          </cell>
          <cell r="L46" t="str">
            <v>Overseas Bank</v>
          </cell>
          <cell r="M46" t="str">
            <v>Y</v>
          </cell>
          <cell r="O46">
            <v>22775526.7443</v>
          </cell>
        </row>
        <row r="47">
          <cell r="I47" t="str">
            <v>TL</v>
          </cell>
          <cell r="L47" t="str">
            <v>Cooperative Bank</v>
          </cell>
          <cell r="M47" t="str">
            <v>Y</v>
          </cell>
          <cell r="O47">
            <v>83317725.102150008</v>
          </cell>
        </row>
        <row r="48">
          <cell r="I48" t="str">
            <v>CBLO</v>
          </cell>
          <cell r="L48" t="str">
            <v>CCIL</v>
          </cell>
          <cell r="M48" t="str">
            <v>N</v>
          </cell>
          <cell r="O48">
            <v>67070484.696600005</v>
          </cell>
        </row>
        <row r="49">
          <cell r="I49" t="str">
            <v>CC</v>
          </cell>
          <cell r="L49" t="str">
            <v>Cooperative Bank</v>
          </cell>
          <cell r="M49" t="str">
            <v>Y</v>
          </cell>
          <cell r="O49">
            <v>115787.43</v>
          </cell>
        </row>
        <row r="50">
          <cell r="I50" t="str">
            <v>CM</v>
          </cell>
          <cell r="L50" t="str">
            <v>Financial Institution</v>
          </cell>
          <cell r="M50" t="str">
            <v>N</v>
          </cell>
          <cell r="O50">
            <v>27728840.227274999</v>
          </cell>
        </row>
        <row r="51">
          <cell r="I51" t="str">
            <v>CM</v>
          </cell>
          <cell r="L51" t="str">
            <v>Cooperative Bank</v>
          </cell>
          <cell r="M51" t="str">
            <v>Y</v>
          </cell>
          <cell r="O51">
            <v>266587.2</v>
          </cell>
        </row>
        <row r="52">
          <cell r="I52" t="str">
            <v>CC</v>
          </cell>
          <cell r="L52" t="str">
            <v>Overseas Bank</v>
          </cell>
          <cell r="M52" t="str">
            <v>N</v>
          </cell>
          <cell r="O52">
            <v>728291.52</v>
          </cell>
        </row>
        <row r="53">
          <cell r="I53" t="str">
            <v>CM</v>
          </cell>
          <cell r="L53" t="str">
            <v>Corporate</v>
          </cell>
          <cell r="M53" t="str">
            <v>Y</v>
          </cell>
          <cell r="O53">
            <v>64651813.518600002</v>
          </cell>
        </row>
        <row r="54">
          <cell r="I54" t="str">
            <v>CM</v>
          </cell>
          <cell r="L54" t="str">
            <v>Individual</v>
          </cell>
          <cell r="M54" t="str">
            <v>N</v>
          </cell>
          <cell r="O54">
            <v>42000940.4859</v>
          </cell>
        </row>
        <row r="55">
          <cell r="I55" t="str">
            <v>OD</v>
          </cell>
          <cell r="L55" t="str">
            <v>Overseas Bank</v>
          </cell>
          <cell r="M55" t="str">
            <v>Y</v>
          </cell>
          <cell r="O55">
            <v>-43155364.180500001</v>
          </cell>
        </row>
        <row r="56">
          <cell r="I56" t="str">
            <v>CBLO</v>
          </cell>
          <cell r="L56" t="str">
            <v>CCIL</v>
          </cell>
          <cell r="M56" t="str">
            <v>Y</v>
          </cell>
          <cell r="O56">
            <v>86601154.939199999</v>
          </cell>
        </row>
        <row r="57">
          <cell r="I57" t="str">
            <v>TL</v>
          </cell>
          <cell r="L57" t="str">
            <v>Cooperative Bank</v>
          </cell>
          <cell r="M57" t="str">
            <v>N</v>
          </cell>
          <cell r="O57">
            <v>66286470.514274999</v>
          </cell>
        </row>
        <row r="58">
          <cell r="I58" t="str">
            <v>CM</v>
          </cell>
          <cell r="L58" t="str">
            <v>Cooperative Bank</v>
          </cell>
          <cell r="M58" t="str">
            <v>N</v>
          </cell>
          <cell r="O58">
            <v>40249921.251374997</v>
          </cell>
        </row>
        <row r="59">
          <cell r="I59" t="str">
            <v>TL</v>
          </cell>
          <cell r="L59" t="str">
            <v>Cooperative Bank</v>
          </cell>
          <cell r="M59" t="str">
            <v>Y</v>
          </cell>
          <cell r="O59">
            <v>9049076.0415000003</v>
          </cell>
        </row>
        <row r="60">
          <cell r="I60" t="str">
            <v>OD</v>
          </cell>
          <cell r="L60" t="str">
            <v>Overseas Bank</v>
          </cell>
          <cell r="M60" t="str">
            <v>Y</v>
          </cell>
          <cell r="O60">
            <v>-60219151.69545</v>
          </cell>
        </row>
        <row r="61">
          <cell r="I61" t="str">
            <v>TL</v>
          </cell>
          <cell r="L61" t="str">
            <v>Overseas Bank</v>
          </cell>
          <cell r="M61" t="str">
            <v>Y</v>
          </cell>
          <cell r="O61">
            <v>29201995.523249999</v>
          </cell>
        </row>
        <row r="62">
          <cell r="I62" t="str">
            <v>CC</v>
          </cell>
          <cell r="L62" t="str">
            <v>SCB-Private</v>
          </cell>
          <cell r="M62" t="str">
            <v>Y</v>
          </cell>
          <cell r="O62">
            <v>57726680.531849995</v>
          </cell>
        </row>
        <row r="63">
          <cell r="I63" t="str">
            <v>TL</v>
          </cell>
          <cell r="L63" t="str">
            <v>Financial Institution</v>
          </cell>
          <cell r="M63" t="str">
            <v>Y</v>
          </cell>
          <cell r="O63">
            <v>23881062.24405</v>
          </cell>
        </row>
        <row r="64">
          <cell r="I64" t="str">
            <v>TL</v>
          </cell>
          <cell r="L64" t="str">
            <v>Cooperative Bank</v>
          </cell>
          <cell r="M64" t="str">
            <v>N</v>
          </cell>
          <cell r="O64">
            <v>869889.24</v>
          </cell>
        </row>
        <row r="65">
          <cell r="I65" t="str">
            <v>OD</v>
          </cell>
          <cell r="L65" t="str">
            <v>Financial Institution</v>
          </cell>
          <cell r="M65" t="str">
            <v>Y</v>
          </cell>
          <cell r="O65">
            <v>-62498393.436600007</v>
          </cell>
        </row>
        <row r="66">
          <cell r="I66" t="str">
            <v>TL</v>
          </cell>
          <cell r="L66" t="str">
            <v>Individual</v>
          </cell>
          <cell r="M66" t="str">
            <v>Y</v>
          </cell>
          <cell r="O66">
            <v>57725618.781600006</v>
          </cell>
        </row>
        <row r="67">
          <cell r="I67" t="str">
            <v>CC</v>
          </cell>
          <cell r="L67" t="str">
            <v>SCB-Private</v>
          </cell>
          <cell r="M67" t="str">
            <v>N</v>
          </cell>
          <cell r="O67">
            <v>24838932.813750003</v>
          </cell>
        </row>
        <row r="68">
          <cell r="I68" t="str">
            <v>OD</v>
          </cell>
          <cell r="L68" t="str">
            <v>Cooperative Bank</v>
          </cell>
          <cell r="M68" t="str">
            <v>Y</v>
          </cell>
          <cell r="O68">
            <v>-5763103.5825000005</v>
          </cell>
        </row>
        <row r="69">
          <cell r="I69" t="str">
            <v>OD</v>
          </cell>
          <cell r="L69" t="str">
            <v>Financial Institution</v>
          </cell>
          <cell r="M69" t="str">
            <v>Y</v>
          </cell>
          <cell r="O69">
            <v>-38065954.484250002</v>
          </cell>
        </row>
        <row r="70">
          <cell r="I70" t="str">
            <v>CM</v>
          </cell>
          <cell r="L70" t="str">
            <v>Individual</v>
          </cell>
          <cell r="M70" t="str">
            <v>N</v>
          </cell>
          <cell r="O70">
            <v>22984007.468400002</v>
          </cell>
        </row>
        <row r="71">
          <cell r="I71" t="str">
            <v>TL</v>
          </cell>
          <cell r="L71" t="str">
            <v>Corporate</v>
          </cell>
          <cell r="M71" t="str">
            <v>N</v>
          </cell>
          <cell r="O71">
            <v>80816781.597749993</v>
          </cell>
        </row>
        <row r="72">
          <cell r="I72" t="str">
            <v>OD</v>
          </cell>
          <cell r="L72" t="str">
            <v>Financial Institution</v>
          </cell>
          <cell r="M72" t="str">
            <v>Y</v>
          </cell>
          <cell r="O72">
            <v>-495807.83999999997</v>
          </cell>
        </row>
        <row r="73">
          <cell r="I73" t="str">
            <v>CBLO</v>
          </cell>
          <cell r="L73" t="str">
            <v>CCIL</v>
          </cell>
          <cell r="M73" t="str">
            <v>Y</v>
          </cell>
          <cell r="O73">
            <v>173724.21</v>
          </cell>
        </row>
        <row r="74">
          <cell r="I74" t="str">
            <v>CM</v>
          </cell>
          <cell r="L74" t="str">
            <v>Cooperative Bank</v>
          </cell>
          <cell r="M74" t="str">
            <v>Y</v>
          </cell>
          <cell r="O74">
            <v>32843.25</v>
          </cell>
        </row>
        <row r="75">
          <cell r="I75" t="str">
            <v>CM</v>
          </cell>
          <cell r="L75" t="str">
            <v>Overseas Bank</v>
          </cell>
          <cell r="M75" t="str">
            <v>N</v>
          </cell>
          <cell r="O75">
            <v>55916507.789999999</v>
          </cell>
        </row>
        <row r="76">
          <cell r="I76" t="str">
            <v>TL</v>
          </cell>
          <cell r="L76" t="str">
            <v>Individual</v>
          </cell>
          <cell r="M76" t="str">
            <v>Y</v>
          </cell>
          <cell r="O76">
            <v>95885945.033174992</v>
          </cell>
        </row>
        <row r="77">
          <cell r="I77" t="str">
            <v>TL</v>
          </cell>
          <cell r="L77" t="str">
            <v>Overseas Bank</v>
          </cell>
          <cell r="M77" t="str">
            <v>N</v>
          </cell>
          <cell r="O77">
            <v>5470804.7286749994</v>
          </cell>
        </row>
        <row r="78">
          <cell r="I78" t="str">
            <v>CBLO</v>
          </cell>
          <cell r="L78" t="str">
            <v>CCIL</v>
          </cell>
          <cell r="M78" t="str">
            <v>Y</v>
          </cell>
          <cell r="O78">
            <v>50963823.256499998</v>
          </cell>
        </row>
        <row r="79">
          <cell r="I79" t="str">
            <v>CM</v>
          </cell>
          <cell r="L79" t="str">
            <v>Corporate</v>
          </cell>
          <cell r="M79" t="str">
            <v>Y</v>
          </cell>
          <cell r="O79">
            <v>1054105.9402499998</v>
          </cell>
        </row>
        <row r="80">
          <cell r="I80" t="str">
            <v>OD</v>
          </cell>
          <cell r="L80" t="str">
            <v>SCB-Private</v>
          </cell>
          <cell r="M80" t="str">
            <v>N</v>
          </cell>
          <cell r="O80">
            <v>-79860959.555849999</v>
          </cell>
        </row>
        <row r="81">
          <cell r="I81" t="str">
            <v>CC</v>
          </cell>
          <cell r="L81" t="str">
            <v>Overseas Bank</v>
          </cell>
          <cell r="M81" t="str">
            <v>N</v>
          </cell>
          <cell r="O81">
            <v>21767739.147</v>
          </cell>
        </row>
        <row r="82">
          <cell r="I82" t="str">
            <v>CM</v>
          </cell>
          <cell r="L82" t="str">
            <v>Financial Institution</v>
          </cell>
          <cell r="M82" t="str">
            <v>Y</v>
          </cell>
          <cell r="O82">
            <v>532667.52</v>
          </cell>
        </row>
        <row r="83">
          <cell r="I83" t="str">
            <v>CBLO</v>
          </cell>
          <cell r="L83" t="str">
            <v>CCIL</v>
          </cell>
          <cell r="M83" t="str">
            <v>Y</v>
          </cell>
          <cell r="O83">
            <v>777257.91</v>
          </cell>
        </row>
        <row r="84">
          <cell r="I84" t="str">
            <v>TL</v>
          </cell>
          <cell r="L84" t="str">
            <v>Cooperative Bank</v>
          </cell>
          <cell r="M84" t="str">
            <v>N</v>
          </cell>
          <cell r="O84">
            <v>47302463.787974998</v>
          </cell>
        </row>
        <row r="85">
          <cell r="I85" t="str">
            <v>CBLO</v>
          </cell>
          <cell r="L85" t="str">
            <v>CCIL</v>
          </cell>
          <cell r="M85" t="str">
            <v>N</v>
          </cell>
          <cell r="O85">
            <v>82012016.559825003</v>
          </cell>
        </row>
        <row r="86">
          <cell r="I86" t="str">
            <v>CM</v>
          </cell>
          <cell r="L86" t="str">
            <v>Financial Institution</v>
          </cell>
          <cell r="M86" t="str">
            <v>Y</v>
          </cell>
          <cell r="O86">
            <v>44366648.698350005</v>
          </cell>
        </row>
        <row r="87">
          <cell r="I87" t="str">
            <v>OD</v>
          </cell>
          <cell r="L87" t="str">
            <v>Overseas Bank</v>
          </cell>
          <cell r="M87" t="str">
            <v>N</v>
          </cell>
          <cell r="O87">
            <v>-33423618.343499996</v>
          </cell>
        </row>
        <row r="88">
          <cell r="I88" t="str">
            <v>CBLO</v>
          </cell>
          <cell r="L88" t="str">
            <v>CCIL</v>
          </cell>
          <cell r="M88" t="str">
            <v>Y</v>
          </cell>
          <cell r="O88">
            <v>86788937.060100004</v>
          </cell>
        </row>
        <row r="89">
          <cell r="I89" t="str">
            <v>CM</v>
          </cell>
          <cell r="L89" t="str">
            <v>Overseas Bank</v>
          </cell>
          <cell r="M89" t="str">
            <v>Y</v>
          </cell>
          <cell r="O89">
            <v>45543264.1686</v>
          </cell>
        </row>
        <row r="90">
          <cell r="I90" t="str">
            <v>TL</v>
          </cell>
          <cell r="L90" t="str">
            <v>Overseas Bank</v>
          </cell>
          <cell r="M90" t="str">
            <v>Y</v>
          </cell>
          <cell r="O90">
            <v>27688375.261800002</v>
          </cell>
        </row>
        <row r="91">
          <cell r="I91" t="str">
            <v>OD</v>
          </cell>
          <cell r="L91" t="str">
            <v>Corporate</v>
          </cell>
          <cell r="M91" t="str">
            <v>N</v>
          </cell>
          <cell r="O91">
            <v>-36091028.060999997</v>
          </cell>
        </row>
        <row r="92">
          <cell r="I92" t="str">
            <v>OD</v>
          </cell>
          <cell r="L92" t="str">
            <v>Overseas Bank</v>
          </cell>
          <cell r="M92" t="str">
            <v>N</v>
          </cell>
          <cell r="O92">
            <v>-23184534.010275003</v>
          </cell>
        </row>
        <row r="93">
          <cell r="I93" t="str">
            <v>CBLO</v>
          </cell>
          <cell r="L93" t="str">
            <v>CCIL</v>
          </cell>
          <cell r="M93" t="str">
            <v>N</v>
          </cell>
          <cell r="O93">
            <v>376463.34</v>
          </cell>
        </row>
        <row r="94">
          <cell r="I94" t="str">
            <v>TL</v>
          </cell>
          <cell r="L94" t="str">
            <v>Overseas Bank</v>
          </cell>
          <cell r="M94" t="str">
            <v>N</v>
          </cell>
          <cell r="O94">
            <v>46802247.084449999</v>
          </cell>
        </row>
        <row r="95">
          <cell r="I95" t="str">
            <v>CM</v>
          </cell>
          <cell r="L95" t="str">
            <v>Cooperative Bank</v>
          </cell>
          <cell r="M95" t="str">
            <v>N</v>
          </cell>
          <cell r="O95">
            <v>2453223.6233999999</v>
          </cell>
        </row>
        <row r="96">
          <cell r="I96" t="str">
            <v>TL</v>
          </cell>
          <cell r="L96" t="str">
            <v>Overseas Bank</v>
          </cell>
          <cell r="M96" t="str">
            <v>N</v>
          </cell>
          <cell r="O96">
            <v>45112190.958450004</v>
          </cell>
        </row>
        <row r="97">
          <cell r="I97" t="str">
            <v>CBLO</v>
          </cell>
          <cell r="L97" t="str">
            <v>CCIL</v>
          </cell>
          <cell r="M97" t="str">
            <v>Y</v>
          </cell>
          <cell r="O97">
            <v>7980853.8397499993</v>
          </cell>
        </row>
        <row r="98">
          <cell r="I98" t="str">
            <v>CBLO</v>
          </cell>
          <cell r="L98" t="str">
            <v>CCIL</v>
          </cell>
          <cell r="M98" t="str">
            <v>N</v>
          </cell>
          <cell r="O98">
            <v>944993.61</v>
          </cell>
        </row>
        <row r="99">
          <cell r="I99" t="str">
            <v>TL</v>
          </cell>
          <cell r="L99" t="str">
            <v>Overseas Bank</v>
          </cell>
          <cell r="M99" t="str">
            <v>N</v>
          </cell>
          <cell r="O99">
            <v>29798805.210074998</v>
          </cell>
        </row>
        <row r="100">
          <cell r="I100" t="str">
            <v>CBLO</v>
          </cell>
          <cell r="L100" t="str">
            <v>CCIL</v>
          </cell>
          <cell r="M100" t="str">
            <v>N</v>
          </cell>
          <cell r="O100">
            <v>617286.78</v>
          </cell>
        </row>
        <row r="101">
          <cell r="I101" t="str">
            <v>OD</v>
          </cell>
          <cell r="L101" t="str">
            <v>Cooperative Bank</v>
          </cell>
          <cell r="M101" t="str">
            <v>Y</v>
          </cell>
          <cell r="O101">
            <v>-19652924.87235</v>
          </cell>
        </row>
        <row r="102">
          <cell r="I102" t="str">
            <v>TL</v>
          </cell>
          <cell r="L102" t="str">
            <v>Individual</v>
          </cell>
          <cell r="M102" t="str">
            <v>N</v>
          </cell>
          <cell r="O102">
            <v>581127.03</v>
          </cell>
        </row>
        <row r="103">
          <cell r="I103" t="str">
            <v>CC</v>
          </cell>
          <cell r="L103" t="str">
            <v>Cooperative Bank</v>
          </cell>
          <cell r="M103" t="str">
            <v>N</v>
          </cell>
          <cell r="O103">
            <v>69003194.955749989</v>
          </cell>
        </row>
        <row r="104">
          <cell r="I104" t="str">
            <v>CM</v>
          </cell>
          <cell r="L104" t="str">
            <v>Financial Institution</v>
          </cell>
          <cell r="M104" t="str">
            <v>Y</v>
          </cell>
          <cell r="O104">
            <v>54736424.567549996</v>
          </cell>
        </row>
        <row r="105">
          <cell r="I105" t="str">
            <v>CM</v>
          </cell>
          <cell r="L105" t="str">
            <v>Corporate</v>
          </cell>
          <cell r="M105" t="str">
            <v>Y</v>
          </cell>
          <cell r="O105">
            <v>690699.24</v>
          </cell>
        </row>
        <row r="106">
          <cell r="I106" t="str">
            <v>CBLO</v>
          </cell>
          <cell r="L106" t="str">
            <v>CCIL</v>
          </cell>
          <cell r="M106" t="str">
            <v>Y</v>
          </cell>
          <cell r="O106">
            <v>95099460.813225001</v>
          </cell>
        </row>
        <row r="107">
          <cell r="I107" t="str">
            <v>CC</v>
          </cell>
          <cell r="L107" t="str">
            <v>Individual</v>
          </cell>
          <cell r="M107" t="str">
            <v>N</v>
          </cell>
          <cell r="O107">
            <v>11812573.644300001</v>
          </cell>
        </row>
        <row r="108">
          <cell r="I108" t="str">
            <v>CM</v>
          </cell>
          <cell r="L108" t="str">
            <v>Overseas Bank</v>
          </cell>
          <cell r="M108" t="str">
            <v>Y</v>
          </cell>
          <cell r="O108">
            <v>19145108.629349999</v>
          </cell>
        </row>
        <row r="109">
          <cell r="I109" t="str">
            <v>CC</v>
          </cell>
          <cell r="L109" t="str">
            <v>Financial Institution</v>
          </cell>
          <cell r="M109" t="str">
            <v>Y</v>
          </cell>
          <cell r="O109">
            <v>75716797.889699996</v>
          </cell>
        </row>
        <row r="110">
          <cell r="I110" t="str">
            <v>CBLO</v>
          </cell>
          <cell r="L110" t="str">
            <v>CCIL</v>
          </cell>
          <cell r="M110" t="str">
            <v>N</v>
          </cell>
          <cell r="O110">
            <v>706297.68</v>
          </cell>
        </row>
        <row r="111">
          <cell r="I111" t="str">
            <v>CC</v>
          </cell>
          <cell r="L111" t="str">
            <v>Corporate</v>
          </cell>
          <cell r="M111" t="str">
            <v>N</v>
          </cell>
          <cell r="O111">
            <v>241574.85</v>
          </cell>
        </row>
        <row r="112">
          <cell r="I112" t="str">
            <v>OD</v>
          </cell>
          <cell r="L112" t="str">
            <v>Corporate</v>
          </cell>
          <cell r="M112" t="str">
            <v>Y</v>
          </cell>
          <cell r="O112">
            <v>-454344.66</v>
          </cell>
        </row>
        <row r="113">
          <cell r="I113" t="str">
            <v>CM</v>
          </cell>
          <cell r="L113" t="str">
            <v>Corporate</v>
          </cell>
          <cell r="M113" t="str">
            <v>N</v>
          </cell>
          <cell r="O113">
            <v>63347991.522749998</v>
          </cell>
        </row>
        <row r="114">
          <cell r="I114" t="str">
            <v>OD</v>
          </cell>
          <cell r="L114" t="str">
            <v>Financial Institution</v>
          </cell>
          <cell r="M114" t="str">
            <v>Y</v>
          </cell>
          <cell r="O114">
            <v>-400843.08</v>
          </cell>
        </row>
        <row r="115">
          <cell r="I115" t="str">
            <v>OD</v>
          </cell>
          <cell r="L115" t="str">
            <v>Corporate</v>
          </cell>
          <cell r="M115" t="str">
            <v>N</v>
          </cell>
          <cell r="O115">
            <v>-97024.95</v>
          </cell>
        </row>
        <row r="116">
          <cell r="I116" t="str">
            <v>OD</v>
          </cell>
          <cell r="L116" t="str">
            <v>Cooperative Bank</v>
          </cell>
          <cell r="M116" t="str">
            <v>N</v>
          </cell>
          <cell r="O116">
            <v>-66206.25</v>
          </cell>
        </row>
        <row r="117">
          <cell r="I117" t="str">
            <v>OD</v>
          </cell>
          <cell r="L117" t="str">
            <v>Cooperative Bank</v>
          </cell>
          <cell r="M117" t="str">
            <v>N</v>
          </cell>
          <cell r="O117">
            <v>-45971156.0682</v>
          </cell>
        </row>
        <row r="118">
          <cell r="I118" t="str">
            <v>CC</v>
          </cell>
          <cell r="L118" t="str">
            <v>Individual</v>
          </cell>
          <cell r="M118" t="str">
            <v>Y</v>
          </cell>
          <cell r="O118">
            <v>34453412.507250004</v>
          </cell>
        </row>
        <row r="119">
          <cell r="I119" t="str">
            <v>OD</v>
          </cell>
          <cell r="L119" t="str">
            <v>Overseas Bank</v>
          </cell>
          <cell r="M119" t="str">
            <v>N</v>
          </cell>
          <cell r="O119">
            <v>-212980.68</v>
          </cell>
        </row>
        <row r="120">
          <cell r="I120" t="str">
            <v>TL</v>
          </cell>
          <cell r="L120" t="str">
            <v>Individual</v>
          </cell>
          <cell r="M120" t="str">
            <v>N</v>
          </cell>
          <cell r="O120">
            <v>60778223.540100001</v>
          </cell>
        </row>
        <row r="121">
          <cell r="I121" t="str">
            <v>CM</v>
          </cell>
          <cell r="L121" t="str">
            <v>Individual</v>
          </cell>
          <cell r="M121" t="str">
            <v>N</v>
          </cell>
          <cell r="O121">
            <v>40852150.210574999</v>
          </cell>
        </row>
        <row r="122">
          <cell r="I122" t="str">
            <v>CBLO</v>
          </cell>
          <cell r="L122" t="str">
            <v>CCIL</v>
          </cell>
          <cell r="M122" t="str">
            <v>N</v>
          </cell>
          <cell r="O122">
            <v>473188.32</v>
          </cell>
        </row>
        <row r="123">
          <cell r="I123" t="str">
            <v>CBLO</v>
          </cell>
          <cell r="L123" t="str">
            <v>CCIL</v>
          </cell>
          <cell r="M123" t="str">
            <v>N</v>
          </cell>
          <cell r="O123">
            <v>7800303.5921250004</v>
          </cell>
        </row>
        <row r="124">
          <cell r="I124" t="str">
            <v>CC</v>
          </cell>
          <cell r="L124" t="str">
            <v>Individual</v>
          </cell>
          <cell r="M124" t="str">
            <v>N</v>
          </cell>
          <cell r="O124">
            <v>79910501.096249998</v>
          </cell>
        </row>
        <row r="125">
          <cell r="I125" t="str">
            <v>TL</v>
          </cell>
          <cell r="L125" t="str">
            <v>Financial Institution</v>
          </cell>
          <cell r="M125" t="str">
            <v>Y</v>
          </cell>
          <cell r="O125">
            <v>539039.16</v>
          </cell>
        </row>
        <row r="126">
          <cell r="I126" t="str">
            <v>CBLO</v>
          </cell>
          <cell r="L126" t="str">
            <v>CCIL</v>
          </cell>
          <cell r="M126" t="str">
            <v>Y</v>
          </cell>
          <cell r="O126">
            <v>34293454.346249998</v>
          </cell>
        </row>
        <row r="127">
          <cell r="I127" t="str">
            <v>TL</v>
          </cell>
          <cell r="L127" t="str">
            <v>Individual</v>
          </cell>
          <cell r="M127" t="str">
            <v>Y</v>
          </cell>
          <cell r="O127">
            <v>65145565.881000005</v>
          </cell>
        </row>
        <row r="128">
          <cell r="I128" t="str">
            <v>CC</v>
          </cell>
          <cell r="L128" t="str">
            <v>SCB-Private</v>
          </cell>
          <cell r="M128" t="str">
            <v>Y</v>
          </cell>
          <cell r="O128">
            <v>612200.16</v>
          </cell>
        </row>
        <row r="129">
          <cell r="I129" t="str">
            <v>CBLO</v>
          </cell>
          <cell r="L129" t="str">
            <v>CCIL</v>
          </cell>
          <cell r="M129" t="str">
            <v>N</v>
          </cell>
          <cell r="O129">
            <v>751527.80999999994</v>
          </cell>
        </row>
        <row r="130">
          <cell r="I130" t="str">
            <v>OD</v>
          </cell>
          <cell r="L130" t="str">
            <v>Overseas Bank</v>
          </cell>
          <cell r="M130" t="str">
            <v>Y</v>
          </cell>
          <cell r="O130">
            <v>-81557301.053249985</v>
          </cell>
        </row>
        <row r="131">
          <cell r="I131" t="str">
            <v>CC</v>
          </cell>
          <cell r="L131" t="str">
            <v>Overseas Bank</v>
          </cell>
          <cell r="M131" t="str">
            <v>N</v>
          </cell>
          <cell r="O131">
            <v>713363.30999999994</v>
          </cell>
        </row>
        <row r="132">
          <cell r="I132" t="str">
            <v>CBLO</v>
          </cell>
          <cell r="L132" t="str">
            <v>CCIL</v>
          </cell>
          <cell r="M132" t="str">
            <v>Y</v>
          </cell>
          <cell r="O132">
            <v>39106748.909249999</v>
          </cell>
        </row>
        <row r="133">
          <cell r="I133" t="str">
            <v>CBLO</v>
          </cell>
          <cell r="L133" t="str">
            <v>CCIL</v>
          </cell>
          <cell r="M133" t="str">
            <v>N</v>
          </cell>
          <cell r="O133">
            <v>41651227.856700003</v>
          </cell>
        </row>
        <row r="134">
          <cell r="I134" t="str">
            <v>CBLO</v>
          </cell>
          <cell r="L134" t="str">
            <v>CCIL</v>
          </cell>
          <cell r="M134" t="str">
            <v>Y</v>
          </cell>
          <cell r="O134">
            <v>486828.54</v>
          </cell>
        </row>
        <row r="135">
          <cell r="I135" t="str">
            <v>OD</v>
          </cell>
          <cell r="L135" t="str">
            <v>Individual</v>
          </cell>
          <cell r="M135" t="str">
            <v>Y</v>
          </cell>
          <cell r="O135">
            <v>-56576119.740525</v>
          </cell>
        </row>
        <row r="136">
          <cell r="I136" t="str">
            <v>TL</v>
          </cell>
          <cell r="L136" t="str">
            <v>Cooperative Bank</v>
          </cell>
          <cell r="M136" t="str">
            <v>Y</v>
          </cell>
          <cell r="O136">
            <v>20482627.274999999</v>
          </cell>
        </row>
        <row r="137">
          <cell r="I137" t="str">
            <v>OD</v>
          </cell>
          <cell r="L137" t="str">
            <v>Financial Institution</v>
          </cell>
          <cell r="M137" t="str">
            <v>Y</v>
          </cell>
          <cell r="O137">
            <v>-14623088.95575</v>
          </cell>
        </row>
        <row r="138">
          <cell r="I138" t="str">
            <v>OD</v>
          </cell>
          <cell r="L138" t="str">
            <v>Financial Institution</v>
          </cell>
          <cell r="M138" t="str">
            <v>Y</v>
          </cell>
          <cell r="O138">
            <v>-65873636.234999992</v>
          </cell>
        </row>
        <row r="139">
          <cell r="I139" t="str">
            <v>CBLO</v>
          </cell>
          <cell r="L139" t="str">
            <v>CCIL</v>
          </cell>
          <cell r="M139" t="str">
            <v>Y</v>
          </cell>
          <cell r="O139">
            <v>57557044.729800001</v>
          </cell>
        </row>
        <row r="140">
          <cell r="I140" t="str">
            <v>CM</v>
          </cell>
          <cell r="L140" t="str">
            <v>Financial Institution</v>
          </cell>
          <cell r="M140" t="str">
            <v>Y</v>
          </cell>
          <cell r="O140">
            <v>808001.37</v>
          </cell>
        </row>
        <row r="141">
          <cell r="I141" t="str">
            <v>OD</v>
          </cell>
          <cell r="L141" t="str">
            <v>Financial Institution</v>
          </cell>
          <cell r="M141" t="str">
            <v>N</v>
          </cell>
          <cell r="O141">
            <v>-36841211.450999998</v>
          </cell>
        </row>
        <row r="142">
          <cell r="I142" t="str">
            <v>CM</v>
          </cell>
          <cell r="L142" t="str">
            <v>SCB-Private</v>
          </cell>
          <cell r="M142" t="str">
            <v>N</v>
          </cell>
          <cell r="O142">
            <v>80521420.126949996</v>
          </cell>
        </row>
        <row r="143">
          <cell r="I143" t="str">
            <v>CC</v>
          </cell>
          <cell r="L143" t="str">
            <v>Individual</v>
          </cell>
          <cell r="M143" t="str">
            <v>Y</v>
          </cell>
          <cell r="O143">
            <v>76482361.414800003</v>
          </cell>
        </row>
        <row r="144">
          <cell r="I144" t="str">
            <v>TL</v>
          </cell>
          <cell r="L144" t="str">
            <v>Individual</v>
          </cell>
          <cell r="M144" t="str">
            <v>N</v>
          </cell>
          <cell r="O144">
            <v>17365353.21675</v>
          </cell>
        </row>
        <row r="145">
          <cell r="I145" t="str">
            <v>CBLO</v>
          </cell>
          <cell r="L145" t="str">
            <v>CCIL</v>
          </cell>
          <cell r="M145" t="str">
            <v>Y</v>
          </cell>
          <cell r="O145">
            <v>748198.44</v>
          </cell>
        </row>
        <row r="146">
          <cell r="I146" t="str">
            <v>CBLO</v>
          </cell>
          <cell r="L146" t="str">
            <v>CCIL</v>
          </cell>
          <cell r="M146" t="str">
            <v>Y</v>
          </cell>
          <cell r="O146">
            <v>9313364.4392249994</v>
          </cell>
        </row>
        <row r="147">
          <cell r="I147" t="str">
            <v>CM</v>
          </cell>
          <cell r="L147" t="str">
            <v>SCB-Private</v>
          </cell>
          <cell r="M147" t="str">
            <v>N</v>
          </cell>
          <cell r="O147">
            <v>9587954.5839000009</v>
          </cell>
        </row>
        <row r="148">
          <cell r="I148" t="str">
            <v>OD</v>
          </cell>
          <cell r="L148" t="str">
            <v>Cooperative Bank</v>
          </cell>
          <cell r="M148" t="str">
            <v>Y</v>
          </cell>
          <cell r="O148">
            <v>-54415826.07615</v>
          </cell>
        </row>
        <row r="149">
          <cell r="I149" t="str">
            <v>TL</v>
          </cell>
          <cell r="L149" t="str">
            <v>Corporate</v>
          </cell>
          <cell r="M149" t="str">
            <v>Y</v>
          </cell>
          <cell r="O149">
            <v>149939.46</v>
          </cell>
        </row>
        <row r="150">
          <cell r="I150" t="str">
            <v>TL</v>
          </cell>
          <cell r="L150" t="str">
            <v>Corporate</v>
          </cell>
          <cell r="M150" t="str">
            <v>N</v>
          </cell>
          <cell r="O150">
            <v>23050039.839749999</v>
          </cell>
        </row>
        <row r="151">
          <cell r="I151" t="str">
            <v>TL</v>
          </cell>
          <cell r="L151" t="str">
            <v>Individual</v>
          </cell>
          <cell r="M151" t="str">
            <v>N</v>
          </cell>
          <cell r="O151">
            <v>77925299.636250004</v>
          </cell>
        </row>
        <row r="152">
          <cell r="I152" t="str">
            <v>OD</v>
          </cell>
          <cell r="L152" t="str">
            <v>Overseas Bank</v>
          </cell>
          <cell r="M152" t="str">
            <v>Y</v>
          </cell>
          <cell r="O152">
            <v>-68589759.805875003</v>
          </cell>
        </row>
        <row r="153">
          <cell r="I153" t="str">
            <v>CBLO</v>
          </cell>
          <cell r="L153" t="str">
            <v>CCIL</v>
          </cell>
          <cell r="M153" t="str">
            <v>Y</v>
          </cell>
          <cell r="O153">
            <v>66913602.633900002</v>
          </cell>
        </row>
        <row r="154">
          <cell r="I154" t="str">
            <v>CM</v>
          </cell>
          <cell r="L154" t="str">
            <v>Financial Institution</v>
          </cell>
          <cell r="M154" t="str">
            <v>N</v>
          </cell>
          <cell r="O154">
            <v>40641441.365250006</v>
          </cell>
        </row>
        <row r="155">
          <cell r="I155" t="str">
            <v>TL</v>
          </cell>
          <cell r="L155" t="str">
            <v>Cooperative Bank</v>
          </cell>
          <cell r="M155" t="str">
            <v>Y</v>
          </cell>
          <cell r="O155">
            <v>8270526.181499999</v>
          </cell>
        </row>
        <row r="156">
          <cell r="I156" t="str">
            <v>OD</v>
          </cell>
          <cell r="L156" t="str">
            <v>SCB-Private</v>
          </cell>
          <cell r="M156" t="str">
            <v>N</v>
          </cell>
          <cell r="O156">
            <v>-77761139.308875009</v>
          </cell>
        </row>
        <row r="157">
          <cell r="I157" t="str">
            <v>CBLO</v>
          </cell>
          <cell r="L157" t="str">
            <v>CCIL</v>
          </cell>
          <cell r="M157" t="str">
            <v>Y</v>
          </cell>
          <cell r="O157">
            <v>47919617.326350003</v>
          </cell>
        </row>
        <row r="158">
          <cell r="I158" t="str">
            <v>CC</v>
          </cell>
          <cell r="L158" t="str">
            <v>Financial Institution</v>
          </cell>
          <cell r="M158" t="str">
            <v>N</v>
          </cell>
          <cell r="O158">
            <v>623345.57999999996</v>
          </cell>
        </row>
        <row r="159">
          <cell r="I159" t="str">
            <v>CBLO</v>
          </cell>
          <cell r="L159" t="str">
            <v>CCIL</v>
          </cell>
          <cell r="M159" t="str">
            <v>Y</v>
          </cell>
          <cell r="O159">
            <v>8396976.3074999992</v>
          </cell>
        </row>
        <row r="160">
          <cell r="I160" t="str">
            <v>CBLO</v>
          </cell>
          <cell r="L160" t="str">
            <v>CCIL</v>
          </cell>
          <cell r="M160" t="str">
            <v>N</v>
          </cell>
          <cell r="O160">
            <v>45681418.381499998</v>
          </cell>
        </row>
        <row r="161">
          <cell r="I161" t="str">
            <v>CM</v>
          </cell>
          <cell r="L161" t="str">
            <v>Cooperative Bank</v>
          </cell>
          <cell r="M161" t="str">
            <v>N</v>
          </cell>
          <cell r="O161">
            <v>666177.93000000005</v>
          </cell>
        </row>
        <row r="162">
          <cell r="I162" t="str">
            <v>OD</v>
          </cell>
          <cell r="L162" t="str">
            <v>Overseas Bank</v>
          </cell>
          <cell r="M162" t="str">
            <v>N</v>
          </cell>
          <cell r="O162">
            <v>-7396491.9105000002</v>
          </cell>
        </row>
        <row r="163">
          <cell r="I163" t="str">
            <v>CM</v>
          </cell>
          <cell r="L163" t="str">
            <v>Corporate</v>
          </cell>
          <cell r="M163" t="str">
            <v>N</v>
          </cell>
          <cell r="O163">
            <v>7575100.1320500001</v>
          </cell>
        </row>
        <row r="164">
          <cell r="I164" t="str">
            <v>TL</v>
          </cell>
          <cell r="L164" t="str">
            <v>Financial Institution</v>
          </cell>
          <cell r="M164" t="str">
            <v>Y</v>
          </cell>
          <cell r="O164">
            <v>25062164.089875001</v>
          </cell>
        </row>
        <row r="165">
          <cell r="I165" t="str">
            <v>CC</v>
          </cell>
          <cell r="L165" t="str">
            <v>Corporate</v>
          </cell>
          <cell r="M165" t="str">
            <v>Y</v>
          </cell>
          <cell r="O165">
            <v>599506.38</v>
          </cell>
        </row>
        <row r="166">
          <cell r="I166" t="str">
            <v>CM</v>
          </cell>
          <cell r="L166" t="str">
            <v>Overseas Bank</v>
          </cell>
          <cell r="M166" t="str">
            <v>Y</v>
          </cell>
          <cell r="O166">
            <v>79695601.400250003</v>
          </cell>
        </row>
        <row r="167">
          <cell r="I167" t="str">
            <v>OD</v>
          </cell>
          <cell r="L167" t="str">
            <v>Corporate</v>
          </cell>
          <cell r="M167" t="str">
            <v>Y</v>
          </cell>
          <cell r="O167">
            <v>-434343.69</v>
          </cell>
        </row>
        <row r="168">
          <cell r="I168" t="str">
            <v>CC</v>
          </cell>
          <cell r="L168" t="str">
            <v>Cooperative Bank</v>
          </cell>
          <cell r="M168" t="str">
            <v>N</v>
          </cell>
          <cell r="O168">
            <v>432181.52999999997</v>
          </cell>
        </row>
        <row r="169">
          <cell r="I169" t="str">
            <v>TL</v>
          </cell>
          <cell r="L169" t="str">
            <v>Financial Institution</v>
          </cell>
          <cell r="M169" t="str">
            <v>N</v>
          </cell>
          <cell r="O169">
            <v>16200112.029749999</v>
          </cell>
        </row>
        <row r="170">
          <cell r="I170" t="str">
            <v>OD</v>
          </cell>
          <cell r="L170" t="str">
            <v>Overseas Bank</v>
          </cell>
          <cell r="M170" t="str">
            <v>Y</v>
          </cell>
          <cell r="O170">
            <v>-46430864.691749997</v>
          </cell>
        </row>
        <row r="171">
          <cell r="I171" t="str">
            <v>TL</v>
          </cell>
          <cell r="L171" t="str">
            <v>Corporate</v>
          </cell>
          <cell r="M171" t="str">
            <v>N</v>
          </cell>
          <cell r="O171">
            <v>81068617.17899999</v>
          </cell>
        </row>
        <row r="172">
          <cell r="I172" t="str">
            <v>OD</v>
          </cell>
          <cell r="L172" t="str">
            <v>Financial Institution</v>
          </cell>
          <cell r="M172" t="str">
            <v>Y</v>
          </cell>
          <cell r="O172">
            <v>-286521.84000000003</v>
          </cell>
        </row>
        <row r="173">
          <cell r="I173" t="str">
            <v>CBLO</v>
          </cell>
          <cell r="L173" t="str">
            <v>CCIL</v>
          </cell>
          <cell r="M173" t="str">
            <v>Y</v>
          </cell>
          <cell r="O173">
            <v>9054618.8163750004</v>
          </cell>
        </row>
        <row r="174">
          <cell r="I174" t="str">
            <v>CBLO</v>
          </cell>
          <cell r="L174" t="str">
            <v>CCIL</v>
          </cell>
          <cell r="M174" t="str">
            <v>Y</v>
          </cell>
          <cell r="O174">
            <v>7133247.6484500002</v>
          </cell>
        </row>
        <row r="175">
          <cell r="I175" t="str">
            <v>CC</v>
          </cell>
          <cell r="L175" t="str">
            <v>Overseas Bank</v>
          </cell>
          <cell r="M175" t="str">
            <v>Y</v>
          </cell>
          <cell r="O175">
            <v>82162869.396300003</v>
          </cell>
        </row>
        <row r="176">
          <cell r="I176" t="str">
            <v>CBLO</v>
          </cell>
          <cell r="L176" t="str">
            <v>CCIL</v>
          </cell>
          <cell r="M176" t="str">
            <v>N</v>
          </cell>
          <cell r="O176">
            <v>74467330.937999994</v>
          </cell>
        </row>
        <row r="177">
          <cell r="I177" t="str">
            <v>CC</v>
          </cell>
          <cell r="L177" t="str">
            <v>Individual</v>
          </cell>
          <cell r="M177" t="str">
            <v>N</v>
          </cell>
          <cell r="O177">
            <v>63765819.134325005</v>
          </cell>
        </row>
        <row r="178">
          <cell r="I178" t="str">
            <v>CC</v>
          </cell>
          <cell r="L178" t="str">
            <v>Corporate</v>
          </cell>
          <cell r="M178" t="str">
            <v>Y</v>
          </cell>
          <cell r="O178">
            <v>35655413.928749993</v>
          </cell>
        </row>
        <row r="179">
          <cell r="I179" t="str">
            <v>CC</v>
          </cell>
          <cell r="L179" t="str">
            <v>Financial Institution</v>
          </cell>
          <cell r="M179" t="str">
            <v>Y</v>
          </cell>
          <cell r="O179">
            <v>71248451.219549999</v>
          </cell>
        </row>
        <row r="180">
          <cell r="I180" t="str">
            <v>CBLO</v>
          </cell>
          <cell r="L180" t="str">
            <v>CCIL</v>
          </cell>
          <cell r="M180" t="str">
            <v>N</v>
          </cell>
          <cell r="O180">
            <v>49573237.445325002</v>
          </cell>
        </row>
        <row r="181">
          <cell r="I181" t="str">
            <v>OD</v>
          </cell>
          <cell r="L181" t="str">
            <v>Financial Institution</v>
          </cell>
          <cell r="M181" t="str">
            <v>Y</v>
          </cell>
          <cell r="O181">
            <v>-43542576.7425</v>
          </cell>
        </row>
        <row r="182">
          <cell r="I182" t="str">
            <v>CM</v>
          </cell>
          <cell r="L182" t="str">
            <v>SCB-Private</v>
          </cell>
          <cell r="M182" t="str">
            <v>N</v>
          </cell>
          <cell r="O182">
            <v>60652982.26349999</v>
          </cell>
        </row>
        <row r="183">
          <cell r="I183" t="str">
            <v>OD</v>
          </cell>
          <cell r="L183" t="str">
            <v>SCB-Private</v>
          </cell>
          <cell r="M183" t="str">
            <v>Y</v>
          </cell>
          <cell r="O183">
            <v>-41966155.546425</v>
          </cell>
        </row>
        <row r="184">
          <cell r="I184" t="str">
            <v>TL</v>
          </cell>
          <cell r="L184" t="str">
            <v>Individual</v>
          </cell>
          <cell r="M184" t="str">
            <v>N</v>
          </cell>
          <cell r="O184">
            <v>62145555.226425</v>
          </cell>
        </row>
        <row r="185">
          <cell r="I185" t="str">
            <v>CBLO</v>
          </cell>
          <cell r="L185" t="str">
            <v>CCIL</v>
          </cell>
          <cell r="M185" t="str">
            <v>N</v>
          </cell>
          <cell r="O185">
            <v>443623.95</v>
          </cell>
        </row>
        <row r="186">
          <cell r="I186" t="str">
            <v>OD</v>
          </cell>
          <cell r="L186" t="str">
            <v>Cooperative Bank</v>
          </cell>
          <cell r="M186" t="str">
            <v>N</v>
          </cell>
          <cell r="O186">
            <v>-3001094.50905</v>
          </cell>
        </row>
        <row r="187">
          <cell r="I187" t="str">
            <v>CBLO</v>
          </cell>
          <cell r="L187" t="str">
            <v>CCIL</v>
          </cell>
          <cell r="M187" t="str">
            <v>Y</v>
          </cell>
          <cell r="O187">
            <v>14041287.339749999</v>
          </cell>
        </row>
        <row r="188">
          <cell r="I188" t="str">
            <v>CBLO</v>
          </cell>
          <cell r="L188" t="str">
            <v>CCIL</v>
          </cell>
          <cell r="M188" t="str">
            <v>Y</v>
          </cell>
          <cell r="O188">
            <v>574221.78</v>
          </cell>
        </row>
        <row r="189">
          <cell r="I189" t="str">
            <v>CM</v>
          </cell>
          <cell r="L189" t="str">
            <v>SCB-Private</v>
          </cell>
          <cell r="M189" t="str">
            <v>Y</v>
          </cell>
          <cell r="O189">
            <v>49512519.960749999</v>
          </cell>
        </row>
        <row r="190">
          <cell r="I190" t="str">
            <v>CC</v>
          </cell>
          <cell r="L190" t="str">
            <v>SCB-Private</v>
          </cell>
          <cell r="M190" t="str">
            <v>Y</v>
          </cell>
          <cell r="O190">
            <v>45574541.817749992</v>
          </cell>
        </row>
        <row r="191">
          <cell r="I191" t="str">
            <v>CM</v>
          </cell>
          <cell r="L191" t="str">
            <v>Overseas Bank</v>
          </cell>
          <cell r="M191" t="str">
            <v>Y</v>
          </cell>
          <cell r="O191">
            <v>49757591.238300003</v>
          </cell>
        </row>
        <row r="192">
          <cell r="I192" t="str">
            <v>CBLO</v>
          </cell>
          <cell r="L192" t="str">
            <v>CCIL</v>
          </cell>
          <cell r="M192" t="str">
            <v>Y</v>
          </cell>
          <cell r="O192">
            <v>4789552.9250250002</v>
          </cell>
        </row>
        <row r="193">
          <cell r="I193" t="str">
            <v>CC</v>
          </cell>
          <cell r="L193" t="str">
            <v>SCB-Private</v>
          </cell>
          <cell r="M193" t="str">
            <v>N</v>
          </cell>
          <cell r="O193">
            <v>28841766.821999997</v>
          </cell>
        </row>
        <row r="194">
          <cell r="I194" t="str">
            <v>CBLO</v>
          </cell>
          <cell r="L194" t="str">
            <v>CCIL</v>
          </cell>
          <cell r="M194" t="str">
            <v>Y</v>
          </cell>
          <cell r="O194">
            <v>48604820.239799999</v>
          </cell>
        </row>
        <row r="195">
          <cell r="I195" t="str">
            <v>OD</v>
          </cell>
          <cell r="L195" t="str">
            <v>Financial Institution</v>
          </cell>
          <cell r="M195" t="str">
            <v>N</v>
          </cell>
          <cell r="O195">
            <v>-79417761.607800007</v>
          </cell>
        </row>
        <row r="196">
          <cell r="I196" t="str">
            <v>CBLO</v>
          </cell>
          <cell r="L196" t="str">
            <v>CCIL</v>
          </cell>
          <cell r="M196" t="str">
            <v>Y</v>
          </cell>
          <cell r="O196">
            <v>61496856.679499999</v>
          </cell>
        </row>
        <row r="197">
          <cell r="I197" t="str">
            <v>TL</v>
          </cell>
          <cell r="L197" t="str">
            <v>Financial Institution</v>
          </cell>
          <cell r="M197" t="str">
            <v>N</v>
          </cell>
          <cell r="O197">
            <v>803854.26</v>
          </cell>
        </row>
        <row r="198">
          <cell r="I198" t="str">
            <v>TL</v>
          </cell>
          <cell r="L198" t="str">
            <v>Corporate</v>
          </cell>
          <cell r="M198" t="str">
            <v>N</v>
          </cell>
          <cell r="O198">
            <v>67903844.307750002</v>
          </cell>
        </row>
        <row r="199">
          <cell r="I199" t="str">
            <v>OD</v>
          </cell>
          <cell r="L199" t="str">
            <v>Individual</v>
          </cell>
          <cell r="M199" t="str">
            <v>Y</v>
          </cell>
          <cell r="O199">
            <v>-329352.21000000002</v>
          </cell>
        </row>
        <row r="200">
          <cell r="I200" t="str">
            <v>CM</v>
          </cell>
          <cell r="L200" t="str">
            <v>Cooperative Bank</v>
          </cell>
          <cell r="M200" t="str">
            <v>Y</v>
          </cell>
          <cell r="O200">
            <v>8149403.6563499998</v>
          </cell>
        </row>
        <row r="201">
          <cell r="I201" t="str">
            <v>CBLO</v>
          </cell>
          <cell r="L201" t="str">
            <v>CCIL</v>
          </cell>
          <cell r="M201" t="str">
            <v>Y</v>
          </cell>
          <cell r="O201">
            <v>76851095.339699998</v>
          </cell>
        </row>
        <row r="202">
          <cell r="I202" t="str">
            <v>TL</v>
          </cell>
          <cell r="L202" t="str">
            <v>Financial Institution</v>
          </cell>
          <cell r="M202" t="str">
            <v>N</v>
          </cell>
          <cell r="O202">
            <v>642907.98</v>
          </cell>
        </row>
        <row r="203">
          <cell r="I203" t="str">
            <v>TL</v>
          </cell>
          <cell r="L203" t="str">
            <v>SCB-Private</v>
          </cell>
          <cell r="M203" t="str">
            <v>Y</v>
          </cell>
          <cell r="O203">
            <v>534576.24</v>
          </cell>
        </row>
        <row r="204">
          <cell r="I204" t="str">
            <v>CC</v>
          </cell>
          <cell r="L204" t="str">
            <v>SCB-Private</v>
          </cell>
          <cell r="M204" t="str">
            <v>Y</v>
          </cell>
          <cell r="O204">
            <v>83898514.539675012</v>
          </cell>
        </row>
        <row r="205">
          <cell r="I205" t="str">
            <v>CC</v>
          </cell>
          <cell r="L205" t="str">
            <v>Cooperative Bank</v>
          </cell>
          <cell r="M205" t="str">
            <v>N</v>
          </cell>
          <cell r="O205">
            <v>30522062.958749998</v>
          </cell>
        </row>
        <row r="206">
          <cell r="I206" t="str">
            <v>CC</v>
          </cell>
          <cell r="L206" t="str">
            <v>SCB-Private</v>
          </cell>
          <cell r="M206" t="str">
            <v>Y</v>
          </cell>
          <cell r="O206">
            <v>18562616.423999999</v>
          </cell>
        </row>
        <row r="207">
          <cell r="I207" t="str">
            <v>CC</v>
          </cell>
          <cell r="L207" t="str">
            <v>SCB-Private</v>
          </cell>
          <cell r="M207" t="str">
            <v>N</v>
          </cell>
          <cell r="O207">
            <v>89864837.827875003</v>
          </cell>
        </row>
        <row r="208">
          <cell r="I208" t="str">
            <v>CC</v>
          </cell>
          <cell r="L208" t="str">
            <v>Individual</v>
          </cell>
          <cell r="M208" t="str">
            <v>Y</v>
          </cell>
          <cell r="O208">
            <v>151104.69</v>
          </cell>
        </row>
        <row r="209">
          <cell r="I209" t="str">
            <v>TL</v>
          </cell>
          <cell r="L209" t="str">
            <v>Individual</v>
          </cell>
          <cell r="M209" t="str">
            <v>N</v>
          </cell>
          <cell r="O209">
            <v>60881059.780200005</v>
          </cell>
        </row>
        <row r="210">
          <cell r="I210" t="str">
            <v>CC</v>
          </cell>
          <cell r="L210" t="str">
            <v>Cooperative Bank</v>
          </cell>
          <cell r="M210" t="str">
            <v>N</v>
          </cell>
          <cell r="O210">
            <v>91113241.118625</v>
          </cell>
        </row>
        <row r="211">
          <cell r="I211" t="str">
            <v>CC</v>
          </cell>
          <cell r="L211" t="str">
            <v>Financial Institution</v>
          </cell>
          <cell r="M211" t="str">
            <v>Y</v>
          </cell>
          <cell r="O211">
            <v>92916183.771675006</v>
          </cell>
        </row>
        <row r="212">
          <cell r="I212" t="str">
            <v>CBLO</v>
          </cell>
          <cell r="L212" t="str">
            <v>CCIL</v>
          </cell>
          <cell r="M212" t="str">
            <v>Y</v>
          </cell>
          <cell r="O212">
            <v>602923.86</v>
          </cell>
        </row>
        <row r="213">
          <cell r="I213" t="str">
            <v>CBLO</v>
          </cell>
          <cell r="L213" t="str">
            <v>CCIL</v>
          </cell>
          <cell r="M213" t="str">
            <v>Y</v>
          </cell>
          <cell r="O213">
            <v>17093944.073249999</v>
          </cell>
        </row>
        <row r="214">
          <cell r="I214" t="str">
            <v>CBLO</v>
          </cell>
          <cell r="L214" t="str">
            <v>CCIL</v>
          </cell>
          <cell r="M214" t="str">
            <v>Y</v>
          </cell>
          <cell r="O214">
            <v>97975813.525425002</v>
          </cell>
        </row>
        <row r="215">
          <cell r="I215" t="str">
            <v>OD</v>
          </cell>
          <cell r="L215" t="str">
            <v>SCB-Private</v>
          </cell>
          <cell r="M215" t="str">
            <v>N</v>
          </cell>
          <cell r="O215">
            <v>-6229798.4578499999</v>
          </cell>
        </row>
        <row r="216">
          <cell r="I216" t="str">
            <v>CM</v>
          </cell>
          <cell r="L216" t="str">
            <v>Corporate</v>
          </cell>
          <cell r="M216" t="str">
            <v>N</v>
          </cell>
          <cell r="O216">
            <v>7476281.8019999992</v>
          </cell>
        </row>
        <row r="217">
          <cell r="I217" t="str">
            <v>OD</v>
          </cell>
          <cell r="L217" t="str">
            <v>Individual</v>
          </cell>
          <cell r="M217" t="str">
            <v>N</v>
          </cell>
          <cell r="O217">
            <v>-74178231.880499989</v>
          </cell>
        </row>
        <row r="218">
          <cell r="I218" t="str">
            <v>OD</v>
          </cell>
          <cell r="L218" t="str">
            <v>Overseas Bank</v>
          </cell>
          <cell r="M218" t="str">
            <v>N</v>
          </cell>
          <cell r="O218">
            <v>-79335824.584499985</v>
          </cell>
        </row>
        <row r="219">
          <cell r="I219" t="str">
            <v>CBLO</v>
          </cell>
          <cell r="L219" t="str">
            <v>CCIL</v>
          </cell>
          <cell r="M219" t="str">
            <v>Y</v>
          </cell>
          <cell r="O219">
            <v>765345.24</v>
          </cell>
        </row>
        <row r="220">
          <cell r="I220" t="str">
            <v>CC</v>
          </cell>
          <cell r="L220" t="str">
            <v>Overseas Bank</v>
          </cell>
          <cell r="M220" t="str">
            <v>Y</v>
          </cell>
          <cell r="O220">
            <v>816373.8</v>
          </cell>
        </row>
        <row r="221">
          <cell r="I221" t="str">
            <v>OD</v>
          </cell>
          <cell r="L221" t="str">
            <v>Overseas Bank</v>
          </cell>
          <cell r="M221" t="str">
            <v>N</v>
          </cell>
          <cell r="O221">
            <v>-45816302.238300003</v>
          </cell>
        </row>
        <row r="222">
          <cell r="I222" t="str">
            <v>CM</v>
          </cell>
          <cell r="L222" t="str">
            <v>Individual</v>
          </cell>
          <cell r="M222" t="str">
            <v>Y</v>
          </cell>
          <cell r="O222">
            <v>396137.61</v>
          </cell>
        </row>
        <row r="223">
          <cell r="I223" t="str">
            <v>CC</v>
          </cell>
          <cell r="L223" t="str">
            <v>Overseas Bank</v>
          </cell>
          <cell r="M223" t="str">
            <v>N</v>
          </cell>
          <cell r="O223">
            <v>66224386.052550003</v>
          </cell>
        </row>
        <row r="224">
          <cell r="I224" t="str">
            <v>CBLO</v>
          </cell>
          <cell r="L224" t="str">
            <v>CCIL</v>
          </cell>
          <cell r="M224" t="str">
            <v>Y</v>
          </cell>
          <cell r="O224">
            <v>19550958.471000001</v>
          </cell>
        </row>
        <row r="225">
          <cell r="I225" t="str">
            <v>CM</v>
          </cell>
          <cell r="L225" t="str">
            <v>Individual</v>
          </cell>
          <cell r="M225" t="str">
            <v>Y</v>
          </cell>
          <cell r="O225">
            <v>361632.15</v>
          </cell>
        </row>
        <row r="226">
          <cell r="I226" t="str">
            <v>CBLO</v>
          </cell>
          <cell r="L226" t="str">
            <v>CCIL</v>
          </cell>
          <cell r="M226" t="str">
            <v>Y</v>
          </cell>
          <cell r="O226">
            <v>69631204.816799998</v>
          </cell>
        </row>
        <row r="227">
          <cell r="I227" t="str">
            <v>TL</v>
          </cell>
          <cell r="L227" t="str">
            <v>Cooperative Bank</v>
          </cell>
          <cell r="M227" t="str">
            <v>Y</v>
          </cell>
          <cell r="O227">
            <v>778821.12</v>
          </cell>
        </row>
        <row r="228">
          <cell r="I228" t="str">
            <v>CBLO</v>
          </cell>
          <cell r="L228" t="str">
            <v>CCIL</v>
          </cell>
          <cell r="M228" t="str">
            <v>Y</v>
          </cell>
          <cell r="O228">
            <v>84922461.421875</v>
          </cell>
        </row>
        <row r="229">
          <cell r="I229" t="str">
            <v>CC</v>
          </cell>
          <cell r="L229" t="str">
            <v>Individual</v>
          </cell>
          <cell r="M229" t="str">
            <v>Y</v>
          </cell>
          <cell r="O229">
            <v>53735.22</v>
          </cell>
        </row>
        <row r="230">
          <cell r="I230" t="str">
            <v>CBLO</v>
          </cell>
          <cell r="L230" t="str">
            <v>CCIL</v>
          </cell>
          <cell r="M230" t="str">
            <v>Y</v>
          </cell>
          <cell r="O230">
            <v>54565471.157175004</v>
          </cell>
        </row>
        <row r="231">
          <cell r="I231" t="str">
            <v>CC</v>
          </cell>
          <cell r="L231" t="str">
            <v>Overseas Bank</v>
          </cell>
          <cell r="M231" t="str">
            <v>N</v>
          </cell>
          <cell r="O231">
            <v>82562910.229800001</v>
          </cell>
        </row>
        <row r="232">
          <cell r="I232" t="str">
            <v>CBLO</v>
          </cell>
          <cell r="L232" t="str">
            <v>CCIL</v>
          </cell>
          <cell r="M232" t="str">
            <v>Y</v>
          </cell>
          <cell r="O232">
            <v>26752928.880150001</v>
          </cell>
        </row>
        <row r="233">
          <cell r="I233" t="str">
            <v>TL</v>
          </cell>
          <cell r="L233" t="str">
            <v>Financial Institution</v>
          </cell>
          <cell r="M233" t="str">
            <v>N</v>
          </cell>
          <cell r="O233">
            <v>102390.75</v>
          </cell>
        </row>
        <row r="234">
          <cell r="I234" t="str">
            <v>CBLO</v>
          </cell>
          <cell r="L234" t="str">
            <v>CCIL</v>
          </cell>
          <cell r="M234" t="str">
            <v>Y</v>
          </cell>
          <cell r="O234">
            <v>54072252.357749991</v>
          </cell>
        </row>
        <row r="235">
          <cell r="I235" t="str">
            <v>CBLO</v>
          </cell>
          <cell r="L235" t="str">
            <v>CCIL</v>
          </cell>
          <cell r="M235" t="str">
            <v>N</v>
          </cell>
          <cell r="O235">
            <v>50076540.050625004</v>
          </cell>
        </row>
        <row r="236">
          <cell r="I236" t="str">
            <v>TL</v>
          </cell>
          <cell r="L236" t="str">
            <v>Financial Institution</v>
          </cell>
          <cell r="M236" t="str">
            <v>N</v>
          </cell>
          <cell r="O236">
            <v>8808594.3990000002</v>
          </cell>
        </row>
        <row r="237">
          <cell r="I237" t="str">
            <v>TL</v>
          </cell>
          <cell r="L237" t="str">
            <v>Cooperative Bank</v>
          </cell>
          <cell r="M237" t="str">
            <v>Y</v>
          </cell>
          <cell r="O237">
            <v>625325.57999999996</v>
          </cell>
        </row>
        <row r="238">
          <cell r="I238" t="str">
            <v>OD</v>
          </cell>
          <cell r="L238" t="str">
            <v>Corporate</v>
          </cell>
          <cell r="M238" t="str">
            <v>Y</v>
          </cell>
          <cell r="O238">
            <v>-701346.69</v>
          </cell>
        </row>
        <row r="239">
          <cell r="I239" t="str">
            <v>CM</v>
          </cell>
          <cell r="L239" t="str">
            <v>Individual</v>
          </cell>
          <cell r="M239" t="str">
            <v>Y</v>
          </cell>
          <cell r="O239">
            <v>461988.45</v>
          </cell>
        </row>
        <row r="240">
          <cell r="I240" t="str">
            <v>CBLO</v>
          </cell>
          <cell r="L240" t="str">
            <v>CCIL</v>
          </cell>
          <cell r="M240" t="str">
            <v>Y</v>
          </cell>
          <cell r="O240">
            <v>62418643.60050001</v>
          </cell>
        </row>
        <row r="241">
          <cell r="I241" t="str">
            <v>CBLO</v>
          </cell>
          <cell r="L241" t="str">
            <v>CCIL</v>
          </cell>
          <cell r="M241" t="str">
            <v>N</v>
          </cell>
          <cell r="O241">
            <v>16192249.845749998</v>
          </cell>
        </row>
        <row r="242">
          <cell r="I242" t="str">
            <v>TL</v>
          </cell>
          <cell r="L242" t="str">
            <v>Cooperative Bank</v>
          </cell>
          <cell r="M242" t="str">
            <v>N</v>
          </cell>
          <cell r="O242">
            <v>29021368.587749999</v>
          </cell>
        </row>
        <row r="243">
          <cell r="I243" t="str">
            <v>CC</v>
          </cell>
          <cell r="L243" t="str">
            <v>Corporate</v>
          </cell>
          <cell r="M243" t="str">
            <v>N</v>
          </cell>
          <cell r="O243">
            <v>279228.51</v>
          </cell>
        </row>
        <row r="244">
          <cell r="I244" t="str">
            <v>CBLO</v>
          </cell>
          <cell r="L244" t="str">
            <v>CCIL</v>
          </cell>
          <cell r="M244" t="str">
            <v>N</v>
          </cell>
          <cell r="O244">
            <v>35587535.449950002</v>
          </cell>
        </row>
        <row r="245">
          <cell r="I245" t="str">
            <v>CC</v>
          </cell>
          <cell r="L245" t="str">
            <v>Financial Institution</v>
          </cell>
          <cell r="M245" t="str">
            <v>Y</v>
          </cell>
          <cell r="O245">
            <v>24807434.246100001</v>
          </cell>
        </row>
        <row r="246">
          <cell r="I246" t="str">
            <v>TL</v>
          </cell>
          <cell r="L246" t="str">
            <v>Individual</v>
          </cell>
          <cell r="M246" t="str">
            <v>Y</v>
          </cell>
          <cell r="O246">
            <v>14115459.228750002</v>
          </cell>
        </row>
        <row r="247">
          <cell r="I247" t="str">
            <v>OD</v>
          </cell>
          <cell r="L247" t="str">
            <v>Corporate</v>
          </cell>
          <cell r="M247" t="str">
            <v>N</v>
          </cell>
          <cell r="O247">
            <v>-463275.45</v>
          </cell>
        </row>
        <row r="248">
          <cell r="I248" t="str">
            <v>CBLO</v>
          </cell>
          <cell r="L248" t="str">
            <v>CCIL</v>
          </cell>
          <cell r="M248" t="str">
            <v>Y</v>
          </cell>
          <cell r="O248">
            <v>69080547.031650007</v>
          </cell>
        </row>
        <row r="249">
          <cell r="I249" t="str">
            <v>CBLO</v>
          </cell>
          <cell r="L249" t="str">
            <v>CCIL</v>
          </cell>
          <cell r="M249" t="str">
            <v>Y</v>
          </cell>
          <cell r="O249">
            <v>264714.12</v>
          </cell>
        </row>
        <row r="250">
          <cell r="I250" t="str">
            <v>CM</v>
          </cell>
          <cell r="L250" t="str">
            <v>Cooperative Bank</v>
          </cell>
          <cell r="M250" t="str">
            <v>N</v>
          </cell>
          <cell r="O250">
            <v>882893.88</v>
          </cell>
        </row>
        <row r="251">
          <cell r="I251" t="str">
            <v>CM</v>
          </cell>
          <cell r="L251" t="str">
            <v>Individual</v>
          </cell>
          <cell r="M251" t="str">
            <v>Y</v>
          </cell>
          <cell r="O251">
            <v>752165.37</v>
          </cell>
        </row>
        <row r="252">
          <cell r="I252" t="str">
            <v>CC</v>
          </cell>
          <cell r="L252" t="str">
            <v>Overseas Bank</v>
          </cell>
          <cell r="M252" t="str">
            <v>Y</v>
          </cell>
          <cell r="O252">
            <v>57519738.143999994</v>
          </cell>
        </row>
        <row r="253">
          <cell r="I253" t="str">
            <v>OD</v>
          </cell>
          <cell r="L253" t="str">
            <v>SCB-Private</v>
          </cell>
          <cell r="M253" t="str">
            <v>Y</v>
          </cell>
          <cell r="O253">
            <v>-8766548.7227999996</v>
          </cell>
        </row>
        <row r="254">
          <cell r="I254" t="str">
            <v>CBLO</v>
          </cell>
          <cell r="L254" t="str">
            <v>CCIL</v>
          </cell>
          <cell r="M254" t="str">
            <v>N</v>
          </cell>
          <cell r="O254">
            <v>67173435.425249994</v>
          </cell>
        </row>
        <row r="255">
          <cell r="I255" t="str">
            <v>OD</v>
          </cell>
          <cell r="L255" t="str">
            <v>Individual</v>
          </cell>
          <cell r="M255" t="str">
            <v>Y</v>
          </cell>
          <cell r="O255">
            <v>-83362400.703449994</v>
          </cell>
        </row>
        <row r="256">
          <cell r="I256" t="str">
            <v>TL</v>
          </cell>
          <cell r="L256" t="str">
            <v>Overseas Bank</v>
          </cell>
          <cell r="M256" t="str">
            <v>Y</v>
          </cell>
          <cell r="O256">
            <v>13872823.667999998</v>
          </cell>
        </row>
        <row r="257">
          <cell r="I257" t="str">
            <v>CC</v>
          </cell>
          <cell r="L257" t="str">
            <v>Overseas Bank</v>
          </cell>
          <cell r="M257" t="str">
            <v>Y</v>
          </cell>
          <cell r="O257">
            <v>74940358.771575004</v>
          </cell>
        </row>
        <row r="258">
          <cell r="I258" t="str">
            <v>CC</v>
          </cell>
          <cell r="L258" t="str">
            <v>Corporate</v>
          </cell>
          <cell r="M258" t="str">
            <v>Y</v>
          </cell>
          <cell r="O258">
            <v>561401.28</v>
          </cell>
        </row>
        <row r="259">
          <cell r="I259" t="str">
            <v>OD</v>
          </cell>
          <cell r="L259" t="str">
            <v>Individual</v>
          </cell>
          <cell r="M259" t="str">
            <v>Y</v>
          </cell>
          <cell r="O259">
            <v>-27166.59</v>
          </cell>
        </row>
        <row r="260">
          <cell r="I260" t="str">
            <v>CC</v>
          </cell>
          <cell r="L260" t="str">
            <v>Cooperative Bank</v>
          </cell>
          <cell r="M260" t="str">
            <v>N</v>
          </cell>
          <cell r="O260">
            <v>76434895.560375005</v>
          </cell>
        </row>
        <row r="261">
          <cell r="I261" t="str">
            <v>CC</v>
          </cell>
          <cell r="L261" t="str">
            <v>SCB-Private</v>
          </cell>
          <cell r="M261" t="str">
            <v>Y</v>
          </cell>
          <cell r="O261">
            <v>6945832.1369249998</v>
          </cell>
        </row>
        <row r="262">
          <cell r="I262" t="str">
            <v>TL</v>
          </cell>
          <cell r="L262" t="str">
            <v>Overseas Bank</v>
          </cell>
          <cell r="M262" t="str">
            <v>Y</v>
          </cell>
          <cell r="O262">
            <v>49583190.986999996</v>
          </cell>
        </row>
        <row r="263">
          <cell r="I263" t="str">
            <v>TL</v>
          </cell>
          <cell r="L263" t="str">
            <v>Corporate</v>
          </cell>
          <cell r="M263" t="str">
            <v>Y</v>
          </cell>
          <cell r="O263">
            <v>73634925.800699994</v>
          </cell>
        </row>
        <row r="264">
          <cell r="I264" t="str">
            <v>CM</v>
          </cell>
          <cell r="L264" t="str">
            <v>Financial Institution</v>
          </cell>
          <cell r="M264" t="str">
            <v>Y</v>
          </cell>
          <cell r="O264">
            <v>40042348.805249996</v>
          </cell>
        </row>
        <row r="265">
          <cell r="I265" t="str">
            <v>CC</v>
          </cell>
          <cell r="L265" t="str">
            <v>Cooperative Bank</v>
          </cell>
          <cell r="M265" t="str">
            <v>Y</v>
          </cell>
          <cell r="O265">
            <v>84308704.19235</v>
          </cell>
        </row>
        <row r="266">
          <cell r="I266" t="str">
            <v>CBLO</v>
          </cell>
          <cell r="L266" t="str">
            <v>CCIL</v>
          </cell>
          <cell r="M266" t="str">
            <v>Y</v>
          </cell>
          <cell r="O266">
            <v>42360678.575325005</v>
          </cell>
        </row>
        <row r="267">
          <cell r="I267" t="str">
            <v>CM</v>
          </cell>
          <cell r="L267" t="str">
            <v>Corporate</v>
          </cell>
          <cell r="M267" t="str">
            <v>Y</v>
          </cell>
          <cell r="O267">
            <v>26483848.701749995</v>
          </cell>
        </row>
        <row r="268">
          <cell r="I268" t="str">
            <v>OD</v>
          </cell>
          <cell r="L268" t="str">
            <v>SCB-Private</v>
          </cell>
          <cell r="M268" t="str">
            <v>N</v>
          </cell>
          <cell r="O268">
            <v>-47072042.176499993</v>
          </cell>
        </row>
        <row r="269">
          <cell r="I269" t="str">
            <v>OD</v>
          </cell>
          <cell r="L269" t="str">
            <v>Overseas Bank</v>
          </cell>
          <cell r="M269" t="str">
            <v>Y</v>
          </cell>
          <cell r="O269">
            <v>-6570810.6205500001</v>
          </cell>
        </row>
        <row r="270">
          <cell r="I270" t="str">
            <v>TL</v>
          </cell>
          <cell r="L270" t="str">
            <v>Overseas Bank</v>
          </cell>
          <cell r="M270" t="str">
            <v>N</v>
          </cell>
          <cell r="O270">
            <v>57234293.47845</v>
          </cell>
        </row>
        <row r="271">
          <cell r="I271" t="str">
            <v>CM</v>
          </cell>
          <cell r="L271" t="str">
            <v>Financial Institution</v>
          </cell>
          <cell r="M271" t="str">
            <v>Y</v>
          </cell>
          <cell r="O271">
            <v>49705525.034549996</v>
          </cell>
        </row>
        <row r="272">
          <cell r="I272" t="str">
            <v>CBLO</v>
          </cell>
          <cell r="L272" t="str">
            <v>CCIL</v>
          </cell>
          <cell r="M272" t="str">
            <v>Y</v>
          </cell>
          <cell r="O272">
            <v>379160.1</v>
          </cell>
        </row>
        <row r="273">
          <cell r="I273" t="str">
            <v>CBLO</v>
          </cell>
          <cell r="L273" t="str">
            <v>CCIL</v>
          </cell>
          <cell r="M273" t="str">
            <v>Y</v>
          </cell>
          <cell r="O273">
            <v>63904486.733999997</v>
          </cell>
        </row>
        <row r="274">
          <cell r="I274" t="str">
            <v>TL</v>
          </cell>
          <cell r="L274" t="str">
            <v>Individual</v>
          </cell>
          <cell r="M274" t="str">
            <v>Y</v>
          </cell>
          <cell r="O274">
            <v>28081684.125</v>
          </cell>
        </row>
        <row r="275">
          <cell r="I275" t="str">
            <v>CC</v>
          </cell>
          <cell r="L275" t="str">
            <v>Individual</v>
          </cell>
          <cell r="M275" t="str">
            <v>N</v>
          </cell>
          <cell r="O275">
            <v>75444371.095499992</v>
          </cell>
        </row>
        <row r="276">
          <cell r="I276" t="str">
            <v>TL</v>
          </cell>
          <cell r="L276" t="str">
            <v>Corporate</v>
          </cell>
          <cell r="M276" t="str">
            <v>Y</v>
          </cell>
          <cell r="O276">
            <v>20027930.966999996</v>
          </cell>
        </row>
        <row r="277">
          <cell r="I277" t="str">
            <v>CC</v>
          </cell>
          <cell r="L277" t="str">
            <v>Overseas Bank</v>
          </cell>
          <cell r="M277" t="str">
            <v>N</v>
          </cell>
          <cell r="O277">
            <v>62278475.197950006</v>
          </cell>
        </row>
        <row r="278">
          <cell r="I278" t="str">
            <v>CM</v>
          </cell>
          <cell r="L278" t="str">
            <v>Financial Institution</v>
          </cell>
          <cell r="M278" t="str">
            <v>N</v>
          </cell>
          <cell r="O278">
            <v>456457.32</v>
          </cell>
        </row>
        <row r="279">
          <cell r="I279" t="str">
            <v>TL</v>
          </cell>
          <cell r="L279" t="str">
            <v>Cooperative Bank</v>
          </cell>
          <cell r="M279" t="str">
            <v>N</v>
          </cell>
          <cell r="O279">
            <v>76906766.385900006</v>
          </cell>
        </row>
        <row r="280">
          <cell r="I280" t="str">
            <v>CBLO</v>
          </cell>
          <cell r="L280" t="str">
            <v>CCIL</v>
          </cell>
          <cell r="M280" t="str">
            <v>Y</v>
          </cell>
          <cell r="O280">
            <v>31403303.961975001</v>
          </cell>
        </row>
        <row r="281">
          <cell r="I281" t="str">
            <v>CM</v>
          </cell>
          <cell r="L281" t="str">
            <v>Cooperative Bank</v>
          </cell>
          <cell r="M281" t="str">
            <v>Y</v>
          </cell>
          <cell r="O281">
            <v>748737.99</v>
          </cell>
        </row>
        <row r="282">
          <cell r="I282" t="str">
            <v>TL</v>
          </cell>
          <cell r="L282" t="str">
            <v>Individual</v>
          </cell>
          <cell r="M282" t="str">
            <v>N</v>
          </cell>
          <cell r="O282">
            <v>38251195.067250006</v>
          </cell>
        </row>
        <row r="283">
          <cell r="I283" t="str">
            <v>TL</v>
          </cell>
          <cell r="L283" t="str">
            <v>Financial Institution</v>
          </cell>
          <cell r="M283" t="str">
            <v>N</v>
          </cell>
          <cell r="O283">
            <v>948894.21</v>
          </cell>
        </row>
        <row r="284">
          <cell r="I284" t="str">
            <v>TL</v>
          </cell>
          <cell r="L284" t="str">
            <v>Overseas Bank</v>
          </cell>
          <cell r="M284" t="str">
            <v>N</v>
          </cell>
          <cell r="O284">
            <v>20230136.511749998</v>
          </cell>
        </row>
        <row r="285">
          <cell r="I285" t="str">
            <v>CM</v>
          </cell>
          <cell r="L285" t="str">
            <v>Corporate</v>
          </cell>
          <cell r="M285" t="str">
            <v>Y</v>
          </cell>
          <cell r="O285">
            <v>46207962.474300005</v>
          </cell>
        </row>
        <row r="286">
          <cell r="I286" t="str">
            <v>OD</v>
          </cell>
          <cell r="L286" t="str">
            <v>Corporate</v>
          </cell>
          <cell r="M286" t="str">
            <v>Y</v>
          </cell>
          <cell r="O286">
            <v>-791311.95</v>
          </cell>
        </row>
        <row r="287">
          <cell r="I287" t="str">
            <v>CBLO</v>
          </cell>
          <cell r="L287" t="str">
            <v>CCIL</v>
          </cell>
          <cell r="M287" t="str">
            <v>Y</v>
          </cell>
          <cell r="O287">
            <v>36292806.7029</v>
          </cell>
        </row>
        <row r="288">
          <cell r="I288" t="str">
            <v>CM</v>
          </cell>
          <cell r="L288" t="str">
            <v>Individual</v>
          </cell>
          <cell r="M288" t="str">
            <v>Y</v>
          </cell>
          <cell r="O288">
            <v>49736899.471050002</v>
          </cell>
        </row>
        <row r="289">
          <cell r="I289" t="str">
            <v>TL</v>
          </cell>
          <cell r="L289" t="str">
            <v>Overseas Bank</v>
          </cell>
          <cell r="M289" t="str">
            <v>N</v>
          </cell>
          <cell r="O289">
            <v>27692413.798499998</v>
          </cell>
        </row>
        <row r="290">
          <cell r="I290" t="str">
            <v>CM</v>
          </cell>
          <cell r="L290" t="str">
            <v>SCB-Private</v>
          </cell>
          <cell r="M290" t="str">
            <v>Y</v>
          </cell>
          <cell r="O290">
            <v>4733771.8477499997</v>
          </cell>
        </row>
        <row r="291">
          <cell r="I291" t="str">
            <v>TL</v>
          </cell>
          <cell r="L291" t="str">
            <v>Cooperative Bank</v>
          </cell>
          <cell r="M291" t="str">
            <v>N</v>
          </cell>
          <cell r="O291">
            <v>82834859.1708</v>
          </cell>
        </row>
        <row r="292">
          <cell r="I292" t="str">
            <v>CBLO</v>
          </cell>
          <cell r="L292" t="str">
            <v>CCIL</v>
          </cell>
          <cell r="M292" t="str">
            <v>Y</v>
          </cell>
          <cell r="O292">
            <v>38504145.264749996</v>
          </cell>
        </row>
        <row r="293">
          <cell r="I293" t="str">
            <v>OD</v>
          </cell>
          <cell r="L293" t="str">
            <v>SCB-Private</v>
          </cell>
          <cell r="M293" t="str">
            <v>Y</v>
          </cell>
          <cell r="O293">
            <v>-2180222.5425749999</v>
          </cell>
        </row>
        <row r="294">
          <cell r="I294" t="str">
            <v>CC</v>
          </cell>
          <cell r="L294" t="str">
            <v>Financial Institution</v>
          </cell>
          <cell r="M294" t="str">
            <v>N</v>
          </cell>
          <cell r="O294">
            <v>16717378.218749998</v>
          </cell>
        </row>
        <row r="295">
          <cell r="I295" t="str">
            <v>OD</v>
          </cell>
          <cell r="L295" t="str">
            <v>SCB-Private</v>
          </cell>
          <cell r="M295" t="str">
            <v>Y</v>
          </cell>
          <cell r="O295">
            <v>-85854.78</v>
          </cell>
        </row>
        <row r="296">
          <cell r="I296" t="str">
            <v>TL</v>
          </cell>
          <cell r="L296" t="str">
            <v>Individual</v>
          </cell>
          <cell r="M296" t="str">
            <v>Y</v>
          </cell>
          <cell r="O296">
            <v>49924622.706749998</v>
          </cell>
        </row>
        <row r="297">
          <cell r="I297" t="str">
            <v>TL</v>
          </cell>
          <cell r="L297" t="str">
            <v>Corporate</v>
          </cell>
          <cell r="M297" t="str">
            <v>N</v>
          </cell>
          <cell r="O297">
            <v>98003796.67732501</v>
          </cell>
        </row>
        <row r="298">
          <cell r="I298" t="str">
            <v>CC</v>
          </cell>
          <cell r="L298" t="str">
            <v>Individual</v>
          </cell>
          <cell r="M298" t="str">
            <v>Y</v>
          </cell>
          <cell r="O298">
            <v>47257972.898400001</v>
          </cell>
        </row>
        <row r="299">
          <cell r="I299" t="str">
            <v>CC</v>
          </cell>
          <cell r="L299" t="str">
            <v>Overseas Bank</v>
          </cell>
          <cell r="M299" t="str">
            <v>Y</v>
          </cell>
          <cell r="O299">
            <v>20796112.876274999</v>
          </cell>
        </row>
        <row r="300">
          <cell r="I300" t="str">
            <v>TL</v>
          </cell>
          <cell r="L300" t="str">
            <v>SCB-Private</v>
          </cell>
          <cell r="M300" t="str">
            <v>Y</v>
          </cell>
          <cell r="O300">
            <v>651103.19999999995</v>
          </cell>
        </row>
        <row r="301">
          <cell r="I301" t="str">
            <v>TL</v>
          </cell>
          <cell r="L301" t="str">
            <v>Corporate</v>
          </cell>
          <cell r="M301" t="str">
            <v>N</v>
          </cell>
          <cell r="O301">
            <v>82421615.019150004</v>
          </cell>
        </row>
        <row r="302">
          <cell r="I302" t="str">
            <v>CM</v>
          </cell>
          <cell r="L302" t="str">
            <v>Financial Institution</v>
          </cell>
          <cell r="M302" t="str">
            <v>Y</v>
          </cell>
          <cell r="O302">
            <v>61653429.090000004</v>
          </cell>
        </row>
        <row r="303">
          <cell r="I303" t="str">
            <v>CC</v>
          </cell>
          <cell r="L303" t="str">
            <v>Financial Institution</v>
          </cell>
          <cell r="M303" t="str">
            <v>N</v>
          </cell>
          <cell r="O303">
            <v>36413470.538774997</v>
          </cell>
        </row>
        <row r="304">
          <cell r="I304" t="str">
            <v>TL</v>
          </cell>
          <cell r="L304" t="str">
            <v>SCB-Private</v>
          </cell>
          <cell r="M304" t="str">
            <v>Y</v>
          </cell>
          <cell r="O304">
            <v>13932313.817399999</v>
          </cell>
        </row>
        <row r="305">
          <cell r="I305" t="str">
            <v>CM</v>
          </cell>
          <cell r="L305" t="str">
            <v>SCB-Private</v>
          </cell>
          <cell r="M305" t="str">
            <v>N</v>
          </cell>
          <cell r="O305">
            <v>805596.66</v>
          </cell>
        </row>
        <row r="306">
          <cell r="I306" t="str">
            <v>TL</v>
          </cell>
          <cell r="L306" t="str">
            <v>Individual</v>
          </cell>
          <cell r="M306" t="str">
            <v>Y</v>
          </cell>
          <cell r="O306">
            <v>890247.6</v>
          </cell>
        </row>
        <row r="307">
          <cell r="I307" t="str">
            <v>OD</v>
          </cell>
          <cell r="L307" t="str">
            <v>Cooperative Bank</v>
          </cell>
          <cell r="M307" t="str">
            <v>N</v>
          </cell>
          <cell r="O307">
            <v>-745418.52</v>
          </cell>
        </row>
        <row r="308">
          <cell r="I308" t="str">
            <v>CC</v>
          </cell>
          <cell r="L308" t="str">
            <v>Financial Institution</v>
          </cell>
          <cell r="M308" t="str">
            <v>Y</v>
          </cell>
          <cell r="O308">
            <v>72563699.636999995</v>
          </cell>
        </row>
        <row r="309">
          <cell r="I309" t="str">
            <v>CBLO</v>
          </cell>
          <cell r="L309" t="str">
            <v>CCIL</v>
          </cell>
          <cell r="M309" t="str">
            <v>N</v>
          </cell>
          <cell r="O309">
            <v>25653.87</v>
          </cell>
        </row>
        <row r="310">
          <cell r="I310" t="str">
            <v>CBLO</v>
          </cell>
          <cell r="L310" t="str">
            <v>CCIL</v>
          </cell>
          <cell r="M310" t="str">
            <v>N</v>
          </cell>
          <cell r="O310">
            <v>365222.88</v>
          </cell>
        </row>
        <row r="311">
          <cell r="I311" t="str">
            <v>CBLO</v>
          </cell>
          <cell r="L311" t="str">
            <v>CCIL</v>
          </cell>
          <cell r="M311" t="str">
            <v>Y</v>
          </cell>
          <cell r="O311">
            <v>13878565.569</v>
          </cell>
        </row>
        <row r="312">
          <cell r="I312" t="str">
            <v>OD</v>
          </cell>
          <cell r="L312" t="str">
            <v>Financial Institution</v>
          </cell>
          <cell r="M312" t="str">
            <v>N</v>
          </cell>
          <cell r="O312">
            <v>-69628320.4815</v>
          </cell>
        </row>
        <row r="313">
          <cell r="I313" t="str">
            <v>CBLO</v>
          </cell>
          <cell r="L313" t="str">
            <v>CCIL</v>
          </cell>
          <cell r="M313" t="str">
            <v>N</v>
          </cell>
          <cell r="O313">
            <v>50515796.709674999</v>
          </cell>
        </row>
        <row r="314">
          <cell r="I314" t="str">
            <v>CC</v>
          </cell>
          <cell r="L314" t="str">
            <v>Cooperative Bank</v>
          </cell>
          <cell r="M314" t="str">
            <v>Y</v>
          </cell>
          <cell r="O314">
            <v>359371.98</v>
          </cell>
        </row>
        <row r="315">
          <cell r="I315" t="str">
            <v>CM</v>
          </cell>
          <cell r="L315" t="str">
            <v>SCB-Private</v>
          </cell>
          <cell r="M315" t="str">
            <v>N</v>
          </cell>
          <cell r="O315">
            <v>53793668.238750003</v>
          </cell>
        </row>
        <row r="316">
          <cell r="I316" t="str">
            <v>CM</v>
          </cell>
          <cell r="L316" t="str">
            <v>Overseas Bank</v>
          </cell>
          <cell r="M316" t="str">
            <v>Y</v>
          </cell>
          <cell r="O316">
            <v>548853.03</v>
          </cell>
        </row>
        <row r="317">
          <cell r="I317" t="str">
            <v>OD</v>
          </cell>
          <cell r="L317" t="str">
            <v>SCB-Private</v>
          </cell>
          <cell r="M317" t="str">
            <v>N</v>
          </cell>
          <cell r="O317">
            <v>-21744394.862850003</v>
          </cell>
        </row>
        <row r="318">
          <cell r="I318" t="str">
            <v>CC</v>
          </cell>
          <cell r="L318" t="str">
            <v>SCB-Private</v>
          </cell>
          <cell r="M318" t="str">
            <v>N</v>
          </cell>
          <cell r="O318">
            <v>34289115.767774999</v>
          </cell>
        </row>
        <row r="319">
          <cell r="I319" t="str">
            <v>CM</v>
          </cell>
          <cell r="L319" t="str">
            <v>Overseas Bank</v>
          </cell>
          <cell r="M319" t="str">
            <v>Y</v>
          </cell>
          <cell r="O319">
            <v>63359669.302875005</v>
          </cell>
        </row>
        <row r="320">
          <cell r="I320" t="str">
            <v>CC</v>
          </cell>
          <cell r="L320" t="str">
            <v>Cooperative Bank</v>
          </cell>
          <cell r="M320" t="str">
            <v>Y</v>
          </cell>
          <cell r="O320">
            <v>390372.83999999997</v>
          </cell>
        </row>
        <row r="321">
          <cell r="I321" t="str">
            <v>OD</v>
          </cell>
          <cell r="L321" t="str">
            <v>Financial Institution</v>
          </cell>
          <cell r="M321" t="str">
            <v>N</v>
          </cell>
          <cell r="O321">
            <v>-18705948.787350003</v>
          </cell>
        </row>
        <row r="322">
          <cell r="I322" t="str">
            <v>CC</v>
          </cell>
          <cell r="L322" t="str">
            <v>Individual</v>
          </cell>
          <cell r="M322" t="str">
            <v>N</v>
          </cell>
          <cell r="O322">
            <v>29561811.84</v>
          </cell>
        </row>
        <row r="323">
          <cell r="I323" t="str">
            <v>CM</v>
          </cell>
          <cell r="L323" t="str">
            <v>Financial Institution</v>
          </cell>
          <cell r="M323" t="str">
            <v>Y</v>
          </cell>
          <cell r="O323">
            <v>29897288.665200002</v>
          </cell>
        </row>
        <row r="324">
          <cell r="I324" t="str">
            <v>CBLO</v>
          </cell>
          <cell r="L324" t="str">
            <v>CCIL</v>
          </cell>
          <cell r="M324" t="str">
            <v>N</v>
          </cell>
          <cell r="O324">
            <v>2848831.6725000003</v>
          </cell>
        </row>
        <row r="325">
          <cell r="I325" t="str">
            <v>CM</v>
          </cell>
          <cell r="L325" t="str">
            <v>Financial Institution</v>
          </cell>
          <cell r="M325" t="str">
            <v>N</v>
          </cell>
          <cell r="O325">
            <v>58065631.385849997</v>
          </cell>
        </row>
        <row r="326">
          <cell r="I326" t="str">
            <v>OD</v>
          </cell>
          <cell r="L326" t="str">
            <v>SCB-Private</v>
          </cell>
          <cell r="M326" t="str">
            <v>N</v>
          </cell>
          <cell r="O326">
            <v>-52963140.057300001</v>
          </cell>
        </row>
        <row r="327">
          <cell r="I327" t="str">
            <v>CBLO</v>
          </cell>
          <cell r="L327" t="str">
            <v>CCIL</v>
          </cell>
          <cell r="M327" t="str">
            <v>Y</v>
          </cell>
          <cell r="O327">
            <v>634014.80999999994</v>
          </cell>
        </row>
        <row r="328">
          <cell r="I328" t="str">
            <v>TL</v>
          </cell>
          <cell r="L328" t="str">
            <v>Overseas Bank</v>
          </cell>
          <cell r="M328" t="str">
            <v>Y</v>
          </cell>
          <cell r="O328">
            <v>26489499.646499995</v>
          </cell>
        </row>
        <row r="329">
          <cell r="I329" t="str">
            <v>OD</v>
          </cell>
          <cell r="L329" t="str">
            <v>Financial Institution</v>
          </cell>
          <cell r="M329" t="str">
            <v>N</v>
          </cell>
          <cell r="O329">
            <v>-69324643.624499992</v>
          </cell>
        </row>
        <row r="330">
          <cell r="I330" t="str">
            <v>OD</v>
          </cell>
          <cell r="L330" t="str">
            <v>Financial Institution</v>
          </cell>
          <cell r="M330" t="str">
            <v>Y</v>
          </cell>
          <cell r="O330">
            <v>-6587912.3359500002</v>
          </cell>
        </row>
        <row r="331">
          <cell r="I331" t="str">
            <v>CC</v>
          </cell>
          <cell r="L331" t="str">
            <v>SCB-Private</v>
          </cell>
          <cell r="M331" t="str">
            <v>Y</v>
          </cell>
          <cell r="O331">
            <v>470095.56</v>
          </cell>
        </row>
        <row r="332">
          <cell r="I332" t="str">
            <v>CM</v>
          </cell>
          <cell r="L332" t="str">
            <v>Individual</v>
          </cell>
          <cell r="M332" t="str">
            <v>Y</v>
          </cell>
          <cell r="O332">
            <v>69376835.219174996</v>
          </cell>
        </row>
        <row r="333">
          <cell r="I333" t="str">
            <v>CM</v>
          </cell>
          <cell r="L333" t="str">
            <v>Cooperative Bank</v>
          </cell>
          <cell r="M333" t="str">
            <v>Y</v>
          </cell>
          <cell r="O333">
            <v>800798.13</v>
          </cell>
        </row>
        <row r="334">
          <cell r="I334" t="str">
            <v>OD</v>
          </cell>
          <cell r="L334" t="str">
            <v>Overseas Bank</v>
          </cell>
          <cell r="M334" t="str">
            <v>N</v>
          </cell>
          <cell r="O334">
            <v>-48909500.095499992</v>
          </cell>
        </row>
        <row r="335">
          <cell r="I335" t="str">
            <v>CM</v>
          </cell>
          <cell r="L335" t="str">
            <v>SCB-Private</v>
          </cell>
          <cell r="M335" t="str">
            <v>N</v>
          </cell>
          <cell r="O335">
            <v>52098618.372074999</v>
          </cell>
        </row>
        <row r="336">
          <cell r="I336" t="str">
            <v>OD</v>
          </cell>
          <cell r="L336" t="str">
            <v>Financial Institution</v>
          </cell>
          <cell r="M336" t="str">
            <v>N</v>
          </cell>
          <cell r="O336">
            <v>-86802199.614900008</v>
          </cell>
        </row>
        <row r="337">
          <cell r="I337" t="str">
            <v>OD</v>
          </cell>
          <cell r="L337" t="str">
            <v>SCB-Private</v>
          </cell>
          <cell r="M337" t="str">
            <v>Y</v>
          </cell>
          <cell r="O337">
            <v>-485806.86</v>
          </cell>
        </row>
        <row r="338">
          <cell r="I338" t="str">
            <v>CBLO</v>
          </cell>
          <cell r="L338" t="str">
            <v>CCIL</v>
          </cell>
          <cell r="M338" t="str">
            <v>N</v>
          </cell>
          <cell r="O338">
            <v>30074737.448249999</v>
          </cell>
        </row>
        <row r="339">
          <cell r="I339" t="str">
            <v>CC</v>
          </cell>
          <cell r="L339" t="str">
            <v>Individual</v>
          </cell>
          <cell r="M339" t="str">
            <v>Y</v>
          </cell>
          <cell r="O339">
            <v>176512.05</v>
          </cell>
        </row>
        <row r="340">
          <cell r="I340" t="str">
            <v>CC</v>
          </cell>
          <cell r="L340" t="str">
            <v>SCB-Private</v>
          </cell>
          <cell r="M340" t="str">
            <v>N</v>
          </cell>
          <cell r="O340">
            <v>155938.85999999999</v>
          </cell>
        </row>
        <row r="341">
          <cell r="I341" t="str">
            <v>OD</v>
          </cell>
          <cell r="L341" t="str">
            <v>Overseas Bank</v>
          </cell>
          <cell r="M341" t="str">
            <v>N</v>
          </cell>
          <cell r="O341">
            <v>-46309656.021750003</v>
          </cell>
        </row>
        <row r="342">
          <cell r="I342" t="str">
            <v>CM</v>
          </cell>
          <cell r="L342" t="str">
            <v>SCB-Private</v>
          </cell>
          <cell r="M342" t="str">
            <v>Y</v>
          </cell>
          <cell r="O342">
            <v>10971104.487749998</v>
          </cell>
        </row>
        <row r="343">
          <cell r="I343" t="str">
            <v>TL</v>
          </cell>
          <cell r="L343" t="str">
            <v>Corporate</v>
          </cell>
          <cell r="M343" t="str">
            <v>Y</v>
          </cell>
          <cell r="O343">
            <v>21870138.955499999</v>
          </cell>
        </row>
        <row r="344">
          <cell r="I344" t="str">
            <v>TL</v>
          </cell>
          <cell r="L344" t="str">
            <v>SCB-Private</v>
          </cell>
          <cell r="M344" t="str">
            <v>N</v>
          </cell>
          <cell r="O344">
            <v>24343205.312249996</v>
          </cell>
        </row>
        <row r="345">
          <cell r="I345" t="str">
            <v>CM</v>
          </cell>
          <cell r="L345" t="str">
            <v>Financial Institution</v>
          </cell>
          <cell r="M345" t="str">
            <v>N</v>
          </cell>
          <cell r="O345">
            <v>151042.32</v>
          </cell>
        </row>
        <row r="346">
          <cell r="I346" t="str">
            <v>CC</v>
          </cell>
          <cell r="L346" t="str">
            <v>Cooperative Bank</v>
          </cell>
          <cell r="M346" t="str">
            <v>Y</v>
          </cell>
          <cell r="O346">
            <v>43219682.512875006</v>
          </cell>
        </row>
        <row r="347">
          <cell r="I347" t="str">
            <v>CC</v>
          </cell>
          <cell r="L347" t="str">
            <v>Individual</v>
          </cell>
          <cell r="M347" t="str">
            <v>N</v>
          </cell>
          <cell r="O347">
            <v>86029865.098650008</v>
          </cell>
        </row>
        <row r="348">
          <cell r="I348" t="str">
            <v>CM</v>
          </cell>
          <cell r="L348" t="str">
            <v>Cooperative Bank</v>
          </cell>
          <cell r="M348" t="str">
            <v>N</v>
          </cell>
          <cell r="O348">
            <v>46454199.862950005</v>
          </cell>
        </row>
        <row r="349">
          <cell r="I349" t="str">
            <v>CBLO</v>
          </cell>
          <cell r="L349" t="str">
            <v>CCIL</v>
          </cell>
          <cell r="M349" t="str">
            <v>Y</v>
          </cell>
          <cell r="O349">
            <v>569832.12</v>
          </cell>
        </row>
        <row r="350">
          <cell r="I350" t="str">
            <v>OD</v>
          </cell>
          <cell r="L350" t="str">
            <v>Overseas Bank</v>
          </cell>
          <cell r="M350" t="str">
            <v>N</v>
          </cell>
          <cell r="O350">
            <v>-787148.01</v>
          </cell>
        </row>
        <row r="351">
          <cell r="I351" t="str">
            <v>CM</v>
          </cell>
          <cell r="L351" t="str">
            <v>Financial Institution</v>
          </cell>
          <cell r="M351" t="str">
            <v>Y</v>
          </cell>
          <cell r="O351">
            <v>54621395.675550006</v>
          </cell>
        </row>
        <row r="352">
          <cell r="I352" t="str">
            <v>CBLO</v>
          </cell>
          <cell r="L352" t="str">
            <v>CCIL</v>
          </cell>
          <cell r="M352" t="str">
            <v>Y</v>
          </cell>
          <cell r="O352">
            <v>66552814.275749996</v>
          </cell>
        </row>
        <row r="353">
          <cell r="I353" t="str">
            <v>CBLO</v>
          </cell>
          <cell r="L353" t="str">
            <v>CCIL</v>
          </cell>
          <cell r="M353" t="str">
            <v>N</v>
          </cell>
          <cell r="O353">
            <v>51877610.591400005</v>
          </cell>
        </row>
        <row r="354">
          <cell r="I354" t="str">
            <v>TL</v>
          </cell>
          <cell r="L354" t="str">
            <v>Overseas Bank</v>
          </cell>
          <cell r="M354" t="str">
            <v>Y</v>
          </cell>
          <cell r="O354">
            <v>71972469.622350007</v>
          </cell>
        </row>
        <row r="355">
          <cell r="I355" t="str">
            <v>TL</v>
          </cell>
          <cell r="L355" t="str">
            <v>Overseas Bank</v>
          </cell>
          <cell r="M355" t="str">
            <v>N</v>
          </cell>
          <cell r="O355">
            <v>75584695.863600001</v>
          </cell>
        </row>
        <row r="356">
          <cell r="I356" t="str">
            <v>OD</v>
          </cell>
          <cell r="L356" t="str">
            <v>Cooperative Bank</v>
          </cell>
          <cell r="M356" t="str">
            <v>Y</v>
          </cell>
          <cell r="O356">
            <v>-30449314.959525004</v>
          </cell>
        </row>
        <row r="357">
          <cell r="I357" t="str">
            <v>CC</v>
          </cell>
          <cell r="L357" t="str">
            <v>Corporate</v>
          </cell>
          <cell r="M357" t="str">
            <v>N</v>
          </cell>
          <cell r="O357">
            <v>87794577.248400003</v>
          </cell>
        </row>
        <row r="358">
          <cell r="I358" t="str">
            <v>CBLO</v>
          </cell>
          <cell r="L358" t="str">
            <v>CCIL</v>
          </cell>
          <cell r="M358" t="str">
            <v>N</v>
          </cell>
          <cell r="O358">
            <v>26446585.225499995</v>
          </cell>
        </row>
        <row r="359">
          <cell r="I359" t="str">
            <v>CC</v>
          </cell>
          <cell r="L359" t="str">
            <v>Overseas Bank</v>
          </cell>
          <cell r="M359" t="str">
            <v>Y</v>
          </cell>
          <cell r="O359">
            <v>663301.98</v>
          </cell>
        </row>
        <row r="360">
          <cell r="I360" t="str">
            <v>OD</v>
          </cell>
          <cell r="L360" t="str">
            <v>Financial Institution</v>
          </cell>
          <cell r="M360" t="str">
            <v>N</v>
          </cell>
          <cell r="O360">
            <v>-61261810.136999995</v>
          </cell>
        </row>
        <row r="361">
          <cell r="I361" t="str">
            <v>CM</v>
          </cell>
          <cell r="L361" t="str">
            <v>Financial Institution</v>
          </cell>
          <cell r="M361" t="str">
            <v>N</v>
          </cell>
          <cell r="O361">
            <v>31206929.237550002</v>
          </cell>
        </row>
        <row r="362">
          <cell r="I362" t="str">
            <v>TL</v>
          </cell>
          <cell r="L362" t="str">
            <v>Overseas Bank</v>
          </cell>
          <cell r="M362" t="str">
            <v>N</v>
          </cell>
          <cell r="O362">
            <v>77840813.491650015</v>
          </cell>
        </row>
        <row r="363">
          <cell r="I363" t="str">
            <v>CBLO</v>
          </cell>
          <cell r="L363" t="str">
            <v>CCIL</v>
          </cell>
          <cell r="M363" t="str">
            <v>Y</v>
          </cell>
          <cell r="O363">
            <v>1966210.549875</v>
          </cell>
        </row>
        <row r="364">
          <cell r="I364" t="str">
            <v>CBLO</v>
          </cell>
          <cell r="L364" t="str">
            <v>CCIL</v>
          </cell>
          <cell r="M364" t="str">
            <v>N</v>
          </cell>
          <cell r="O364">
            <v>771444.63</v>
          </cell>
        </row>
        <row r="365">
          <cell r="I365" t="str">
            <v>CBLO</v>
          </cell>
          <cell r="L365" t="str">
            <v>CCIL</v>
          </cell>
          <cell r="M365" t="str">
            <v>Y</v>
          </cell>
          <cell r="O365">
            <v>80126510.107050002</v>
          </cell>
        </row>
        <row r="366">
          <cell r="I366" t="str">
            <v>CM</v>
          </cell>
          <cell r="L366" t="str">
            <v>SCB-Private</v>
          </cell>
          <cell r="M366" t="str">
            <v>N</v>
          </cell>
          <cell r="O366">
            <v>25641448.445250001</v>
          </cell>
        </row>
        <row r="367">
          <cell r="I367" t="str">
            <v>CM</v>
          </cell>
          <cell r="L367" t="str">
            <v>Cooperative Bank</v>
          </cell>
          <cell r="M367" t="str">
            <v>Y</v>
          </cell>
          <cell r="O367">
            <v>881259.39</v>
          </cell>
        </row>
        <row r="368">
          <cell r="I368" t="str">
            <v>CBLO</v>
          </cell>
          <cell r="L368" t="str">
            <v>CCIL</v>
          </cell>
          <cell r="M368" t="str">
            <v>Y</v>
          </cell>
          <cell r="O368">
            <v>66071079.070424996</v>
          </cell>
        </row>
        <row r="369">
          <cell r="I369" t="str">
            <v>TL</v>
          </cell>
          <cell r="L369" t="str">
            <v>Cooperative Bank</v>
          </cell>
          <cell r="M369" t="str">
            <v>Y</v>
          </cell>
          <cell r="O369">
            <v>358964.1</v>
          </cell>
        </row>
        <row r="370">
          <cell r="I370" t="str">
            <v>CM</v>
          </cell>
          <cell r="L370" t="str">
            <v>Cooperative Bank</v>
          </cell>
          <cell r="M370" t="str">
            <v>Y</v>
          </cell>
          <cell r="O370">
            <v>56985707.829599999</v>
          </cell>
        </row>
        <row r="371">
          <cell r="I371" t="str">
            <v>CM</v>
          </cell>
          <cell r="L371" t="str">
            <v>Cooperative Bank</v>
          </cell>
          <cell r="M371" t="str">
            <v>Y</v>
          </cell>
          <cell r="O371">
            <v>52558290.551249996</v>
          </cell>
        </row>
        <row r="372">
          <cell r="I372" t="str">
            <v>TL</v>
          </cell>
          <cell r="L372" t="str">
            <v>Corporate</v>
          </cell>
          <cell r="M372" t="str">
            <v>N</v>
          </cell>
          <cell r="O372">
            <v>193410.36</v>
          </cell>
        </row>
        <row r="373">
          <cell r="I373" t="str">
            <v>CM</v>
          </cell>
          <cell r="L373" t="str">
            <v>Cooperative Bank</v>
          </cell>
          <cell r="M373" t="str">
            <v>N</v>
          </cell>
          <cell r="O373">
            <v>12007235.470725</v>
          </cell>
        </row>
        <row r="374">
          <cell r="I374" t="str">
            <v>TL</v>
          </cell>
          <cell r="L374" t="str">
            <v>Financial Institution</v>
          </cell>
          <cell r="M374" t="str">
            <v>Y</v>
          </cell>
          <cell r="O374">
            <v>31180275.175499994</v>
          </cell>
        </row>
        <row r="375">
          <cell r="I375" t="str">
            <v>CBLO</v>
          </cell>
          <cell r="L375" t="str">
            <v>CCIL</v>
          </cell>
          <cell r="M375" t="str">
            <v>Y</v>
          </cell>
          <cell r="O375">
            <v>64857383.118000008</v>
          </cell>
        </row>
        <row r="376">
          <cell r="I376" t="str">
            <v>CBLO</v>
          </cell>
          <cell r="L376" t="str">
            <v>CCIL</v>
          </cell>
          <cell r="M376" t="str">
            <v>N</v>
          </cell>
          <cell r="O376">
            <v>30597848.221050002</v>
          </cell>
        </row>
        <row r="377">
          <cell r="I377" t="str">
            <v>CBLO</v>
          </cell>
          <cell r="L377" t="str">
            <v>CCIL</v>
          </cell>
          <cell r="M377" t="str">
            <v>N</v>
          </cell>
          <cell r="O377">
            <v>30805424.654400002</v>
          </cell>
        </row>
        <row r="378">
          <cell r="I378" t="str">
            <v>CBLO</v>
          </cell>
          <cell r="L378" t="str">
            <v>CCIL</v>
          </cell>
          <cell r="M378" t="str">
            <v>Y</v>
          </cell>
          <cell r="O378">
            <v>25729879.833900001</v>
          </cell>
        </row>
        <row r="379">
          <cell r="I379" t="str">
            <v>CC</v>
          </cell>
          <cell r="L379" t="str">
            <v>Overseas Bank</v>
          </cell>
          <cell r="M379" t="str">
            <v>Y</v>
          </cell>
          <cell r="O379">
            <v>537931.35</v>
          </cell>
        </row>
        <row r="380">
          <cell r="I380" t="str">
            <v>CC</v>
          </cell>
          <cell r="L380" t="str">
            <v>Overseas Bank</v>
          </cell>
          <cell r="M380" t="str">
            <v>N</v>
          </cell>
          <cell r="O380">
            <v>85805588.424600005</v>
          </cell>
        </row>
        <row r="381">
          <cell r="I381" t="str">
            <v>TL</v>
          </cell>
          <cell r="L381" t="str">
            <v>Overseas Bank</v>
          </cell>
          <cell r="M381" t="str">
            <v>N</v>
          </cell>
          <cell r="O381">
            <v>43183925.472600006</v>
          </cell>
        </row>
        <row r="382">
          <cell r="I382" t="str">
            <v>CC</v>
          </cell>
          <cell r="L382" t="str">
            <v>Corporate</v>
          </cell>
          <cell r="M382" t="str">
            <v>N</v>
          </cell>
          <cell r="O382">
            <v>325362.51</v>
          </cell>
        </row>
        <row r="383">
          <cell r="I383" t="str">
            <v>TL</v>
          </cell>
          <cell r="L383" t="str">
            <v>Corporate</v>
          </cell>
          <cell r="M383" t="str">
            <v>Y</v>
          </cell>
          <cell r="O383">
            <v>469067.94</v>
          </cell>
        </row>
        <row r="384">
          <cell r="I384" t="str">
            <v>OD</v>
          </cell>
          <cell r="L384" t="str">
            <v>Cooperative Bank</v>
          </cell>
          <cell r="M384" t="str">
            <v>N</v>
          </cell>
          <cell r="O384">
            <v>-51316925.442750007</v>
          </cell>
        </row>
        <row r="385">
          <cell r="I385" t="str">
            <v>TL</v>
          </cell>
          <cell r="L385" t="str">
            <v>Cooperative Bank</v>
          </cell>
          <cell r="M385" t="str">
            <v>N</v>
          </cell>
          <cell r="O385">
            <v>73094751.665100008</v>
          </cell>
        </row>
        <row r="386">
          <cell r="I386" t="str">
            <v>CBLO</v>
          </cell>
          <cell r="L386" t="str">
            <v>CCIL</v>
          </cell>
          <cell r="M386" t="str">
            <v>Y</v>
          </cell>
          <cell r="O386">
            <v>4587796.9170000004</v>
          </cell>
        </row>
        <row r="387">
          <cell r="I387" t="str">
            <v>CC</v>
          </cell>
          <cell r="L387" t="str">
            <v>Corporate</v>
          </cell>
          <cell r="M387" t="str">
            <v>Y</v>
          </cell>
          <cell r="O387">
            <v>5079209.4737999998</v>
          </cell>
        </row>
        <row r="388">
          <cell r="I388" t="str">
            <v>TL</v>
          </cell>
          <cell r="L388" t="str">
            <v>Overseas Bank</v>
          </cell>
          <cell r="M388" t="str">
            <v>N</v>
          </cell>
          <cell r="O388">
            <v>68513364.512999997</v>
          </cell>
        </row>
        <row r="389">
          <cell r="I389" t="str">
            <v>CBLO</v>
          </cell>
          <cell r="L389" t="str">
            <v>CCIL</v>
          </cell>
          <cell r="M389" t="str">
            <v>N</v>
          </cell>
          <cell r="O389">
            <v>75801035.796749994</v>
          </cell>
        </row>
        <row r="390">
          <cell r="I390" t="str">
            <v>CC</v>
          </cell>
          <cell r="L390" t="str">
            <v>Overseas Bank</v>
          </cell>
          <cell r="M390" t="str">
            <v>N</v>
          </cell>
          <cell r="O390">
            <v>307701.90000000002</v>
          </cell>
        </row>
        <row r="391">
          <cell r="I391" t="str">
            <v>CM</v>
          </cell>
          <cell r="L391" t="str">
            <v>Individual</v>
          </cell>
          <cell r="M391" t="str">
            <v>N</v>
          </cell>
          <cell r="O391">
            <v>64950866.204400003</v>
          </cell>
        </row>
        <row r="392">
          <cell r="I392" t="str">
            <v>OD</v>
          </cell>
          <cell r="L392" t="str">
            <v>Overseas Bank</v>
          </cell>
          <cell r="M392" t="str">
            <v>Y</v>
          </cell>
          <cell r="O392">
            <v>-41152718.499749996</v>
          </cell>
        </row>
        <row r="393">
          <cell r="I393" t="str">
            <v>CC</v>
          </cell>
          <cell r="L393" t="str">
            <v>SCB-Private</v>
          </cell>
          <cell r="M393" t="str">
            <v>Y</v>
          </cell>
          <cell r="O393">
            <v>46137.96</v>
          </cell>
        </row>
        <row r="394">
          <cell r="I394" t="str">
            <v>CC</v>
          </cell>
          <cell r="L394" t="str">
            <v>Corporate</v>
          </cell>
          <cell r="M394" t="str">
            <v>Y</v>
          </cell>
          <cell r="O394">
            <v>67432232.315249994</v>
          </cell>
        </row>
        <row r="395">
          <cell r="I395" t="str">
            <v>CC</v>
          </cell>
          <cell r="L395" t="str">
            <v>Overseas Bank</v>
          </cell>
          <cell r="M395" t="str">
            <v>N</v>
          </cell>
          <cell r="O395">
            <v>52944028.953749992</v>
          </cell>
        </row>
        <row r="396">
          <cell r="I396" t="str">
            <v>CBLO</v>
          </cell>
          <cell r="L396" t="str">
            <v>CCIL</v>
          </cell>
          <cell r="M396" t="str">
            <v>N</v>
          </cell>
          <cell r="O396">
            <v>30524110.4025</v>
          </cell>
        </row>
        <row r="397">
          <cell r="I397" t="str">
            <v>CM</v>
          </cell>
          <cell r="L397" t="str">
            <v>Corporate</v>
          </cell>
          <cell r="M397" t="str">
            <v>Y</v>
          </cell>
          <cell r="O397">
            <v>69700710.642749995</v>
          </cell>
        </row>
        <row r="398">
          <cell r="I398" t="str">
            <v>TL</v>
          </cell>
          <cell r="L398" t="str">
            <v>Overseas Bank</v>
          </cell>
          <cell r="M398" t="str">
            <v>N</v>
          </cell>
          <cell r="O398">
            <v>422321.13</v>
          </cell>
        </row>
        <row r="399">
          <cell r="I399" t="str">
            <v>OD</v>
          </cell>
          <cell r="L399" t="str">
            <v>Individual</v>
          </cell>
          <cell r="M399" t="str">
            <v>N</v>
          </cell>
          <cell r="O399">
            <v>-333665.64</v>
          </cell>
        </row>
        <row r="400">
          <cell r="I400" t="str">
            <v>OD</v>
          </cell>
          <cell r="L400" t="str">
            <v>Cooperative Bank</v>
          </cell>
          <cell r="M400" t="str">
            <v>Y</v>
          </cell>
          <cell r="O400">
            <v>-51623796.529799998</v>
          </cell>
        </row>
        <row r="401">
          <cell r="I401" t="str">
            <v>CM</v>
          </cell>
          <cell r="L401" t="str">
            <v>Overseas Bank</v>
          </cell>
          <cell r="M401" t="str">
            <v>Y</v>
          </cell>
          <cell r="O401">
            <v>16063342.787249997</v>
          </cell>
        </row>
        <row r="402">
          <cell r="I402" t="str">
            <v>CM</v>
          </cell>
          <cell r="L402" t="str">
            <v>Cooperative Bank</v>
          </cell>
          <cell r="M402" t="str">
            <v>N</v>
          </cell>
          <cell r="O402">
            <v>6596463.1936500007</v>
          </cell>
        </row>
        <row r="403">
          <cell r="I403" t="str">
            <v>OD</v>
          </cell>
          <cell r="L403" t="str">
            <v>Overseas Bank</v>
          </cell>
          <cell r="M403" t="str">
            <v>Y</v>
          </cell>
          <cell r="O403">
            <v>-32102981.291700002</v>
          </cell>
        </row>
        <row r="404">
          <cell r="I404" t="str">
            <v>CC</v>
          </cell>
          <cell r="L404" t="str">
            <v>Cooperative Bank</v>
          </cell>
          <cell r="M404" t="str">
            <v>N</v>
          </cell>
          <cell r="O404">
            <v>8032445.5142249996</v>
          </cell>
        </row>
        <row r="405">
          <cell r="I405" t="str">
            <v>OD</v>
          </cell>
          <cell r="L405" t="str">
            <v>Cooperative Bank</v>
          </cell>
          <cell r="M405" t="str">
            <v>Y</v>
          </cell>
          <cell r="O405">
            <v>-43000349.780024998</v>
          </cell>
        </row>
        <row r="406">
          <cell r="I406" t="str">
            <v>CC</v>
          </cell>
          <cell r="L406" t="str">
            <v>Overseas Bank</v>
          </cell>
          <cell r="M406" t="str">
            <v>Y</v>
          </cell>
          <cell r="O406">
            <v>4643725.2320250003</v>
          </cell>
        </row>
        <row r="407">
          <cell r="I407" t="str">
            <v>CC</v>
          </cell>
          <cell r="L407" t="str">
            <v>Individual</v>
          </cell>
          <cell r="M407" t="str">
            <v>Y</v>
          </cell>
          <cell r="O407">
            <v>67227454.012950003</v>
          </cell>
        </row>
        <row r="408">
          <cell r="I408" t="str">
            <v>CM</v>
          </cell>
          <cell r="L408" t="str">
            <v>Financial Institution</v>
          </cell>
          <cell r="M408" t="str">
            <v>N</v>
          </cell>
          <cell r="O408">
            <v>69099588.607499987</v>
          </cell>
        </row>
        <row r="409">
          <cell r="I409" t="str">
            <v>CC</v>
          </cell>
          <cell r="L409" t="str">
            <v>Financial Institution</v>
          </cell>
          <cell r="M409" t="str">
            <v>Y</v>
          </cell>
          <cell r="O409">
            <v>13217559.770249998</v>
          </cell>
        </row>
        <row r="410">
          <cell r="I410" t="str">
            <v>CBLO</v>
          </cell>
          <cell r="L410" t="str">
            <v>CCIL</v>
          </cell>
          <cell r="M410" t="str">
            <v>Y</v>
          </cell>
          <cell r="O410">
            <v>14077895.634</v>
          </cell>
        </row>
        <row r="411">
          <cell r="I411" t="str">
            <v>TL</v>
          </cell>
          <cell r="L411" t="str">
            <v>Corporate</v>
          </cell>
          <cell r="M411" t="str">
            <v>Y</v>
          </cell>
          <cell r="O411">
            <v>70503566.809499994</v>
          </cell>
        </row>
        <row r="412">
          <cell r="I412" t="str">
            <v>CC</v>
          </cell>
          <cell r="L412" t="str">
            <v>Cooperative Bank</v>
          </cell>
          <cell r="M412" t="str">
            <v>N</v>
          </cell>
          <cell r="O412">
            <v>56683913.994675003</v>
          </cell>
        </row>
        <row r="413">
          <cell r="I413" t="str">
            <v>CC</v>
          </cell>
          <cell r="L413" t="str">
            <v>Financial Institution</v>
          </cell>
          <cell r="M413" t="str">
            <v>N</v>
          </cell>
          <cell r="O413">
            <v>82120954.038750008</v>
          </cell>
        </row>
        <row r="414">
          <cell r="I414" t="str">
            <v>CBLO</v>
          </cell>
          <cell r="L414" t="str">
            <v>CCIL</v>
          </cell>
          <cell r="M414" t="str">
            <v>N</v>
          </cell>
          <cell r="O414">
            <v>134248.95000000001</v>
          </cell>
        </row>
        <row r="415">
          <cell r="I415" t="str">
            <v>CBLO</v>
          </cell>
          <cell r="L415" t="str">
            <v>CCIL</v>
          </cell>
          <cell r="M415" t="str">
            <v>N</v>
          </cell>
          <cell r="O415">
            <v>793124.64</v>
          </cell>
        </row>
        <row r="416">
          <cell r="I416" t="str">
            <v>OD</v>
          </cell>
          <cell r="L416" t="str">
            <v>SCB-Private</v>
          </cell>
          <cell r="M416" t="str">
            <v>Y</v>
          </cell>
          <cell r="O416">
            <v>-34621.29</v>
          </cell>
        </row>
        <row r="417">
          <cell r="I417" t="str">
            <v>CM</v>
          </cell>
          <cell r="L417" t="str">
            <v>SCB-Private</v>
          </cell>
          <cell r="M417" t="str">
            <v>Y</v>
          </cell>
          <cell r="O417">
            <v>67259650.609799996</v>
          </cell>
        </row>
        <row r="418">
          <cell r="I418" t="str">
            <v>CC</v>
          </cell>
          <cell r="L418" t="str">
            <v>Financial Institution</v>
          </cell>
          <cell r="M418" t="str">
            <v>Y</v>
          </cell>
          <cell r="O418">
            <v>745931.34</v>
          </cell>
        </row>
        <row r="419">
          <cell r="I419" t="str">
            <v>CM</v>
          </cell>
          <cell r="L419" t="str">
            <v>Corporate</v>
          </cell>
          <cell r="M419" t="str">
            <v>N</v>
          </cell>
          <cell r="O419">
            <v>38405792.128275007</v>
          </cell>
        </row>
        <row r="420">
          <cell r="I420" t="str">
            <v>CC</v>
          </cell>
          <cell r="L420" t="str">
            <v>Corporate</v>
          </cell>
          <cell r="M420" t="str">
            <v>Y</v>
          </cell>
          <cell r="O420">
            <v>61624862.862749994</v>
          </cell>
        </row>
        <row r="421">
          <cell r="I421" t="str">
            <v>CC</v>
          </cell>
          <cell r="L421" t="str">
            <v>Corporate</v>
          </cell>
          <cell r="M421" t="str">
            <v>N</v>
          </cell>
          <cell r="O421">
            <v>17114105.418299999</v>
          </cell>
        </row>
        <row r="422">
          <cell r="I422" t="str">
            <v>CM</v>
          </cell>
          <cell r="L422" t="str">
            <v>SCB-Private</v>
          </cell>
          <cell r="M422" t="str">
            <v>Y</v>
          </cell>
          <cell r="O422">
            <v>28348824.26475</v>
          </cell>
        </row>
        <row r="423">
          <cell r="I423" t="str">
            <v>TL</v>
          </cell>
          <cell r="L423" t="str">
            <v>Individual</v>
          </cell>
          <cell r="M423" t="str">
            <v>N</v>
          </cell>
          <cell r="O423">
            <v>207853.47</v>
          </cell>
        </row>
        <row r="424">
          <cell r="I424" t="str">
            <v>TL</v>
          </cell>
          <cell r="L424" t="str">
            <v>Corporate</v>
          </cell>
          <cell r="M424" t="str">
            <v>N</v>
          </cell>
          <cell r="O424">
            <v>549332.18999999994</v>
          </cell>
        </row>
        <row r="425">
          <cell r="I425" t="str">
            <v>CM</v>
          </cell>
          <cell r="L425" t="str">
            <v>Cooperative Bank</v>
          </cell>
          <cell r="M425" t="str">
            <v>N</v>
          </cell>
          <cell r="O425">
            <v>81316737.14670001</v>
          </cell>
        </row>
        <row r="426">
          <cell r="I426" t="str">
            <v>CBLO</v>
          </cell>
          <cell r="L426" t="str">
            <v>CCIL</v>
          </cell>
          <cell r="M426" t="str">
            <v>Y</v>
          </cell>
          <cell r="O426">
            <v>31888067.943599999</v>
          </cell>
        </row>
        <row r="427">
          <cell r="I427" t="str">
            <v>CC</v>
          </cell>
          <cell r="L427" t="str">
            <v>Corporate</v>
          </cell>
          <cell r="M427" t="str">
            <v>N</v>
          </cell>
          <cell r="O427">
            <v>68394666.000375003</v>
          </cell>
        </row>
        <row r="428">
          <cell r="I428" t="str">
            <v>CC</v>
          </cell>
          <cell r="L428" t="str">
            <v>Overseas Bank</v>
          </cell>
          <cell r="M428" t="str">
            <v>Y</v>
          </cell>
          <cell r="O428">
            <v>21326798.89395</v>
          </cell>
        </row>
        <row r="429">
          <cell r="I429" t="str">
            <v>TL</v>
          </cell>
          <cell r="L429" t="str">
            <v>Financial Institution</v>
          </cell>
          <cell r="M429" t="str">
            <v>N</v>
          </cell>
          <cell r="O429">
            <v>65610033.102900006</v>
          </cell>
        </row>
        <row r="430">
          <cell r="I430" t="str">
            <v>CM</v>
          </cell>
          <cell r="L430" t="str">
            <v>Individual</v>
          </cell>
          <cell r="M430" t="str">
            <v>Y</v>
          </cell>
          <cell r="O430">
            <v>886453.92</v>
          </cell>
        </row>
        <row r="431">
          <cell r="I431" t="str">
            <v>CBLO</v>
          </cell>
          <cell r="L431" t="str">
            <v>CCIL</v>
          </cell>
          <cell r="M431" t="str">
            <v>N</v>
          </cell>
          <cell r="O431">
            <v>893483.91</v>
          </cell>
        </row>
        <row r="432">
          <cell r="I432" t="str">
            <v>CC</v>
          </cell>
          <cell r="L432" t="str">
            <v>Financial Institution</v>
          </cell>
          <cell r="M432" t="str">
            <v>Y</v>
          </cell>
          <cell r="O432">
            <v>64752422.303250007</v>
          </cell>
        </row>
        <row r="433">
          <cell r="I433" t="str">
            <v>TL</v>
          </cell>
          <cell r="L433" t="str">
            <v>Corporate</v>
          </cell>
          <cell r="M433" t="str">
            <v>N</v>
          </cell>
          <cell r="O433">
            <v>40335250.158225</v>
          </cell>
        </row>
        <row r="434">
          <cell r="I434" t="str">
            <v>CC</v>
          </cell>
          <cell r="L434" t="str">
            <v>Cooperative Bank</v>
          </cell>
          <cell r="M434" t="str">
            <v>N</v>
          </cell>
          <cell r="O434">
            <v>395109</v>
          </cell>
        </row>
        <row r="435">
          <cell r="I435" t="str">
            <v>CC</v>
          </cell>
          <cell r="L435" t="str">
            <v>Overseas Bank</v>
          </cell>
          <cell r="M435" t="str">
            <v>Y</v>
          </cell>
          <cell r="O435">
            <v>15241007.479499998</v>
          </cell>
        </row>
        <row r="436">
          <cell r="I436" t="str">
            <v>CC</v>
          </cell>
          <cell r="L436" t="str">
            <v>Overseas Bank</v>
          </cell>
          <cell r="M436" t="str">
            <v>Y</v>
          </cell>
          <cell r="O436">
            <v>482691.33</v>
          </cell>
        </row>
        <row r="437">
          <cell r="I437" t="str">
            <v>CC</v>
          </cell>
          <cell r="L437" t="str">
            <v>Corporate</v>
          </cell>
          <cell r="M437" t="str">
            <v>Y</v>
          </cell>
          <cell r="O437">
            <v>419988.69</v>
          </cell>
        </row>
        <row r="438">
          <cell r="I438" t="str">
            <v>CC</v>
          </cell>
          <cell r="L438" t="str">
            <v>Cooperative Bank</v>
          </cell>
          <cell r="M438" t="str">
            <v>Y</v>
          </cell>
          <cell r="O438">
            <v>565128.63</v>
          </cell>
        </row>
        <row r="439">
          <cell r="I439" t="str">
            <v>TL</v>
          </cell>
          <cell r="L439" t="str">
            <v>Corporate</v>
          </cell>
          <cell r="M439" t="str">
            <v>Y</v>
          </cell>
          <cell r="O439">
            <v>51450177.799350001</v>
          </cell>
        </row>
        <row r="440">
          <cell r="I440" t="str">
            <v>CC</v>
          </cell>
          <cell r="L440" t="str">
            <v>Corporate</v>
          </cell>
          <cell r="M440" t="str">
            <v>N</v>
          </cell>
          <cell r="O440">
            <v>692984.16</v>
          </cell>
        </row>
        <row r="441">
          <cell r="I441" t="str">
            <v>TL</v>
          </cell>
          <cell r="L441" t="str">
            <v>Corporate</v>
          </cell>
          <cell r="M441" t="str">
            <v>N</v>
          </cell>
          <cell r="O441">
            <v>41093502.525899999</v>
          </cell>
        </row>
        <row r="442">
          <cell r="I442" t="str">
            <v>CBLO</v>
          </cell>
          <cell r="L442" t="str">
            <v>CCIL</v>
          </cell>
          <cell r="M442" t="str">
            <v>Y</v>
          </cell>
          <cell r="O442">
            <v>66786521.556150004</v>
          </cell>
        </row>
        <row r="443">
          <cell r="I443" t="str">
            <v>OD</v>
          </cell>
          <cell r="L443" t="str">
            <v>SCB-Private</v>
          </cell>
          <cell r="M443" t="str">
            <v>N</v>
          </cell>
          <cell r="O443">
            <v>-38066847.914700001</v>
          </cell>
        </row>
        <row r="444">
          <cell r="I444" t="str">
            <v>CM</v>
          </cell>
          <cell r="L444" t="str">
            <v>SCB-Private</v>
          </cell>
          <cell r="M444" t="str">
            <v>N</v>
          </cell>
          <cell r="O444">
            <v>21963174.799499996</v>
          </cell>
        </row>
        <row r="445">
          <cell r="I445" t="str">
            <v>CM</v>
          </cell>
          <cell r="L445" t="str">
            <v>Cooperative Bank</v>
          </cell>
          <cell r="M445" t="str">
            <v>N</v>
          </cell>
          <cell r="O445">
            <v>38369669.159249999</v>
          </cell>
        </row>
        <row r="446">
          <cell r="I446" t="str">
            <v>CM</v>
          </cell>
          <cell r="L446" t="str">
            <v>Individual</v>
          </cell>
          <cell r="M446" t="str">
            <v>Y</v>
          </cell>
          <cell r="O446">
            <v>4799474.2719000001</v>
          </cell>
        </row>
        <row r="447">
          <cell r="I447" t="str">
            <v>OD</v>
          </cell>
          <cell r="L447" t="str">
            <v>Overseas Bank</v>
          </cell>
          <cell r="M447" t="str">
            <v>Y</v>
          </cell>
          <cell r="O447">
            <v>-69143020.645050004</v>
          </cell>
        </row>
        <row r="448">
          <cell r="I448" t="str">
            <v>OD</v>
          </cell>
          <cell r="L448" t="str">
            <v>SCB-Private</v>
          </cell>
          <cell r="M448" t="str">
            <v>N</v>
          </cell>
          <cell r="O448">
            <v>-36654909.350400001</v>
          </cell>
        </row>
        <row r="449">
          <cell r="I449" t="str">
            <v>CBLO</v>
          </cell>
          <cell r="L449" t="str">
            <v>CCIL</v>
          </cell>
          <cell r="M449" t="str">
            <v>Y</v>
          </cell>
          <cell r="O449">
            <v>50673743.866350003</v>
          </cell>
        </row>
        <row r="450">
          <cell r="I450" t="str">
            <v>OD</v>
          </cell>
          <cell r="L450" t="str">
            <v>SCB-Private</v>
          </cell>
          <cell r="M450" t="str">
            <v>Y</v>
          </cell>
          <cell r="O450">
            <v>-45715979.232000001</v>
          </cell>
        </row>
        <row r="451">
          <cell r="I451" t="str">
            <v>CM</v>
          </cell>
          <cell r="L451" t="str">
            <v>Cooperative Bank</v>
          </cell>
          <cell r="M451" t="str">
            <v>Y</v>
          </cell>
          <cell r="O451">
            <v>7635982.414499999</v>
          </cell>
        </row>
        <row r="452">
          <cell r="I452" t="str">
            <v>OD</v>
          </cell>
          <cell r="L452" t="str">
            <v>Corporate</v>
          </cell>
          <cell r="M452" t="str">
            <v>Y</v>
          </cell>
          <cell r="O452">
            <v>-15433425.612000002</v>
          </cell>
        </row>
        <row r="453">
          <cell r="I453" t="str">
            <v>CM</v>
          </cell>
          <cell r="L453" t="str">
            <v>Corporate</v>
          </cell>
          <cell r="M453" t="str">
            <v>Y</v>
          </cell>
          <cell r="O453">
            <v>29936159.131724998</v>
          </cell>
        </row>
        <row r="454">
          <cell r="I454" t="str">
            <v>CC</v>
          </cell>
          <cell r="L454" t="str">
            <v>Overseas Bank</v>
          </cell>
          <cell r="M454" t="str">
            <v>N</v>
          </cell>
          <cell r="O454">
            <v>59250776.988150008</v>
          </cell>
        </row>
        <row r="455">
          <cell r="I455" t="str">
            <v>OD</v>
          </cell>
          <cell r="L455" t="str">
            <v>Overseas Bank</v>
          </cell>
          <cell r="M455" t="str">
            <v>Y</v>
          </cell>
          <cell r="O455">
            <v>-50998407.547724999</v>
          </cell>
        </row>
        <row r="456">
          <cell r="I456" t="str">
            <v>CBLO</v>
          </cell>
          <cell r="L456" t="str">
            <v>CCIL</v>
          </cell>
          <cell r="M456" t="str">
            <v>N</v>
          </cell>
          <cell r="O456">
            <v>68330521.521899998</v>
          </cell>
        </row>
        <row r="457">
          <cell r="I457" t="str">
            <v>OD</v>
          </cell>
          <cell r="L457" t="str">
            <v>Overseas Bank</v>
          </cell>
          <cell r="M457" t="str">
            <v>N</v>
          </cell>
          <cell r="O457">
            <v>-7663090.5697499989</v>
          </cell>
        </row>
        <row r="458">
          <cell r="I458" t="str">
            <v>CBLO</v>
          </cell>
          <cell r="L458" t="str">
            <v>CCIL</v>
          </cell>
          <cell r="M458" t="str">
            <v>Y</v>
          </cell>
          <cell r="O458">
            <v>64761585.800175004</v>
          </cell>
        </row>
        <row r="459">
          <cell r="I459" t="str">
            <v>OD</v>
          </cell>
          <cell r="L459" t="str">
            <v>Financial Institution</v>
          </cell>
          <cell r="M459" t="str">
            <v>N</v>
          </cell>
          <cell r="O459">
            <v>-47225313.055799998</v>
          </cell>
        </row>
        <row r="460">
          <cell r="I460" t="str">
            <v>CM</v>
          </cell>
          <cell r="L460" t="str">
            <v>Corporate</v>
          </cell>
          <cell r="M460" t="str">
            <v>N</v>
          </cell>
          <cell r="O460">
            <v>402441.93</v>
          </cell>
        </row>
        <row r="461">
          <cell r="I461" t="str">
            <v>OD</v>
          </cell>
          <cell r="L461" t="str">
            <v>Individual</v>
          </cell>
          <cell r="M461" t="str">
            <v>Y</v>
          </cell>
          <cell r="O461">
            <v>-52270064.443575002</v>
          </cell>
        </row>
        <row r="462">
          <cell r="I462" t="str">
            <v>CM</v>
          </cell>
          <cell r="L462" t="str">
            <v>Corporate</v>
          </cell>
          <cell r="M462" t="str">
            <v>N</v>
          </cell>
          <cell r="O462">
            <v>50468034.681899995</v>
          </cell>
        </row>
        <row r="463">
          <cell r="I463" t="str">
            <v>CM</v>
          </cell>
          <cell r="L463" t="str">
            <v>Financial Institution</v>
          </cell>
          <cell r="M463" t="str">
            <v>N</v>
          </cell>
          <cell r="O463">
            <v>5454487.4224500004</v>
          </cell>
        </row>
        <row r="464">
          <cell r="I464" t="str">
            <v>TL</v>
          </cell>
          <cell r="L464" t="str">
            <v>Financial Institution</v>
          </cell>
          <cell r="M464" t="str">
            <v>N</v>
          </cell>
          <cell r="O464">
            <v>54118360.790999994</v>
          </cell>
        </row>
        <row r="465">
          <cell r="I465" t="str">
            <v>CBLO</v>
          </cell>
          <cell r="L465" t="str">
            <v>CCIL</v>
          </cell>
          <cell r="M465" t="str">
            <v>Y</v>
          </cell>
          <cell r="O465">
            <v>390499.56</v>
          </cell>
        </row>
        <row r="466">
          <cell r="I466" t="str">
            <v>OD</v>
          </cell>
          <cell r="L466" t="str">
            <v>Cooperative Bank</v>
          </cell>
          <cell r="M466" t="str">
            <v>Y</v>
          </cell>
          <cell r="O466">
            <v>-21817687.928850003</v>
          </cell>
        </row>
        <row r="467">
          <cell r="I467" t="str">
            <v>TL</v>
          </cell>
          <cell r="L467" t="str">
            <v>Cooperative Bank</v>
          </cell>
          <cell r="M467" t="str">
            <v>N</v>
          </cell>
          <cell r="O467">
            <v>89307145.434375003</v>
          </cell>
        </row>
        <row r="468">
          <cell r="I468" t="str">
            <v>TL</v>
          </cell>
          <cell r="L468" t="str">
            <v>Overseas Bank</v>
          </cell>
          <cell r="M468" t="str">
            <v>Y</v>
          </cell>
          <cell r="O468">
            <v>24266122.244100001</v>
          </cell>
        </row>
        <row r="469">
          <cell r="I469" t="str">
            <v>CC</v>
          </cell>
          <cell r="L469" t="str">
            <v>Financial Institution</v>
          </cell>
          <cell r="M469" t="str">
            <v>N</v>
          </cell>
          <cell r="O469">
            <v>75260194.373925</v>
          </cell>
        </row>
        <row r="470">
          <cell r="I470" t="str">
            <v>TL</v>
          </cell>
          <cell r="L470" t="str">
            <v>Individual</v>
          </cell>
          <cell r="M470" t="str">
            <v>Y</v>
          </cell>
          <cell r="O470">
            <v>6090653.7846000008</v>
          </cell>
        </row>
        <row r="471">
          <cell r="I471" t="str">
            <v>TL</v>
          </cell>
          <cell r="L471" t="str">
            <v>Individual</v>
          </cell>
          <cell r="M471" t="str">
            <v>N</v>
          </cell>
          <cell r="O471">
            <v>58615518.757950008</v>
          </cell>
        </row>
        <row r="472">
          <cell r="I472" t="str">
            <v>CC</v>
          </cell>
          <cell r="L472" t="str">
            <v>Individual</v>
          </cell>
          <cell r="M472" t="str">
            <v>N</v>
          </cell>
          <cell r="O472">
            <v>560161.80000000005</v>
          </cell>
        </row>
        <row r="473">
          <cell r="I473" t="str">
            <v>CBLO</v>
          </cell>
          <cell r="L473" t="str">
            <v>CCIL</v>
          </cell>
          <cell r="M473" t="str">
            <v>N</v>
          </cell>
          <cell r="O473">
            <v>45005843.841749996</v>
          </cell>
        </row>
        <row r="474">
          <cell r="I474" t="str">
            <v>CBLO</v>
          </cell>
          <cell r="L474" t="str">
            <v>CCIL</v>
          </cell>
          <cell r="M474" t="str">
            <v>Y</v>
          </cell>
          <cell r="O474">
            <v>50237541.706275001</v>
          </cell>
        </row>
        <row r="475">
          <cell r="I475" t="str">
            <v>OD</v>
          </cell>
          <cell r="L475" t="str">
            <v>Cooperative Bank</v>
          </cell>
          <cell r="M475" t="str">
            <v>Y</v>
          </cell>
          <cell r="O475">
            <v>-9291299.7374999989</v>
          </cell>
        </row>
        <row r="476">
          <cell r="I476" t="str">
            <v>OD</v>
          </cell>
          <cell r="L476" t="str">
            <v>Cooperative Bank</v>
          </cell>
          <cell r="M476" t="str">
            <v>N</v>
          </cell>
          <cell r="O476">
            <v>-32648570.757000003</v>
          </cell>
        </row>
        <row r="477">
          <cell r="I477" t="str">
            <v>CBLO</v>
          </cell>
          <cell r="L477" t="str">
            <v>CCIL</v>
          </cell>
          <cell r="M477" t="str">
            <v>Y</v>
          </cell>
          <cell r="O477">
            <v>40246705.852650002</v>
          </cell>
        </row>
        <row r="478">
          <cell r="I478" t="str">
            <v>TL</v>
          </cell>
          <cell r="L478" t="str">
            <v>Corporate</v>
          </cell>
          <cell r="M478" t="str">
            <v>Y</v>
          </cell>
          <cell r="O478">
            <v>11744341.290000001</v>
          </cell>
        </row>
        <row r="479">
          <cell r="I479" t="str">
            <v>CBLO</v>
          </cell>
          <cell r="L479" t="str">
            <v>CCIL</v>
          </cell>
          <cell r="M479" t="str">
            <v>Y</v>
          </cell>
          <cell r="O479">
            <v>51071518.458675005</v>
          </cell>
        </row>
        <row r="480">
          <cell r="I480" t="str">
            <v>CC</v>
          </cell>
          <cell r="L480" t="str">
            <v>Corporate</v>
          </cell>
          <cell r="M480" t="str">
            <v>N</v>
          </cell>
          <cell r="O480">
            <v>70481531.240999997</v>
          </cell>
        </row>
        <row r="481">
          <cell r="I481" t="str">
            <v>CM</v>
          </cell>
          <cell r="L481" t="str">
            <v>Financial Institution</v>
          </cell>
          <cell r="M481" t="str">
            <v>N</v>
          </cell>
          <cell r="O481">
            <v>78940176.554250002</v>
          </cell>
        </row>
        <row r="482">
          <cell r="I482" t="str">
            <v>CC</v>
          </cell>
          <cell r="L482" t="str">
            <v>Corporate</v>
          </cell>
          <cell r="M482" t="str">
            <v>Y</v>
          </cell>
          <cell r="O482">
            <v>13352513.313150002</v>
          </cell>
        </row>
        <row r="483">
          <cell r="I483" t="str">
            <v>CM</v>
          </cell>
          <cell r="L483" t="str">
            <v>Financial Institution</v>
          </cell>
          <cell r="M483" t="str">
            <v>Y</v>
          </cell>
          <cell r="O483">
            <v>70891472.581874996</v>
          </cell>
        </row>
        <row r="484">
          <cell r="I484" t="str">
            <v>CC</v>
          </cell>
          <cell r="L484" t="str">
            <v>SCB-Private</v>
          </cell>
          <cell r="M484" t="str">
            <v>Y</v>
          </cell>
          <cell r="O484">
            <v>61769412.391499996</v>
          </cell>
        </row>
        <row r="485">
          <cell r="I485" t="str">
            <v>CBLO</v>
          </cell>
          <cell r="L485" t="str">
            <v>CCIL</v>
          </cell>
          <cell r="M485" t="str">
            <v>N</v>
          </cell>
          <cell r="O485">
            <v>51459846.921450004</v>
          </cell>
        </row>
        <row r="486">
          <cell r="I486" t="str">
            <v>CM</v>
          </cell>
          <cell r="L486" t="str">
            <v>Overseas Bank</v>
          </cell>
          <cell r="M486" t="str">
            <v>N</v>
          </cell>
          <cell r="O486">
            <v>12657952.444499999</v>
          </cell>
        </row>
        <row r="487">
          <cell r="I487" t="str">
            <v>TL</v>
          </cell>
          <cell r="L487" t="str">
            <v>SCB-Private</v>
          </cell>
          <cell r="M487" t="str">
            <v>N</v>
          </cell>
          <cell r="O487">
            <v>906366.78</v>
          </cell>
        </row>
        <row r="488">
          <cell r="I488" t="str">
            <v>CBLO</v>
          </cell>
          <cell r="L488" t="str">
            <v>CCIL</v>
          </cell>
          <cell r="M488" t="str">
            <v>Y</v>
          </cell>
          <cell r="O488">
            <v>38024797.733999997</v>
          </cell>
        </row>
        <row r="489">
          <cell r="I489" t="str">
            <v>OD</v>
          </cell>
          <cell r="L489" t="str">
            <v>Individual</v>
          </cell>
          <cell r="M489" t="str">
            <v>N</v>
          </cell>
          <cell r="O489">
            <v>-39542481.6435</v>
          </cell>
        </row>
        <row r="490">
          <cell r="I490" t="str">
            <v>TL</v>
          </cell>
          <cell r="L490" t="str">
            <v>Corporate</v>
          </cell>
          <cell r="M490" t="str">
            <v>N</v>
          </cell>
          <cell r="O490">
            <v>92483331.707249999</v>
          </cell>
        </row>
        <row r="491">
          <cell r="I491" t="str">
            <v>CBLO</v>
          </cell>
          <cell r="L491" t="str">
            <v>CCIL</v>
          </cell>
          <cell r="M491" t="str">
            <v>N</v>
          </cell>
          <cell r="O491">
            <v>52022058.833250001</v>
          </cell>
        </row>
        <row r="492">
          <cell r="I492" t="str">
            <v>OD</v>
          </cell>
          <cell r="L492" t="str">
            <v>Financial Institution</v>
          </cell>
          <cell r="M492" t="str">
            <v>Y</v>
          </cell>
          <cell r="O492">
            <v>-23252081.589000002</v>
          </cell>
        </row>
        <row r="493">
          <cell r="I493" t="str">
            <v>OD</v>
          </cell>
          <cell r="L493" t="str">
            <v>Cooperative Bank</v>
          </cell>
          <cell r="M493" t="str">
            <v>Y</v>
          </cell>
          <cell r="O493">
            <v>-77843319.988499984</v>
          </cell>
        </row>
        <row r="494">
          <cell r="I494" t="str">
            <v>TL</v>
          </cell>
          <cell r="L494" t="str">
            <v>Cooperative Bank</v>
          </cell>
          <cell r="M494" t="str">
            <v>N</v>
          </cell>
          <cell r="O494">
            <v>711982.26</v>
          </cell>
        </row>
        <row r="495">
          <cell r="I495" t="str">
            <v>CBLO</v>
          </cell>
          <cell r="L495" t="str">
            <v>CCIL</v>
          </cell>
          <cell r="M495" t="str">
            <v>N</v>
          </cell>
          <cell r="O495">
            <v>23060768.445</v>
          </cell>
        </row>
        <row r="496">
          <cell r="I496" t="str">
            <v>CBLO</v>
          </cell>
          <cell r="L496" t="str">
            <v>CCIL</v>
          </cell>
          <cell r="M496" t="str">
            <v>N</v>
          </cell>
          <cell r="O496">
            <v>35443322.251424998</v>
          </cell>
        </row>
        <row r="497">
          <cell r="I497" t="str">
            <v>CC</v>
          </cell>
          <cell r="L497" t="str">
            <v>SCB-Private</v>
          </cell>
          <cell r="M497" t="str">
            <v>N</v>
          </cell>
          <cell r="O497">
            <v>7266357.4648499992</v>
          </cell>
        </row>
        <row r="498">
          <cell r="I498" t="str">
            <v>CM</v>
          </cell>
          <cell r="L498" t="str">
            <v>Financial Institution</v>
          </cell>
          <cell r="M498" t="str">
            <v>Y</v>
          </cell>
          <cell r="O498">
            <v>58029864.188175</v>
          </cell>
        </row>
        <row r="499">
          <cell r="I499" t="str">
            <v>CM</v>
          </cell>
          <cell r="L499" t="str">
            <v>Cooperative Bank</v>
          </cell>
          <cell r="M499" t="str">
            <v>Y</v>
          </cell>
          <cell r="O499">
            <v>49390976.967749991</v>
          </cell>
        </row>
        <row r="500">
          <cell r="I500" t="str">
            <v>TL</v>
          </cell>
          <cell r="L500" t="str">
            <v>Financial Institution</v>
          </cell>
          <cell r="M500" t="str">
            <v>N</v>
          </cell>
          <cell r="O500">
            <v>51435764.914050005</v>
          </cell>
        </row>
        <row r="501">
          <cell r="I501" t="str">
            <v>TL</v>
          </cell>
          <cell r="L501" t="str">
            <v>Corporate</v>
          </cell>
          <cell r="M501" t="str">
            <v>N</v>
          </cell>
          <cell r="O501">
            <v>24455814.718499996</v>
          </cell>
        </row>
        <row r="502">
          <cell r="I502" t="str">
            <v>TL</v>
          </cell>
          <cell r="L502" t="str">
            <v>Corporate</v>
          </cell>
          <cell r="M502" t="str">
            <v>N</v>
          </cell>
          <cell r="O502">
            <v>77990802.516000003</v>
          </cell>
        </row>
        <row r="503">
          <cell r="I503" t="str">
            <v>TL</v>
          </cell>
          <cell r="L503" t="str">
            <v>Individual</v>
          </cell>
          <cell r="M503" t="str">
            <v>N</v>
          </cell>
          <cell r="O503">
            <v>398660.13</v>
          </cell>
        </row>
        <row r="504">
          <cell r="I504" t="str">
            <v>TL</v>
          </cell>
          <cell r="L504" t="str">
            <v>Financial Institution</v>
          </cell>
          <cell r="M504" t="str">
            <v>Y</v>
          </cell>
          <cell r="O504">
            <v>57034220.859000005</v>
          </cell>
        </row>
        <row r="505">
          <cell r="I505" t="str">
            <v>CM</v>
          </cell>
          <cell r="L505" t="str">
            <v>Financial Institution</v>
          </cell>
          <cell r="M505" t="str">
            <v>Y</v>
          </cell>
          <cell r="O505">
            <v>14365702.808325</v>
          </cell>
        </row>
        <row r="506">
          <cell r="I506" t="str">
            <v>CBLO</v>
          </cell>
          <cell r="L506" t="str">
            <v>CCIL</v>
          </cell>
          <cell r="M506" t="str">
            <v>N</v>
          </cell>
          <cell r="O506">
            <v>58576429.122750007</v>
          </cell>
        </row>
        <row r="507">
          <cell r="I507" t="str">
            <v>OD</v>
          </cell>
          <cell r="L507" t="str">
            <v>Financial Institution</v>
          </cell>
          <cell r="M507" t="str">
            <v>Y</v>
          </cell>
          <cell r="O507">
            <v>-81805706.601300001</v>
          </cell>
        </row>
        <row r="508">
          <cell r="I508" t="str">
            <v>CBLO</v>
          </cell>
          <cell r="L508" t="str">
            <v>CCIL</v>
          </cell>
          <cell r="M508" t="str">
            <v>Y</v>
          </cell>
          <cell r="O508">
            <v>54865793.149200007</v>
          </cell>
        </row>
        <row r="509">
          <cell r="I509" t="str">
            <v>CC</v>
          </cell>
          <cell r="L509" t="str">
            <v>Overseas Bank</v>
          </cell>
          <cell r="M509" t="str">
            <v>N</v>
          </cell>
          <cell r="O509">
            <v>88702.02</v>
          </cell>
        </row>
        <row r="510">
          <cell r="I510" t="str">
            <v>CC</v>
          </cell>
          <cell r="L510" t="str">
            <v>Cooperative Bank</v>
          </cell>
          <cell r="M510" t="str">
            <v>N</v>
          </cell>
          <cell r="O510">
            <v>58506933.622499995</v>
          </cell>
        </row>
        <row r="511">
          <cell r="I511" t="str">
            <v>TL</v>
          </cell>
          <cell r="L511" t="str">
            <v>SCB-Private</v>
          </cell>
          <cell r="M511" t="str">
            <v>Y</v>
          </cell>
          <cell r="O511">
            <v>56678662.235250004</v>
          </cell>
        </row>
        <row r="512">
          <cell r="I512" t="str">
            <v>OD</v>
          </cell>
          <cell r="L512" t="str">
            <v>Corporate</v>
          </cell>
          <cell r="M512" t="str">
            <v>Y</v>
          </cell>
          <cell r="O512">
            <v>-5135795.163675</v>
          </cell>
        </row>
        <row r="513">
          <cell r="I513" t="str">
            <v>CBLO</v>
          </cell>
          <cell r="L513" t="str">
            <v>CCIL</v>
          </cell>
          <cell r="M513" t="str">
            <v>Y</v>
          </cell>
          <cell r="O513">
            <v>11387554.546499999</v>
          </cell>
        </row>
        <row r="514">
          <cell r="I514" t="str">
            <v>TL</v>
          </cell>
          <cell r="L514" t="str">
            <v>Overseas Bank</v>
          </cell>
          <cell r="M514" t="str">
            <v>Y</v>
          </cell>
          <cell r="O514">
            <v>15564749.285249999</v>
          </cell>
        </row>
        <row r="515">
          <cell r="I515" t="str">
            <v>CM</v>
          </cell>
          <cell r="L515" t="str">
            <v>Cooperative Bank</v>
          </cell>
          <cell r="M515" t="str">
            <v>Y</v>
          </cell>
          <cell r="O515">
            <v>271581.75</v>
          </cell>
        </row>
        <row r="516">
          <cell r="I516" t="str">
            <v>CM</v>
          </cell>
          <cell r="L516" t="str">
            <v>Financial Institution</v>
          </cell>
          <cell r="M516" t="str">
            <v>Y</v>
          </cell>
          <cell r="O516">
            <v>36703056.748050004</v>
          </cell>
        </row>
        <row r="517">
          <cell r="I517" t="str">
            <v>CBLO</v>
          </cell>
          <cell r="L517" t="str">
            <v>CCIL</v>
          </cell>
          <cell r="M517" t="str">
            <v>N</v>
          </cell>
          <cell r="O517">
            <v>23001146.882999998</v>
          </cell>
        </row>
        <row r="518">
          <cell r="I518" t="str">
            <v>CM</v>
          </cell>
          <cell r="L518" t="str">
            <v>Corporate</v>
          </cell>
          <cell r="M518" t="str">
            <v>Y</v>
          </cell>
          <cell r="O518">
            <v>6713493.1503749993</v>
          </cell>
        </row>
        <row r="519">
          <cell r="I519" t="str">
            <v>TL</v>
          </cell>
          <cell r="L519" t="str">
            <v>SCB-Private</v>
          </cell>
          <cell r="M519" t="str">
            <v>N</v>
          </cell>
          <cell r="O519">
            <v>649431.09</v>
          </cell>
        </row>
        <row r="520">
          <cell r="I520" t="str">
            <v>OD</v>
          </cell>
          <cell r="L520" t="str">
            <v>Cooperative Bank</v>
          </cell>
          <cell r="M520" t="str">
            <v>N</v>
          </cell>
          <cell r="O520">
            <v>-41800611.599999994</v>
          </cell>
        </row>
        <row r="521">
          <cell r="I521" t="str">
            <v>CM</v>
          </cell>
          <cell r="L521" t="str">
            <v>Cooperative Bank</v>
          </cell>
          <cell r="M521" t="str">
            <v>N</v>
          </cell>
          <cell r="O521">
            <v>92818538.336700007</v>
          </cell>
        </row>
        <row r="522">
          <cell r="I522" t="str">
            <v>CC</v>
          </cell>
          <cell r="L522" t="str">
            <v>Cooperative Bank</v>
          </cell>
          <cell r="M522" t="str">
            <v>N</v>
          </cell>
          <cell r="O522">
            <v>743354.37</v>
          </cell>
        </row>
        <row r="523">
          <cell r="I523" t="str">
            <v>OD</v>
          </cell>
          <cell r="L523" t="str">
            <v>Cooperative Bank</v>
          </cell>
          <cell r="M523" t="str">
            <v>N</v>
          </cell>
          <cell r="O523">
            <v>-79461986.308650002</v>
          </cell>
        </row>
        <row r="524">
          <cell r="I524" t="str">
            <v>CM</v>
          </cell>
          <cell r="L524" t="str">
            <v>SCB-Private</v>
          </cell>
          <cell r="M524" t="str">
            <v>N</v>
          </cell>
          <cell r="O524">
            <v>415213.92</v>
          </cell>
        </row>
        <row r="525">
          <cell r="I525" t="str">
            <v>CM</v>
          </cell>
          <cell r="L525" t="str">
            <v>Financial Institution</v>
          </cell>
          <cell r="M525" t="str">
            <v>Y</v>
          </cell>
          <cell r="O525">
            <v>44011002.820950001</v>
          </cell>
        </row>
        <row r="526">
          <cell r="I526" t="str">
            <v>OD</v>
          </cell>
          <cell r="L526" t="str">
            <v>Individual</v>
          </cell>
          <cell r="M526" t="str">
            <v>N</v>
          </cell>
          <cell r="O526">
            <v>-32883806.597400002</v>
          </cell>
        </row>
        <row r="527">
          <cell r="I527" t="str">
            <v>OD</v>
          </cell>
          <cell r="L527" t="str">
            <v>Overseas Bank</v>
          </cell>
          <cell r="M527" t="str">
            <v>Y</v>
          </cell>
          <cell r="O527">
            <v>-814720.5</v>
          </cell>
        </row>
        <row r="528">
          <cell r="I528" t="str">
            <v>CC</v>
          </cell>
          <cell r="L528" t="str">
            <v>Overseas Bank</v>
          </cell>
          <cell r="M528" t="str">
            <v>N</v>
          </cell>
          <cell r="O528">
            <v>72491815.732050002</v>
          </cell>
        </row>
        <row r="529">
          <cell r="I529" t="str">
            <v>CM</v>
          </cell>
          <cell r="L529" t="str">
            <v>Corporate</v>
          </cell>
          <cell r="M529" t="str">
            <v>Y</v>
          </cell>
          <cell r="O529">
            <v>56043858.791249998</v>
          </cell>
        </row>
        <row r="530">
          <cell r="I530" t="str">
            <v>CC</v>
          </cell>
          <cell r="L530" t="str">
            <v>Overseas Bank</v>
          </cell>
          <cell r="M530" t="str">
            <v>Y</v>
          </cell>
          <cell r="O530">
            <v>52740431.147249997</v>
          </cell>
        </row>
        <row r="531">
          <cell r="I531" t="str">
            <v>CBLO</v>
          </cell>
          <cell r="L531" t="str">
            <v>CCIL</v>
          </cell>
          <cell r="M531" t="str">
            <v>Y</v>
          </cell>
          <cell r="O531">
            <v>73198395.789749995</v>
          </cell>
        </row>
        <row r="532">
          <cell r="I532" t="str">
            <v>TL</v>
          </cell>
          <cell r="L532" t="str">
            <v>Financial Institution</v>
          </cell>
          <cell r="M532" t="str">
            <v>Y</v>
          </cell>
          <cell r="O532">
            <v>7018056.2578500006</v>
          </cell>
        </row>
        <row r="533">
          <cell r="I533" t="str">
            <v>TL</v>
          </cell>
          <cell r="L533" t="str">
            <v>Corporate</v>
          </cell>
          <cell r="M533" t="str">
            <v>N</v>
          </cell>
          <cell r="O533">
            <v>21388743.980999999</v>
          </cell>
        </row>
        <row r="534">
          <cell r="I534" t="str">
            <v>CC</v>
          </cell>
          <cell r="L534" t="str">
            <v>Overseas Bank</v>
          </cell>
          <cell r="M534" t="str">
            <v>N</v>
          </cell>
          <cell r="O534">
            <v>6185673.0094499998</v>
          </cell>
        </row>
        <row r="535">
          <cell r="I535" t="str">
            <v>OD</v>
          </cell>
          <cell r="L535" t="str">
            <v>Overseas Bank</v>
          </cell>
          <cell r="M535" t="str">
            <v>Y</v>
          </cell>
          <cell r="O535">
            <v>-467092.89</v>
          </cell>
        </row>
        <row r="536">
          <cell r="I536" t="str">
            <v>CBLO</v>
          </cell>
          <cell r="L536" t="str">
            <v>CCIL</v>
          </cell>
          <cell r="M536" t="str">
            <v>Y</v>
          </cell>
          <cell r="O536">
            <v>20411458.130249999</v>
          </cell>
        </row>
        <row r="537">
          <cell r="I537" t="str">
            <v>TL</v>
          </cell>
          <cell r="L537" t="str">
            <v>SCB-Private</v>
          </cell>
          <cell r="M537" t="str">
            <v>N</v>
          </cell>
          <cell r="O537">
            <v>65583738.685575008</v>
          </cell>
        </row>
        <row r="538">
          <cell r="I538" t="str">
            <v>CBLO</v>
          </cell>
          <cell r="L538" t="str">
            <v>CCIL</v>
          </cell>
          <cell r="M538" t="str">
            <v>N</v>
          </cell>
          <cell r="O538">
            <v>80651266.24499999</v>
          </cell>
        </row>
        <row r="539">
          <cell r="I539" t="str">
            <v>TL</v>
          </cell>
          <cell r="L539" t="str">
            <v>Individual</v>
          </cell>
          <cell r="M539" t="str">
            <v>N</v>
          </cell>
          <cell r="O539">
            <v>67732627.980599999</v>
          </cell>
        </row>
        <row r="540">
          <cell r="I540" t="str">
            <v>TL</v>
          </cell>
          <cell r="L540" t="str">
            <v>Individual</v>
          </cell>
          <cell r="M540" t="str">
            <v>Y</v>
          </cell>
          <cell r="O540">
            <v>52812385.809974998</v>
          </cell>
        </row>
        <row r="541">
          <cell r="I541" t="str">
            <v>TL</v>
          </cell>
          <cell r="L541" t="str">
            <v>Financial Institution</v>
          </cell>
          <cell r="M541" t="str">
            <v>N</v>
          </cell>
          <cell r="O541">
            <v>45802113.597900003</v>
          </cell>
        </row>
        <row r="542">
          <cell r="I542" t="str">
            <v>CC</v>
          </cell>
          <cell r="L542" t="str">
            <v>Corporate</v>
          </cell>
          <cell r="M542" t="str">
            <v>Y</v>
          </cell>
          <cell r="O542">
            <v>20667248.553599998</v>
          </cell>
        </row>
        <row r="543">
          <cell r="I543" t="str">
            <v>TL</v>
          </cell>
          <cell r="L543" t="str">
            <v>Individual</v>
          </cell>
          <cell r="M543" t="str">
            <v>Y</v>
          </cell>
          <cell r="O543">
            <v>892566.17999999993</v>
          </cell>
        </row>
        <row r="544">
          <cell r="I544" t="str">
            <v>OD</v>
          </cell>
          <cell r="L544" t="str">
            <v>Cooperative Bank</v>
          </cell>
          <cell r="M544" t="str">
            <v>Y</v>
          </cell>
          <cell r="O544">
            <v>-69793671.113099992</v>
          </cell>
        </row>
        <row r="545">
          <cell r="I545" t="str">
            <v>OD</v>
          </cell>
          <cell r="L545" t="str">
            <v>SCB-Private</v>
          </cell>
          <cell r="M545" t="str">
            <v>Y</v>
          </cell>
          <cell r="O545">
            <v>-125868.6</v>
          </cell>
        </row>
        <row r="546">
          <cell r="I546" t="str">
            <v>CBLO</v>
          </cell>
          <cell r="L546" t="str">
            <v>CCIL</v>
          </cell>
          <cell r="M546" t="str">
            <v>N</v>
          </cell>
          <cell r="O546">
            <v>20856654.299249999</v>
          </cell>
        </row>
        <row r="547">
          <cell r="I547" t="str">
            <v>CM</v>
          </cell>
          <cell r="L547" t="str">
            <v>Individual</v>
          </cell>
          <cell r="M547" t="str">
            <v>Y</v>
          </cell>
          <cell r="O547">
            <v>673482.15</v>
          </cell>
        </row>
        <row r="548">
          <cell r="I548" t="str">
            <v>OD</v>
          </cell>
          <cell r="L548" t="str">
            <v>SCB-Private</v>
          </cell>
          <cell r="M548" t="str">
            <v>Y</v>
          </cell>
          <cell r="O548">
            <v>-77247401.418000013</v>
          </cell>
        </row>
        <row r="549">
          <cell r="I549" t="str">
            <v>CC</v>
          </cell>
          <cell r="L549" t="str">
            <v>SCB-Private</v>
          </cell>
          <cell r="M549" t="str">
            <v>Y</v>
          </cell>
          <cell r="O549">
            <v>34442590.148999996</v>
          </cell>
        </row>
        <row r="550">
          <cell r="I550" t="str">
            <v>OD</v>
          </cell>
          <cell r="L550" t="str">
            <v>Individual</v>
          </cell>
          <cell r="M550" t="str">
            <v>Y</v>
          </cell>
          <cell r="O550">
            <v>-28357833.017249998</v>
          </cell>
        </row>
        <row r="551">
          <cell r="I551" t="str">
            <v>OD</v>
          </cell>
          <cell r="L551" t="str">
            <v>Individual</v>
          </cell>
          <cell r="M551" t="str">
            <v>Y</v>
          </cell>
          <cell r="O551">
            <v>-29826874.969650004</v>
          </cell>
        </row>
        <row r="552">
          <cell r="I552" t="str">
            <v>TL</v>
          </cell>
          <cell r="L552" t="str">
            <v>SCB-Private</v>
          </cell>
          <cell r="M552" t="str">
            <v>N</v>
          </cell>
          <cell r="O552">
            <v>826201.53</v>
          </cell>
        </row>
        <row r="553">
          <cell r="I553" t="str">
            <v>CC</v>
          </cell>
          <cell r="L553" t="str">
            <v>SCB-Private</v>
          </cell>
          <cell r="M553" t="str">
            <v>Y</v>
          </cell>
          <cell r="O553">
            <v>43481896.687350005</v>
          </cell>
        </row>
        <row r="554">
          <cell r="I554" t="str">
            <v>CC</v>
          </cell>
          <cell r="L554" t="str">
            <v>Financial Institution</v>
          </cell>
          <cell r="M554" t="str">
            <v>Y</v>
          </cell>
          <cell r="O554">
            <v>51720386.320350006</v>
          </cell>
        </row>
        <row r="555">
          <cell r="I555" t="str">
            <v>CM</v>
          </cell>
          <cell r="L555" t="str">
            <v>Individual</v>
          </cell>
          <cell r="M555" t="str">
            <v>Y</v>
          </cell>
          <cell r="O555">
            <v>38640715.17075</v>
          </cell>
        </row>
        <row r="556">
          <cell r="I556" t="str">
            <v>CC</v>
          </cell>
          <cell r="L556" t="str">
            <v>Overseas Bank</v>
          </cell>
          <cell r="M556" t="str">
            <v>N</v>
          </cell>
          <cell r="O556">
            <v>18047397.678750001</v>
          </cell>
        </row>
        <row r="557">
          <cell r="I557" t="str">
            <v>TL</v>
          </cell>
          <cell r="L557" t="str">
            <v>Cooperative Bank</v>
          </cell>
          <cell r="M557" t="str">
            <v>N</v>
          </cell>
          <cell r="O557">
            <v>63525107.136150002</v>
          </cell>
        </row>
        <row r="558">
          <cell r="I558" t="str">
            <v>TL</v>
          </cell>
          <cell r="L558" t="str">
            <v>Cooperative Bank</v>
          </cell>
          <cell r="M558" t="str">
            <v>N</v>
          </cell>
          <cell r="O558">
            <v>63619864.600050002</v>
          </cell>
        </row>
        <row r="559">
          <cell r="I559" t="str">
            <v>CBLO</v>
          </cell>
          <cell r="L559" t="str">
            <v>CCIL</v>
          </cell>
          <cell r="M559" t="str">
            <v>Y</v>
          </cell>
          <cell r="O559">
            <v>51456602.018249996</v>
          </cell>
        </row>
        <row r="560">
          <cell r="I560" t="str">
            <v>CM</v>
          </cell>
          <cell r="L560" t="str">
            <v>Overseas Bank</v>
          </cell>
          <cell r="M560" t="str">
            <v>N</v>
          </cell>
          <cell r="O560">
            <v>29087895.206700001</v>
          </cell>
        </row>
        <row r="561">
          <cell r="I561" t="str">
            <v>CBLO</v>
          </cell>
          <cell r="L561" t="str">
            <v>CCIL</v>
          </cell>
          <cell r="M561" t="str">
            <v>Y</v>
          </cell>
          <cell r="O561">
            <v>63849942.832499988</v>
          </cell>
        </row>
        <row r="562">
          <cell r="I562" t="str">
            <v>TL</v>
          </cell>
          <cell r="L562" t="str">
            <v>Financial Institution</v>
          </cell>
          <cell r="M562" t="str">
            <v>Y</v>
          </cell>
          <cell r="O562">
            <v>44619771.537</v>
          </cell>
        </row>
        <row r="563">
          <cell r="I563" t="str">
            <v>CBLO</v>
          </cell>
          <cell r="L563" t="str">
            <v>CCIL</v>
          </cell>
          <cell r="M563" t="str">
            <v>Y</v>
          </cell>
          <cell r="O563">
            <v>537967.98</v>
          </cell>
        </row>
        <row r="564">
          <cell r="I564" t="str">
            <v>TL</v>
          </cell>
          <cell r="L564" t="str">
            <v>SCB-Private</v>
          </cell>
          <cell r="M564" t="str">
            <v>Y</v>
          </cell>
          <cell r="O564">
            <v>29668771.355850004</v>
          </cell>
        </row>
        <row r="565">
          <cell r="I565" t="str">
            <v>CBLO</v>
          </cell>
          <cell r="L565" t="str">
            <v>CCIL</v>
          </cell>
          <cell r="M565" t="str">
            <v>N</v>
          </cell>
          <cell r="O565">
            <v>17964493.794225</v>
          </cell>
        </row>
        <row r="566">
          <cell r="I566" t="str">
            <v>CBLO</v>
          </cell>
          <cell r="L566" t="str">
            <v>CCIL</v>
          </cell>
          <cell r="M566" t="str">
            <v>N</v>
          </cell>
          <cell r="O566">
            <v>1368835.2612000001</v>
          </cell>
        </row>
        <row r="567">
          <cell r="I567" t="str">
            <v>CC</v>
          </cell>
          <cell r="L567" t="str">
            <v>Corporate</v>
          </cell>
          <cell r="M567" t="str">
            <v>N</v>
          </cell>
          <cell r="O567">
            <v>91028010.744000003</v>
          </cell>
        </row>
        <row r="568">
          <cell r="I568" t="str">
            <v>CM</v>
          </cell>
          <cell r="L568" t="str">
            <v>SCB-Private</v>
          </cell>
          <cell r="M568" t="str">
            <v>Y</v>
          </cell>
          <cell r="O568">
            <v>182614.41</v>
          </cell>
        </row>
        <row r="569">
          <cell r="I569" t="str">
            <v>CC</v>
          </cell>
          <cell r="L569" t="str">
            <v>Individual</v>
          </cell>
          <cell r="M569" t="str">
            <v>Y</v>
          </cell>
          <cell r="O569">
            <v>79700023.878749996</v>
          </cell>
        </row>
        <row r="570">
          <cell r="I570" t="str">
            <v>TL</v>
          </cell>
          <cell r="L570" t="str">
            <v>Corporate</v>
          </cell>
          <cell r="M570" t="str">
            <v>Y</v>
          </cell>
          <cell r="O570">
            <v>130995.81</v>
          </cell>
        </row>
        <row r="571">
          <cell r="I571" t="str">
            <v>CBLO</v>
          </cell>
          <cell r="L571" t="str">
            <v>CCIL</v>
          </cell>
          <cell r="M571" t="str">
            <v>N</v>
          </cell>
          <cell r="O571">
            <v>12051909.0945</v>
          </cell>
        </row>
        <row r="572">
          <cell r="I572" t="str">
            <v>CBLO</v>
          </cell>
          <cell r="L572" t="str">
            <v>CCIL</v>
          </cell>
          <cell r="M572" t="str">
            <v>N</v>
          </cell>
          <cell r="O572">
            <v>51375734.40285001</v>
          </cell>
        </row>
        <row r="573">
          <cell r="I573" t="str">
            <v>OD</v>
          </cell>
          <cell r="L573" t="str">
            <v>SCB-Private</v>
          </cell>
          <cell r="M573" t="str">
            <v>N</v>
          </cell>
          <cell r="O573">
            <v>-26607050.845649999</v>
          </cell>
        </row>
        <row r="574">
          <cell r="I574" t="str">
            <v>OD</v>
          </cell>
          <cell r="L574" t="str">
            <v>Corporate</v>
          </cell>
          <cell r="M574" t="str">
            <v>Y</v>
          </cell>
          <cell r="O574">
            <v>-32731746.151499994</v>
          </cell>
        </row>
        <row r="575">
          <cell r="I575" t="str">
            <v>CC</v>
          </cell>
          <cell r="L575" t="str">
            <v>Individual</v>
          </cell>
          <cell r="M575" t="str">
            <v>Y</v>
          </cell>
          <cell r="O575">
            <v>52879289.190750003</v>
          </cell>
        </row>
        <row r="576">
          <cell r="I576" t="str">
            <v>CC</v>
          </cell>
          <cell r="L576" t="str">
            <v>Overseas Bank</v>
          </cell>
          <cell r="M576" t="str">
            <v>Y</v>
          </cell>
          <cell r="O576">
            <v>44695615.164749995</v>
          </cell>
        </row>
        <row r="577">
          <cell r="I577" t="str">
            <v>CM</v>
          </cell>
          <cell r="L577" t="str">
            <v>Corporate</v>
          </cell>
          <cell r="M577" t="str">
            <v>Y</v>
          </cell>
          <cell r="O577">
            <v>7735646.8480500001</v>
          </cell>
        </row>
        <row r="578">
          <cell r="I578" t="str">
            <v>CM</v>
          </cell>
          <cell r="L578" t="str">
            <v>Overseas Bank</v>
          </cell>
          <cell r="M578" t="str">
            <v>Y</v>
          </cell>
          <cell r="O578">
            <v>25070591.254500002</v>
          </cell>
        </row>
        <row r="579">
          <cell r="I579" t="str">
            <v>CM</v>
          </cell>
          <cell r="L579" t="str">
            <v>Individual</v>
          </cell>
          <cell r="M579" t="str">
            <v>N</v>
          </cell>
          <cell r="O579">
            <v>443236.86</v>
          </cell>
        </row>
        <row r="580">
          <cell r="I580" t="str">
            <v>TL</v>
          </cell>
          <cell r="L580" t="str">
            <v>SCB-Private</v>
          </cell>
          <cell r="M580" t="str">
            <v>Y</v>
          </cell>
          <cell r="O580">
            <v>931690.98</v>
          </cell>
        </row>
        <row r="581">
          <cell r="I581" t="str">
            <v>OD</v>
          </cell>
          <cell r="L581" t="str">
            <v>Cooperative Bank</v>
          </cell>
          <cell r="M581" t="str">
            <v>Y</v>
          </cell>
          <cell r="O581">
            <v>-85442613.240600005</v>
          </cell>
        </row>
        <row r="582">
          <cell r="I582" t="str">
            <v>TL</v>
          </cell>
          <cell r="L582" t="str">
            <v>SCB-Private</v>
          </cell>
          <cell r="M582" t="str">
            <v>N</v>
          </cell>
          <cell r="O582">
            <v>71001436.136399999</v>
          </cell>
        </row>
        <row r="583">
          <cell r="I583" t="str">
            <v>CC</v>
          </cell>
          <cell r="L583" t="str">
            <v>SCB-Private</v>
          </cell>
          <cell r="M583" t="str">
            <v>N</v>
          </cell>
          <cell r="O583">
            <v>34018053.616800003</v>
          </cell>
        </row>
        <row r="584">
          <cell r="I584" t="str">
            <v>TL</v>
          </cell>
          <cell r="L584" t="str">
            <v>Overseas Bank</v>
          </cell>
          <cell r="M584" t="str">
            <v>Y</v>
          </cell>
          <cell r="O584">
            <v>67508672.526899993</v>
          </cell>
        </row>
        <row r="585">
          <cell r="I585" t="str">
            <v>CC</v>
          </cell>
          <cell r="L585" t="str">
            <v>Financial Institution</v>
          </cell>
          <cell r="M585" t="str">
            <v>N</v>
          </cell>
          <cell r="O585">
            <v>1036170.3329999999</v>
          </cell>
        </row>
        <row r="586">
          <cell r="I586" t="str">
            <v>OD</v>
          </cell>
          <cell r="L586" t="str">
            <v>Financial Institution</v>
          </cell>
          <cell r="M586" t="str">
            <v>Y</v>
          </cell>
          <cell r="O586">
            <v>-699588.45</v>
          </cell>
        </row>
        <row r="587">
          <cell r="I587" t="str">
            <v>CM</v>
          </cell>
          <cell r="L587" t="str">
            <v>Cooperative Bank</v>
          </cell>
          <cell r="M587" t="str">
            <v>N</v>
          </cell>
          <cell r="O587">
            <v>34287312.015000001</v>
          </cell>
        </row>
        <row r="588">
          <cell r="I588" t="str">
            <v>CC</v>
          </cell>
          <cell r="L588" t="str">
            <v>Financial Institution</v>
          </cell>
          <cell r="M588" t="str">
            <v>Y</v>
          </cell>
          <cell r="O588">
            <v>45099972.962549999</v>
          </cell>
        </row>
        <row r="589">
          <cell r="I589" t="str">
            <v>CBLO</v>
          </cell>
          <cell r="L589" t="str">
            <v>CCIL</v>
          </cell>
          <cell r="M589" t="str">
            <v>Y</v>
          </cell>
          <cell r="O589">
            <v>770674.41</v>
          </cell>
        </row>
        <row r="590">
          <cell r="I590" t="str">
            <v>CBLO</v>
          </cell>
          <cell r="L590" t="str">
            <v>CCIL</v>
          </cell>
          <cell r="M590" t="str">
            <v>Y</v>
          </cell>
          <cell r="O590">
            <v>2570311.6213500001</v>
          </cell>
        </row>
        <row r="591">
          <cell r="I591" t="str">
            <v>CBLO</v>
          </cell>
          <cell r="L591" t="str">
            <v>CCIL</v>
          </cell>
          <cell r="M591" t="str">
            <v>Y</v>
          </cell>
          <cell r="O591">
            <v>73381858.159499988</v>
          </cell>
        </row>
        <row r="592">
          <cell r="I592" t="str">
            <v>OD</v>
          </cell>
          <cell r="L592" t="str">
            <v>Corporate</v>
          </cell>
          <cell r="M592" t="str">
            <v>Y</v>
          </cell>
          <cell r="O592">
            <v>-411403.41</v>
          </cell>
        </row>
        <row r="593">
          <cell r="I593" t="str">
            <v>CC</v>
          </cell>
          <cell r="L593" t="str">
            <v>Cooperative Bank</v>
          </cell>
          <cell r="M593" t="str">
            <v>N</v>
          </cell>
          <cell r="O593">
            <v>538917.39</v>
          </cell>
        </row>
        <row r="594">
          <cell r="I594" t="str">
            <v>CM</v>
          </cell>
          <cell r="L594" t="str">
            <v>Financial Institution</v>
          </cell>
          <cell r="M594" t="str">
            <v>Y</v>
          </cell>
          <cell r="O594">
            <v>74451360.876749992</v>
          </cell>
        </row>
        <row r="595">
          <cell r="I595" t="str">
            <v>CM</v>
          </cell>
          <cell r="L595" t="str">
            <v>Cooperative Bank</v>
          </cell>
          <cell r="M595" t="str">
            <v>Y</v>
          </cell>
          <cell r="O595">
            <v>78784980.317999989</v>
          </cell>
        </row>
        <row r="596">
          <cell r="I596" t="str">
            <v>OD</v>
          </cell>
          <cell r="L596" t="str">
            <v>Financial Institution</v>
          </cell>
          <cell r="M596" t="str">
            <v>N</v>
          </cell>
          <cell r="O596">
            <v>-301903.46999999997</v>
          </cell>
        </row>
        <row r="597">
          <cell r="I597" t="str">
            <v>OD</v>
          </cell>
          <cell r="L597" t="str">
            <v>Overseas Bank</v>
          </cell>
          <cell r="M597" t="str">
            <v>N</v>
          </cell>
          <cell r="O597">
            <v>-48069044.498475</v>
          </cell>
        </row>
        <row r="598">
          <cell r="I598" t="str">
            <v>CM</v>
          </cell>
          <cell r="L598" t="str">
            <v>Cooperative Bank</v>
          </cell>
          <cell r="M598" t="str">
            <v>Y</v>
          </cell>
          <cell r="O598">
            <v>65586474.617400005</v>
          </cell>
        </row>
        <row r="599">
          <cell r="I599" t="str">
            <v>CM</v>
          </cell>
          <cell r="L599" t="str">
            <v>Corporate</v>
          </cell>
          <cell r="M599" t="str">
            <v>N</v>
          </cell>
          <cell r="O599">
            <v>564323.76</v>
          </cell>
        </row>
        <row r="600">
          <cell r="I600" t="str">
            <v>CC</v>
          </cell>
          <cell r="L600" t="str">
            <v>Overseas Bank</v>
          </cell>
          <cell r="M600" t="str">
            <v>N</v>
          </cell>
          <cell r="O600">
            <v>898099.29</v>
          </cell>
        </row>
        <row r="601">
          <cell r="I601" t="str">
            <v>OD</v>
          </cell>
          <cell r="L601" t="str">
            <v>Financial Institution</v>
          </cell>
          <cell r="M601" t="str">
            <v>N</v>
          </cell>
          <cell r="O601">
            <v>-70722392.523749992</v>
          </cell>
        </row>
        <row r="602">
          <cell r="I602" t="str">
            <v>CBLO</v>
          </cell>
          <cell r="L602" t="str">
            <v>CCIL</v>
          </cell>
          <cell r="M602" t="str">
            <v>N</v>
          </cell>
          <cell r="O602">
            <v>59548918.695749998</v>
          </cell>
        </row>
        <row r="603">
          <cell r="I603" t="str">
            <v>CC</v>
          </cell>
          <cell r="L603" t="str">
            <v>Overseas Bank</v>
          </cell>
          <cell r="M603" t="str">
            <v>Y</v>
          </cell>
          <cell r="O603">
            <v>81781188.325650007</v>
          </cell>
        </row>
        <row r="604">
          <cell r="I604" t="str">
            <v>TL</v>
          </cell>
          <cell r="L604" t="str">
            <v>Financial Institution</v>
          </cell>
          <cell r="M604" t="str">
            <v>N</v>
          </cell>
          <cell r="O604">
            <v>47368593.929249994</v>
          </cell>
        </row>
        <row r="605">
          <cell r="I605" t="str">
            <v>CC</v>
          </cell>
          <cell r="L605" t="str">
            <v>Individual</v>
          </cell>
          <cell r="M605" t="str">
            <v>Y</v>
          </cell>
          <cell r="O605">
            <v>59948929.037250005</v>
          </cell>
        </row>
        <row r="606">
          <cell r="I606" t="str">
            <v>CBLO</v>
          </cell>
          <cell r="L606" t="str">
            <v>CCIL</v>
          </cell>
          <cell r="M606" t="str">
            <v>Y</v>
          </cell>
          <cell r="O606">
            <v>7380851.9102999996</v>
          </cell>
        </row>
        <row r="607">
          <cell r="I607" t="str">
            <v>CM</v>
          </cell>
          <cell r="L607" t="str">
            <v>Corporate</v>
          </cell>
          <cell r="M607" t="str">
            <v>N</v>
          </cell>
          <cell r="O607">
            <v>46206.27</v>
          </cell>
        </row>
        <row r="608">
          <cell r="I608" t="str">
            <v>CBLO</v>
          </cell>
          <cell r="L608" t="str">
            <v>CCIL</v>
          </cell>
          <cell r="M608" t="str">
            <v>Y</v>
          </cell>
          <cell r="O608">
            <v>27540742.085999999</v>
          </cell>
        </row>
        <row r="609">
          <cell r="I609" t="str">
            <v>CC</v>
          </cell>
          <cell r="L609" t="str">
            <v>Individual</v>
          </cell>
          <cell r="M609" t="str">
            <v>N</v>
          </cell>
          <cell r="O609">
            <v>52577700.317999996</v>
          </cell>
        </row>
        <row r="610">
          <cell r="I610" t="str">
            <v>CBLO</v>
          </cell>
          <cell r="L610" t="str">
            <v>CCIL</v>
          </cell>
          <cell r="M610" t="str">
            <v>N</v>
          </cell>
          <cell r="O610">
            <v>77229252.658800006</v>
          </cell>
        </row>
        <row r="611">
          <cell r="I611" t="str">
            <v>CBLO</v>
          </cell>
          <cell r="L611" t="str">
            <v>CCIL</v>
          </cell>
          <cell r="M611" t="str">
            <v>N</v>
          </cell>
          <cell r="O611">
            <v>68196222.099225</v>
          </cell>
        </row>
        <row r="612">
          <cell r="I612" t="str">
            <v>TL</v>
          </cell>
          <cell r="L612" t="str">
            <v>Financial Institution</v>
          </cell>
          <cell r="M612" t="str">
            <v>N</v>
          </cell>
          <cell r="O612">
            <v>267674.21999999997</v>
          </cell>
        </row>
        <row r="613">
          <cell r="I613" t="str">
            <v>OD</v>
          </cell>
          <cell r="L613" t="str">
            <v>Overseas Bank</v>
          </cell>
          <cell r="M613" t="str">
            <v>Y</v>
          </cell>
          <cell r="O613">
            <v>-5935167.7803000007</v>
          </cell>
        </row>
        <row r="614">
          <cell r="I614" t="str">
            <v>OD</v>
          </cell>
          <cell r="L614" t="str">
            <v>Financial Institution</v>
          </cell>
          <cell r="M614" t="str">
            <v>Y</v>
          </cell>
          <cell r="O614">
            <v>-626914.53</v>
          </cell>
        </row>
        <row r="615">
          <cell r="I615" t="str">
            <v>CM</v>
          </cell>
          <cell r="L615" t="str">
            <v>Corporate</v>
          </cell>
          <cell r="M615" t="str">
            <v>N</v>
          </cell>
          <cell r="O615">
            <v>24325794.098100003</v>
          </cell>
        </row>
        <row r="616">
          <cell r="I616" t="str">
            <v>OD</v>
          </cell>
          <cell r="L616" t="str">
            <v>SCB-Private</v>
          </cell>
          <cell r="M616" t="str">
            <v>Y</v>
          </cell>
          <cell r="O616">
            <v>-632730.78</v>
          </cell>
        </row>
        <row r="617">
          <cell r="I617" t="str">
            <v>CBLO</v>
          </cell>
          <cell r="L617" t="str">
            <v>CCIL</v>
          </cell>
          <cell r="M617" t="str">
            <v>N</v>
          </cell>
          <cell r="O617">
            <v>42887234.785725005</v>
          </cell>
        </row>
        <row r="618">
          <cell r="I618" t="str">
            <v>TL</v>
          </cell>
          <cell r="L618" t="str">
            <v>Cooperative Bank</v>
          </cell>
          <cell r="M618" t="str">
            <v>Y</v>
          </cell>
          <cell r="O618">
            <v>964078.83</v>
          </cell>
        </row>
        <row r="619">
          <cell r="I619" t="str">
            <v>OD</v>
          </cell>
          <cell r="L619" t="str">
            <v>SCB-Private</v>
          </cell>
          <cell r="M619" t="str">
            <v>N</v>
          </cell>
          <cell r="O619">
            <v>-828156.78</v>
          </cell>
        </row>
        <row r="620">
          <cell r="I620" t="str">
            <v>TL</v>
          </cell>
          <cell r="L620" t="str">
            <v>SCB-Private</v>
          </cell>
          <cell r="M620" t="str">
            <v>Y</v>
          </cell>
          <cell r="O620">
            <v>30596917.502249997</v>
          </cell>
        </row>
        <row r="621">
          <cell r="I621" t="str">
            <v>TL</v>
          </cell>
          <cell r="L621" t="str">
            <v>Overseas Bank</v>
          </cell>
          <cell r="M621" t="str">
            <v>Y</v>
          </cell>
          <cell r="O621">
            <v>35172993.358800001</v>
          </cell>
        </row>
        <row r="622">
          <cell r="I622" t="str">
            <v>CBLO</v>
          </cell>
          <cell r="L622" t="str">
            <v>CCIL</v>
          </cell>
          <cell r="M622" t="str">
            <v>N</v>
          </cell>
          <cell r="O622">
            <v>31910803.105499998</v>
          </cell>
        </row>
        <row r="623">
          <cell r="I623" t="str">
            <v>TL</v>
          </cell>
          <cell r="L623" t="str">
            <v>Overseas Bank</v>
          </cell>
          <cell r="M623" t="str">
            <v>Y</v>
          </cell>
          <cell r="O623">
            <v>89907403.749074996</v>
          </cell>
        </row>
        <row r="624">
          <cell r="I624" t="str">
            <v>OD</v>
          </cell>
          <cell r="L624" t="str">
            <v>Cooperative Bank</v>
          </cell>
          <cell r="M624" t="str">
            <v>Y</v>
          </cell>
          <cell r="O624">
            <v>-56113510.944149993</v>
          </cell>
        </row>
        <row r="625">
          <cell r="I625" t="str">
            <v>OD</v>
          </cell>
          <cell r="L625" t="str">
            <v>Financial Institution</v>
          </cell>
          <cell r="M625" t="str">
            <v>N</v>
          </cell>
          <cell r="O625">
            <v>-16918355.297249999</v>
          </cell>
        </row>
        <row r="626">
          <cell r="I626" t="str">
            <v>TL</v>
          </cell>
          <cell r="L626" t="str">
            <v>Overseas Bank</v>
          </cell>
          <cell r="M626" t="str">
            <v>N</v>
          </cell>
          <cell r="O626">
            <v>81205795.910249993</v>
          </cell>
        </row>
        <row r="627">
          <cell r="I627" t="str">
            <v>TL</v>
          </cell>
          <cell r="L627" t="str">
            <v>SCB-Private</v>
          </cell>
          <cell r="M627" t="str">
            <v>N</v>
          </cell>
          <cell r="O627">
            <v>2258985.6382499998</v>
          </cell>
        </row>
        <row r="628">
          <cell r="I628" t="str">
            <v>CC</v>
          </cell>
          <cell r="L628" t="str">
            <v>Corporate</v>
          </cell>
          <cell r="M628" t="str">
            <v>N</v>
          </cell>
          <cell r="O628">
            <v>288834.48</v>
          </cell>
        </row>
        <row r="629">
          <cell r="I629" t="str">
            <v>TL</v>
          </cell>
          <cell r="L629" t="str">
            <v>SCB-Private</v>
          </cell>
          <cell r="M629" t="str">
            <v>N</v>
          </cell>
          <cell r="O629">
            <v>73314675.591299996</v>
          </cell>
        </row>
        <row r="630">
          <cell r="I630" t="str">
            <v>CC</v>
          </cell>
          <cell r="L630" t="str">
            <v>Overseas Bank</v>
          </cell>
          <cell r="M630" t="str">
            <v>N</v>
          </cell>
          <cell r="O630">
            <v>82729635.501149997</v>
          </cell>
        </row>
        <row r="631">
          <cell r="I631" t="str">
            <v>OD</v>
          </cell>
          <cell r="L631" t="str">
            <v>Cooperative Bank</v>
          </cell>
          <cell r="M631" t="str">
            <v>N</v>
          </cell>
          <cell r="O631">
            <v>-29741952.116250001</v>
          </cell>
        </row>
        <row r="632">
          <cell r="I632" t="str">
            <v>CM</v>
          </cell>
          <cell r="L632" t="str">
            <v>Cooperative Bank</v>
          </cell>
          <cell r="M632" t="str">
            <v>N</v>
          </cell>
          <cell r="O632">
            <v>74056971.705750003</v>
          </cell>
        </row>
        <row r="633">
          <cell r="I633" t="str">
            <v>CC</v>
          </cell>
          <cell r="L633" t="str">
            <v>SCB-Private</v>
          </cell>
          <cell r="M633" t="str">
            <v>N</v>
          </cell>
          <cell r="O633">
            <v>25600499.570250001</v>
          </cell>
        </row>
        <row r="634">
          <cell r="I634" t="str">
            <v>CC</v>
          </cell>
          <cell r="L634" t="str">
            <v>Corporate</v>
          </cell>
          <cell r="M634" t="str">
            <v>Y</v>
          </cell>
          <cell r="O634">
            <v>1937118.2836500003</v>
          </cell>
        </row>
        <row r="635">
          <cell r="I635" t="str">
            <v>CM</v>
          </cell>
          <cell r="L635" t="str">
            <v>Corporate</v>
          </cell>
          <cell r="M635" t="str">
            <v>N</v>
          </cell>
          <cell r="O635">
            <v>529204.5</v>
          </cell>
        </row>
        <row r="636">
          <cell r="I636" t="str">
            <v>OD</v>
          </cell>
          <cell r="L636" t="str">
            <v>Cooperative Bank</v>
          </cell>
          <cell r="M636" t="str">
            <v>N</v>
          </cell>
          <cell r="O636">
            <v>-942206.76</v>
          </cell>
        </row>
        <row r="637">
          <cell r="I637" t="str">
            <v>OD</v>
          </cell>
          <cell r="L637" t="str">
            <v>Overseas Bank</v>
          </cell>
          <cell r="M637" t="str">
            <v>N</v>
          </cell>
          <cell r="O637">
            <v>-218631.6</v>
          </cell>
        </row>
        <row r="638">
          <cell r="I638" t="str">
            <v>CM</v>
          </cell>
          <cell r="L638" t="str">
            <v>Cooperative Bank</v>
          </cell>
          <cell r="M638" t="str">
            <v>N</v>
          </cell>
          <cell r="O638">
            <v>97590848.122350007</v>
          </cell>
        </row>
        <row r="639">
          <cell r="I639" t="str">
            <v>CM</v>
          </cell>
          <cell r="L639" t="str">
            <v>Overseas Bank</v>
          </cell>
          <cell r="M639" t="str">
            <v>N</v>
          </cell>
          <cell r="O639">
            <v>31162392.671850003</v>
          </cell>
        </row>
        <row r="640">
          <cell r="I640" t="str">
            <v>CBLO</v>
          </cell>
          <cell r="L640" t="str">
            <v>CCIL</v>
          </cell>
          <cell r="M640" t="str">
            <v>Y</v>
          </cell>
          <cell r="O640">
            <v>44717864.994000003</v>
          </cell>
        </row>
        <row r="641">
          <cell r="I641" t="str">
            <v>CC</v>
          </cell>
          <cell r="L641" t="str">
            <v>Financial Institution</v>
          </cell>
          <cell r="M641" t="str">
            <v>N</v>
          </cell>
          <cell r="O641">
            <v>49311781.843499996</v>
          </cell>
        </row>
        <row r="642">
          <cell r="I642" t="str">
            <v>CC</v>
          </cell>
          <cell r="L642" t="str">
            <v>Individual</v>
          </cell>
          <cell r="M642" t="str">
            <v>N</v>
          </cell>
          <cell r="O642">
            <v>84004535.213775009</v>
          </cell>
        </row>
        <row r="643">
          <cell r="I643" t="str">
            <v>CM</v>
          </cell>
          <cell r="L643" t="str">
            <v>Overseas Bank</v>
          </cell>
          <cell r="M643" t="str">
            <v>N</v>
          </cell>
          <cell r="O643">
            <v>87763933.726425007</v>
          </cell>
        </row>
        <row r="644">
          <cell r="I644" t="str">
            <v>TL</v>
          </cell>
          <cell r="L644" t="str">
            <v>Individual</v>
          </cell>
          <cell r="M644" t="str">
            <v>Y</v>
          </cell>
          <cell r="O644">
            <v>16284148.699500002</v>
          </cell>
        </row>
        <row r="645">
          <cell r="I645" t="str">
            <v>OD</v>
          </cell>
          <cell r="L645" t="str">
            <v>Cooperative Bank</v>
          </cell>
          <cell r="M645" t="str">
            <v>N</v>
          </cell>
          <cell r="O645">
            <v>-639192.51</v>
          </cell>
        </row>
        <row r="646">
          <cell r="I646" t="str">
            <v>CC</v>
          </cell>
          <cell r="L646" t="str">
            <v>Corporate</v>
          </cell>
          <cell r="M646" t="str">
            <v>Y</v>
          </cell>
          <cell r="O646">
            <v>56153046.247650005</v>
          </cell>
        </row>
        <row r="647">
          <cell r="I647" t="str">
            <v>CBLO</v>
          </cell>
          <cell r="L647" t="str">
            <v>CCIL</v>
          </cell>
          <cell r="M647" t="str">
            <v>Y</v>
          </cell>
          <cell r="O647">
            <v>7265313.1979999999</v>
          </cell>
        </row>
        <row r="648">
          <cell r="I648" t="str">
            <v>CM</v>
          </cell>
          <cell r="L648" t="str">
            <v>Corporate</v>
          </cell>
          <cell r="M648" t="str">
            <v>Y</v>
          </cell>
          <cell r="O648">
            <v>52513931.700450003</v>
          </cell>
        </row>
        <row r="649">
          <cell r="I649" t="str">
            <v>TL</v>
          </cell>
          <cell r="L649" t="str">
            <v>SCB-Private</v>
          </cell>
          <cell r="M649" t="str">
            <v>N</v>
          </cell>
          <cell r="O649">
            <v>60426555.517350003</v>
          </cell>
        </row>
        <row r="650">
          <cell r="I650" t="str">
            <v>CC</v>
          </cell>
          <cell r="L650" t="str">
            <v>Individual</v>
          </cell>
          <cell r="M650" t="str">
            <v>Y</v>
          </cell>
          <cell r="O650">
            <v>66549865.956749998</v>
          </cell>
        </row>
        <row r="651">
          <cell r="I651" t="str">
            <v>CC</v>
          </cell>
          <cell r="L651" t="str">
            <v>Individual</v>
          </cell>
          <cell r="M651" t="str">
            <v>N</v>
          </cell>
          <cell r="O651">
            <v>35565244.505999997</v>
          </cell>
        </row>
        <row r="652">
          <cell r="I652" t="str">
            <v>TL</v>
          </cell>
          <cell r="L652" t="str">
            <v>Overseas Bank</v>
          </cell>
          <cell r="M652" t="str">
            <v>N</v>
          </cell>
          <cell r="O652">
            <v>38255339.900249995</v>
          </cell>
        </row>
        <row r="653">
          <cell r="I653" t="str">
            <v>CC</v>
          </cell>
          <cell r="L653" t="str">
            <v>Corporate</v>
          </cell>
          <cell r="M653" t="str">
            <v>N</v>
          </cell>
          <cell r="O653">
            <v>861400.53449999995</v>
          </cell>
        </row>
        <row r="654">
          <cell r="I654" t="str">
            <v>TL</v>
          </cell>
          <cell r="L654" t="str">
            <v>Cooperative Bank</v>
          </cell>
          <cell r="M654" t="str">
            <v>Y</v>
          </cell>
          <cell r="O654">
            <v>177614.91</v>
          </cell>
        </row>
        <row r="655">
          <cell r="I655" t="str">
            <v>CM</v>
          </cell>
          <cell r="L655" t="str">
            <v>Corporate</v>
          </cell>
          <cell r="M655" t="str">
            <v>N</v>
          </cell>
          <cell r="O655">
            <v>34708567.449600004</v>
          </cell>
        </row>
        <row r="656">
          <cell r="I656" t="str">
            <v>TL</v>
          </cell>
          <cell r="L656" t="str">
            <v>SCB-Private</v>
          </cell>
          <cell r="M656" t="str">
            <v>Y</v>
          </cell>
          <cell r="O656">
            <v>15774407.525249997</v>
          </cell>
        </row>
        <row r="657">
          <cell r="I657" t="str">
            <v>CC</v>
          </cell>
          <cell r="L657" t="str">
            <v>Financial Institution</v>
          </cell>
          <cell r="M657" t="str">
            <v>Y</v>
          </cell>
          <cell r="O657">
            <v>59579584.336800009</v>
          </cell>
        </row>
        <row r="658">
          <cell r="I658" t="str">
            <v>CM</v>
          </cell>
          <cell r="L658" t="str">
            <v>SCB-Private</v>
          </cell>
          <cell r="M658" t="str">
            <v>Y</v>
          </cell>
          <cell r="O658">
            <v>71450094.404699996</v>
          </cell>
        </row>
        <row r="659">
          <cell r="I659" t="str">
            <v>OD</v>
          </cell>
          <cell r="L659" t="str">
            <v>Cooperative Bank</v>
          </cell>
          <cell r="M659" t="str">
            <v>Y</v>
          </cell>
          <cell r="O659">
            <v>-56369202.068025</v>
          </cell>
        </row>
        <row r="660">
          <cell r="I660" t="str">
            <v>CBLO</v>
          </cell>
          <cell r="L660" t="str">
            <v>CCIL</v>
          </cell>
          <cell r="M660" t="str">
            <v>N</v>
          </cell>
          <cell r="O660">
            <v>80656835.291999996</v>
          </cell>
        </row>
        <row r="661">
          <cell r="I661" t="str">
            <v>CC</v>
          </cell>
          <cell r="L661" t="str">
            <v>Individual</v>
          </cell>
          <cell r="M661" t="str">
            <v>N</v>
          </cell>
          <cell r="O661">
            <v>788151.87</v>
          </cell>
        </row>
        <row r="662">
          <cell r="I662" t="str">
            <v>TL</v>
          </cell>
          <cell r="L662" t="str">
            <v>Cooperative Bank</v>
          </cell>
          <cell r="M662" t="str">
            <v>Y</v>
          </cell>
          <cell r="O662">
            <v>39928312.068975002</v>
          </cell>
        </row>
        <row r="663">
          <cell r="I663" t="str">
            <v>TL</v>
          </cell>
          <cell r="L663" t="str">
            <v>SCB-Private</v>
          </cell>
          <cell r="M663" t="str">
            <v>N</v>
          </cell>
          <cell r="O663">
            <v>40024740.788999997</v>
          </cell>
        </row>
        <row r="664">
          <cell r="I664" t="str">
            <v>CBLO</v>
          </cell>
          <cell r="L664" t="str">
            <v>CCIL</v>
          </cell>
          <cell r="M664" t="str">
            <v>N</v>
          </cell>
          <cell r="O664">
            <v>53009209.984499998</v>
          </cell>
        </row>
        <row r="665">
          <cell r="I665" t="str">
            <v>TL</v>
          </cell>
          <cell r="L665" t="str">
            <v>Overseas Bank</v>
          </cell>
          <cell r="M665" t="str">
            <v>N</v>
          </cell>
          <cell r="O665">
            <v>17201263.179375</v>
          </cell>
        </row>
        <row r="666">
          <cell r="I666" t="str">
            <v>CC</v>
          </cell>
          <cell r="L666" t="str">
            <v>SCB-Private</v>
          </cell>
          <cell r="M666" t="str">
            <v>N</v>
          </cell>
          <cell r="O666">
            <v>73737181.772100002</v>
          </cell>
        </row>
        <row r="667">
          <cell r="I667" t="str">
            <v>CBLO</v>
          </cell>
          <cell r="L667" t="str">
            <v>CCIL</v>
          </cell>
          <cell r="M667" t="str">
            <v>Y</v>
          </cell>
          <cell r="O667">
            <v>11257989.4449</v>
          </cell>
        </row>
        <row r="668">
          <cell r="I668" t="str">
            <v>TL</v>
          </cell>
          <cell r="L668" t="str">
            <v>Cooperative Bank</v>
          </cell>
          <cell r="M668" t="str">
            <v>N</v>
          </cell>
          <cell r="O668">
            <v>694166.22</v>
          </cell>
        </row>
        <row r="669">
          <cell r="I669" t="str">
            <v>OD</v>
          </cell>
          <cell r="L669" t="str">
            <v>Cooperative Bank</v>
          </cell>
          <cell r="M669" t="str">
            <v>N</v>
          </cell>
          <cell r="O669">
            <v>-731565.45</v>
          </cell>
        </row>
        <row r="670">
          <cell r="I670" t="str">
            <v>CBLO</v>
          </cell>
          <cell r="L670" t="str">
            <v>CCIL</v>
          </cell>
          <cell r="M670" t="str">
            <v>Y</v>
          </cell>
          <cell r="O670">
            <v>79015334.874300003</v>
          </cell>
        </row>
        <row r="671">
          <cell r="I671" t="str">
            <v>CBLO</v>
          </cell>
          <cell r="L671" t="str">
            <v>CCIL</v>
          </cell>
          <cell r="M671" t="str">
            <v>Y</v>
          </cell>
          <cell r="O671">
            <v>59185253.058524996</v>
          </cell>
        </row>
        <row r="672">
          <cell r="I672" t="str">
            <v>CM</v>
          </cell>
          <cell r="L672" t="str">
            <v>Individual</v>
          </cell>
          <cell r="M672" t="str">
            <v>Y</v>
          </cell>
          <cell r="O672">
            <v>29149379.315100003</v>
          </cell>
        </row>
        <row r="673">
          <cell r="I673" t="str">
            <v>TL</v>
          </cell>
          <cell r="L673" t="str">
            <v>Financial Institution</v>
          </cell>
          <cell r="M673" t="str">
            <v>N</v>
          </cell>
          <cell r="O673">
            <v>83152641.196350008</v>
          </cell>
        </row>
        <row r="674">
          <cell r="I674" t="str">
            <v>CM</v>
          </cell>
          <cell r="L674" t="str">
            <v>Financial Institution</v>
          </cell>
          <cell r="M674" t="str">
            <v>N</v>
          </cell>
          <cell r="O674">
            <v>86666345.681850001</v>
          </cell>
        </row>
        <row r="675">
          <cell r="I675" t="str">
            <v>CM</v>
          </cell>
          <cell r="L675" t="str">
            <v>SCB-Private</v>
          </cell>
          <cell r="M675" t="str">
            <v>N</v>
          </cell>
          <cell r="O675">
            <v>9524521.18035</v>
          </cell>
        </row>
        <row r="676">
          <cell r="I676" t="str">
            <v>CC</v>
          </cell>
          <cell r="L676" t="str">
            <v>Financial Institution</v>
          </cell>
          <cell r="M676" t="str">
            <v>N</v>
          </cell>
          <cell r="O676">
            <v>323832.96000000002</v>
          </cell>
        </row>
        <row r="677">
          <cell r="I677" t="str">
            <v>OD</v>
          </cell>
          <cell r="L677" t="str">
            <v>SCB-Private</v>
          </cell>
          <cell r="M677" t="str">
            <v>Y</v>
          </cell>
          <cell r="O677">
            <v>-512666.55</v>
          </cell>
        </row>
        <row r="678">
          <cell r="I678" t="str">
            <v>OD</v>
          </cell>
          <cell r="L678" t="str">
            <v>Overseas Bank</v>
          </cell>
          <cell r="M678" t="str">
            <v>Y</v>
          </cell>
          <cell r="O678">
            <v>-55240811.027325004</v>
          </cell>
        </row>
        <row r="679">
          <cell r="I679" t="str">
            <v>CM</v>
          </cell>
          <cell r="L679" t="str">
            <v>Overseas Bank</v>
          </cell>
          <cell r="M679" t="str">
            <v>Y</v>
          </cell>
          <cell r="O679">
            <v>87246320.693399996</v>
          </cell>
        </row>
        <row r="680">
          <cell r="I680" t="str">
            <v>CBLO</v>
          </cell>
          <cell r="L680" t="str">
            <v>CCIL</v>
          </cell>
          <cell r="M680" t="str">
            <v>Y</v>
          </cell>
          <cell r="O680">
            <v>73166778.721574992</v>
          </cell>
        </row>
        <row r="681">
          <cell r="I681" t="str">
            <v>CM</v>
          </cell>
          <cell r="L681" t="str">
            <v>Overseas Bank</v>
          </cell>
          <cell r="M681" t="str">
            <v>N</v>
          </cell>
          <cell r="O681">
            <v>63634574.210625</v>
          </cell>
        </row>
        <row r="682">
          <cell r="I682" t="str">
            <v>CM</v>
          </cell>
          <cell r="L682" t="str">
            <v>Individual</v>
          </cell>
          <cell r="M682" t="str">
            <v>N</v>
          </cell>
          <cell r="O682">
            <v>218330.63999999998</v>
          </cell>
        </row>
        <row r="683">
          <cell r="I683" t="str">
            <v>CC</v>
          </cell>
          <cell r="L683" t="str">
            <v>Corporate</v>
          </cell>
          <cell r="M683" t="str">
            <v>N</v>
          </cell>
          <cell r="O683">
            <v>83219302.984950006</v>
          </cell>
        </row>
        <row r="684">
          <cell r="I684" t="str">
            <v>TL</v>
          </cell>
          <cell r="L684" t="str">
            <v>Financial Institution</v>
          </cell>
          <cell r="M684" t="str">
            <v>Y</v>
          </cell>
          <cell r="O684">
            <v>76739148.906750008</v>
          </cell>
        </row>
        <row r="685">
          <cell r="I685" t="str">
            <v>TL</v>
          </cell>
          <cell r="L685" t="str">
            <v>Corporate</v>
          </cell>
          <cell r="M685" t="str">
            <v>Y</v>
          </cell>
          <cell r="O685">
            <v>78027373.380824998</v>
          </cell>
        </row>
        <row r="686">
          <cell r="I686" t="str">
            <v>CBLO</v>
          </cell>
          <cell r="L686" t="str">
            <v>CCIL</v>
          </cell>
          <cell r="M686" t="str">
            <v>Y</v>
          </cell>
          <cell r="O686">
            <v>55776462.637499996</v>
          </cell>
        </row>
        <row r="687">
          <cell r="I687" t="str">
            <v>CM</v>
          </cell>
          <cell r="L687" t="str">
            <v>Financial Institution</v>
          </cell>
          <cell r="M687" t="str">
            <v>N</v>
          </cell>
          <cell r="O687">
            <v>65444338.421550006</v>
          </cell>
        </row>
        <row r="688">
          <cell r="I688" t="str">
            <v>CBLO</v>
          </cell>
          <cell r="L688" t="str">
            <v>CCIL</v>
          </cell>
          <cell r="M688" t="str">
            <v>Y</v>
          </cell>
          <cell r="O688">
            <v>54778866.144749992</v>
          </cell>
        </row>
        <row r="689">
          <cell r="I689" t="str">
            <v>TL</v>
          </cell>
          <cell r="L689" t="str">
            <v>SCB-Private</v>
          </cell>
          <cell r="M689" t="str">
            <v>Y</v>
          </cell>
          <cell r="O689">
            <v>30133920.564000003</v>
          </cell>
        </row>
        <row r="690">
          <cell r="I690" t="str">
            <v>CM</v>
          </cell>
          <cell r="L690" t="str">
            <v>Overseas Bank</v>
          </cell>
          <cell r="M690" t="str">
            <v>N</v>
          </cell>
          <cell r="O690">
            <v>40422434.703749999</v>
          </cell>
        </row>
        <row r="691">
          <cell r="I691" t="str">
            <v>OD</v>
          </cell>
          <cell r="L691" t="str">
            <v>SCB-Private</v>
          </cell>
          <cell r="M691" t="str">
            <v>N</v>
          </cell>
          <cell r="O691">
            <v>-64569882.341250002</v>
          </cell>
        </row>
        <row r="692">
          <cell r="I692" t="str">
            <v>CM</v>
          </cell>
          <cell r="L692" t="str">
            <v>SCB-Private</v>
          </cell>
          <cell r="M692" t="str">
            <v>N</v>
          </cell>
          <cell r="O692">
            <v>39959990.358750001</v>
          </cell>
        </row>
        <row r="693">
          <cell r="I693" t="str">
            <v>CBLO</v>
          </cell>
          <cell r="L693" t="str">
            <v>CCIL</v>
          </cell>
          <cell r="M693" t="str">
            <v>N</v>
          </cell>
          <cell r="O693">
            <v>64918217.083499998</v>
          </cell>
        </row>
        <row r="694">
          <cell r="I694" t="str">
            <v>CC</v>
          </cell>
          <cell r="L694" t="str">
            <v>SCB-Private</v>
          </cell>
          <cell r="M694" t="str">
            <v>Y</v>
          </cell>
          <cell r="O694">
            <v>45962000.072999999</v>
          </cell>
        </row>
        <row r="695">
          <cell r="I695" t="str">
            <v>CM</v>
          </cell>
          <cell r="L695" t="str">
            <v>Overseas Bank</v>
          </cell>
          <cell r="M695" t="str">
            <v>N</v>
          </cell>
          <cell r="O695">
            <v>915391.62</v>
          </cell>
        </row>
        <row r="696">
          <cell r="I696" t="str">
            <v>CBLO</v>
          </cell>
          <cell r="L696" t="str">
            <v>CCIL</v>
          </cell>
          <cell r="M696" t="str">
            <v>N</v>
          </cell>
          <cell r="O696">
            <v>32592117.64545</v>
          </cell>
        </row>
        <row r="697">
          <cell r="I697" t="str">
            <v>CM</v>
          </cell>
          <cell r="L697" t="str">
            <v>Overseas Bank</v>
          </cell>
          <cell r="M697" t="str">
            <v>N</v>
          </cell>
          <cell r="O697">
            <v>433219.05</v>
          </cell>
        </row>
        <row r="698">
          <cell r="I698" t="str">
            <v>CC</v>
          </cell>
          <cell r="L698" t="str">
            <v>Individual</v>
          </cell>
          <cell r="M698" t="str">
            <v>Y</v>
          </cell>
          <cell r="O698">
            <v>61936.38</v>
          </cell>
        </row>
        <row r="699">
          <cell r="I699" t="str">
            <v>CM</v>
          </cell>
          <cell r="L699" t="str">
            <v>SCB-Private</v>
          </cell>
          <cell r="M699" t="str">
            <v>N</v>
          </cell>
          <cell r="O699">
            <v>27403069.047749996</v>
          </cell>
        </row>
        <row r="700">
          <cell r="I700" t="str">
            <v>CBLO</v>
          </cell>
          <cell r="L700" t="str">
            <v>CCIL</v>
          </cell>
          <cell r="M700" t="str">
            <v>N</v>
          </cell>
          <cell r="O700">
            <v>80404587.489600003</v>
          </cell>
        </row>
        <row r="701">
          <cell r="I701" t="str">
            <v>OD</v>
          </cell>
          <cell r="L701" t="str">
            <v>Individual</v>
          </cell>
          <cell r="M701" t="str">
            <v>Y</v>
          </cell>
          <cell r="O701">
            <v>-16493906.474100001</v>
          </cell>
        </row>
        <row r="702">
          <cell r="I702" t="str">
            <v>CM</v>
          </cell>
          <cell r="L702" t="str">
            <v>SCB-Private</v>
          </cell>
          <cell r="M702" t="str">
            <v>N</v>
          </cell>
          <cell r="O702">
            <v>66165275.877525009</v>
          </cell>
        </row>
        <row r="703">
          <cell r="I703" t="str">
            <v>OD</v>
          </cell>
          <cell r="L703" t="str">
            <v>Corporate</v>
          </cell>
          <cell r="M703" t="str">
            <v>N</v>
          </cell>
          <cell r="O703">
            <v>-121026.51</v>
          </cell>
        </row>
        <row r="704">
          <cell r="I704" t="str">
            <v>OD</v>
          </cell>
          <cell r="L704" t="str">
            <v>Financial Institution</v>
          </cell>
          <cell r="M704" t="str">
            <v>Y</v>
          </cell>
          <cell r="O704">
            <v>-35770252.173974998</v>
          </cell>
        </row>
        <row r="705">
          <cell r="I705" t="str">
            <v>CBLO</v>
          </cell>
          <cell r="L705" t="str">
            <v>CCIL</v>
          </cell>
          <cell r="M705" t="str">
            <v>Y</v>
          </cell>
          <cell r="O705">
            <v>23212770.669</v>
          </cell>
        </row>
        <row r="706">
          <cell r="I706" t="str">
            <v>CM</v>
          </cell>
          <cell r="L706" t="str">
            <v>Individual</v>
          </cell>
          <cell r="M706" t="str">
            <v>Y</v>
          </cell>
          <cell r="O706">
            <v>30742863.787349999</v>
          </cell>
        </row>
        <row r="707">
          <cell r="I707" t="str">
            <v>CBLO</v>
          </cell>
          <cell r="L707" t="str">
            <v>CCIL</v>
          </cell>
          <cell r="M707" t="str">
            <v>Y</v>
          </cell>
          <cell r="O707">
            <v>212145.12</v>
          </cell>
        </row>
        <row r="708">
          <cell r="I708" t="str">
            <v>CBLO</v>
          </cell>
          <cell r="L708" t="str">
            <v>CCIL</v>
          </cell>
          <cell r="M708" t="str">
            <v>Y</v>
          </cell>
          <cell r="O708">
            <v>12801519.200249998</v>
          </cell>
        </row>
        <row r="709">
          <cell r="I709" t="str">
            <v>CBLO</v>
          </cell>
          <cell r="L709" t="str">
            <v>CCIL</v>
          </cell>
          <cell r="M709" t="str">
            <v>N</v>
          </cell>
          <cell r="O709">
            <v>459234.27</v>
          </cell>
        </row>
        <row r="710">
          <cell r="I710" t="str">
            <v>OD</v>
          </cell>
          <cell r="L710" t="str">
            <v>Financial Institution</v>
          </cell>
          <cell r="M710" t="str">
            <v>N</v>
          </cell>
          <cell r="O710">
            <v>-51686444.650500007</v>
          </cell>
        </row>
        <row r="711">
          <cell r="I711" t="str">
            <v>TL</v>
          </cell>
          <cell r="L711" t="str">
            <v>SCB-Private</v>
          </cell>
          <cell r="M711" t="str">
            <v>Y</v>
          </cell>
          <cell r="O711">
            <v>117577.35</v>
          </cell>
        </row>
        <row r="712">
          <cell r="I712" t="str">
            <v>CC</v>
          </cell>
          <cell r="L712" t="str">
            <v>Cooperative Bank</v>
          </cell>
          <cell r="M712" t="str">
            <v>N</v>
          </cell>
          <cell r="O712">
            <v>63470922.619499996</v>
          </cell>
        </row>
        <row r="713">
          <cell r="I713" t="str">
            <v>TL</v>
          </cell>
          <cell r="L713" t="str">
            <v>Corporate</v>
          </cell>
          <cell r="M713" t="str">
            <v>N</v>
          </cell>
          <cell r="O713">
            <v>70956701.986499995</v>
          </cell>
        </row>
        <row r="714">
          <cell r="I714" t="str">
            <v>CC</v>
          </cell>
          <cell r="L714" t="str">
            <v>Financial Institution</v>
          </cell>
          <cell r="M714" t="str">
            <v>N</v>
          </cell>
          <cell r="O714">
            <v>18938363.300999999</v>
          </cell>
        </row>
        <row r="715">
          <cell r="I715" t="str">
            <v>CBLO</v>
          </cell>
          <cell r="L715" t="str">
            <v>CCIL</v>
          </cell>
          <cell r="M715" t="str">
            <v>N</v>
          </cell>
          <cell r="O715">
            <v>11362493.834999999</v>
          </cell>
        </row>
        <row r="716">
          <cell r="I716" t="str">
            <v>CC</v>
          </cell>
          <cell r="L716" t="str">
            <v>Cooperative Bank</v>
          </cell>
          <cell r="M716" t="str">
            <v>Y</v>
          </cell>
          <cell r="O716">
            <v>17415654.032699998</v>
          </cell>
        </row>
        <row r="717">
          <cell r="I717" t="str">
            <v>CC</v>
          </cell>
          <cell r="L717" t="str">
            <v>Corporate</v>
          </cell>
          <cell r="M717" t="str">
            <v>Y</v>
          </cell>
          <cell r="O717">
            <v>36604130.394150004</v>
          </cell>
        </row>
        <row r="718">
          <cell r="I718" t="str">
            <v>CM</v>
          </cell>
          <cell r="L718" t="str">
            <v>SCB-Private</v>
          </cell>
          <cell r="M718" t="str">
            <v>Y</v>
          </cell>
          <cell r="O718">
            <v>808236.99</v>
          </cell>
        </row>
        <row r="719">
          <cell r="I719" t="str">
            <v>CBLO</v>
          </cell>
          <cell r="L719" t="str">
            <v>CCIL</v>
          </cell>
          <cell r="M719" t="str">
            <v>N</v>
          </cell>
          <cell r="O719">
            <v>83612729.6928</v>
          </cell>
        </row>
        <row r="720">
          <cell r="I720" t="str">
            <v>OD</v>
          </cell>
          <cell r="L720" t="str">
            <v>Cooperative Bank</v>
          </cell>
          <cell r="M720" t="str">
            <v>Y</v>
          </cell>
          <cell r="O720">
            <v>-970164.36</v>
          </cell>
        </row>
        <row r="721">
          <cell r="I721" t="str">
            <v>CM</v>
          </cell>
          <cell r="L721" t="str">
            <v>SCB-Private</v>
          </cell>
          <cell r="M721" t="str">
            <v>N</v>
          </cell>
          <cell r="O721">
            <v>136531.88999999998</v>
          </cell>
        </row>
        <row r="722">
          <cell r="I722" t="str">
            <v>CBLO</v>
          </cell>
          <cell r="L722" t="str">
            <v>CCIL</v>
          </cell>
          <cell r="M722" t="str">
            <v>Y</v>
          </cell>
          <cell r="O722">
            <v>61824795.258600004</v>
          </cell>
        </row>
        <row r="723">
          <cell r="I723" t="str">
            <v>CC</v>
          </cell>
          <cell r="L723" t="str">
            <v>Corporate</v>
          </cell>
          <cell r="M723" t="str">
            <v>N</v>
          </cell>
          <cell r="O723">
            <v>36533452.269600004</v>
          </cell>
        </row>
        <row r="724">
          <cell r="I724" t="str">
            <v>CBLO</v>
          </cell>
          <cell r="L724" t="str">
            <v>CCIL</v>
          </cell>
          <cell r="M724" t="str">
            <v>N</v>
          </cell>
          <cell r="O724">
            <v>45256.86</v>
          </cell>
        </row>
        <row r="725">
          <cell r="I725" t="str">
            <v>CC</v>
          </cell>
          <cell r="L725" t="str">
            <v>Individual</v>
          </cell>
          <cell r="M725" t="str">
            <v>Y</v>
          </cell>
          <cell r="O725">
            <v>38382199.515000001</v>
          </cell>
        </row>
        <row r="726">
          <cell r="I726" t="str">
            <v>OD</v>
          </cell>
          <cell r="L726" t="str">
            <v>SCB-Private</v>
          </cell>
          <cell r="M726" t="str">
            <v>N</v>
          </cell>
          <cell r="O726">
            <v>-55974491.396999992</v>
          </cell>
        </row>
        <row r="727">
          <cell r="I727" t="str">
            <v>TL</v>
          </cell>
          <cell r="L727" t="str">
            <v>Financial Institution</v>
          </cell>
          <cell r="M727" t="str">
            <v>N</v>
          </cell>
          <cell r="O727">
            <v>29973601.377225</v>
          </cell>
        </row>
        <row r="728">
          <cell r="I728" t="str">
            <v>CBLO</v>
          </cell>
          <cell r="L728" t="str">
            <v>CCIL</v>
          </cell>
          <cell r="M728" t="str">
            <v>Y</v>
          </cell>
          <cell r="O728">
            <v>62945655.646500006</v>
          </cell>
        </row>
        <row r="729">
          <cell r="I729" t="str">
            <v>CM</v>
          </cell>
          <cell r="L729" t="str">
            <v>Individual</v>
          </cell>
          <cell r="M729" t="str">
            <v>N</v>
          </cell>
          <cell r="O729">
            <v>30946293.303749997</v>
          </cell>
        </row>
        <row r="730">
          <cell r="I730" t="str">
            <v>CC</v>
          </cell>
          <cell r="L730" t="str">
            <v>SCB-Private</v>
          </cell>
          <cell r="M730" t="str">
            <v>N</v>
          </cell>
          <cell r="O730">
            <v>745387.83</v>
          </cell>
        </row>
        <row r="731">
          <cell r="I731" t="str">
            <v>CM</v>
          </cell>
          <cell r="L731" t="str">
            <v>Individual</v>
          </cell>
          <cell r="M731" t="str">
            <v>N</v>
          </cell>
          <cell r="O731">
            <v>72121615.582499996</v>
          </cell>
        </row>
        <row r="732">
          <cell r="I732" t="str">
            <v>CBLO</v>
          </cell>
          <cell r="L732" t="str">
            <v>CCIL</v>
          </cell>
          <cell r="M732" t="str">
            <v>N</v>
          </cell>
          <cell r="O732">
            <v>845009.55</v>
          </cell>
        </row>
        <row r="733">
          <cell r="I733" t="str">
            <v>OD</v>
          </cell>
          <cell r="L733" t="str">
            <v>Individual</v>
          </cell>
          <cell r="M733" t="str">
            <v>N</v>
          </cell>
          <cell r="O733">
            <v>-504796.05</v>
          </cell>
        </row>
        <row r="734">
          <cell r="I734" t="str">
            <v>OD</v>
          </cell>
          <cell r="L734" t="str">
            <v>Cooperative Bank</v>
          </cell>
          <cell r="M734" t="str">
            <v>Y</v>
          </cell>
          <cell r="O734">
            <v>-53653752.697049998</v>
          </cell>
        </row>
        <row r="735">
          <cell r="I735" t="str">
            <v>CBLO</v>
          </cell>
          <cell r="L735" t="str">
            <v>CCIL</v>
          </cell>
          <cell r="M735" t="str">
            <v>N</v>
          </cell>
          <cell r="O735">
            <v>17565206.788800001</v>
          </cell>
        </row>
        <row r="736">
          <cell r="I736" t="str">
            <v>OD</v>
          </cell>
          <cell r="L736" t="str">
            <v>Corporate</v>
          </cell>
          <cell r="M736" t="str">
            <v>Y</v>
          </cell>
          <cell r="O736">
            <v>-475073.27999999997</v>
          </cell>
        </row>
        <row r="737">
          <cell r="I737" t="str">
            <v>CC</v>
          </cell>
          <cell r="L737" t="str">
            <v>Cooperative Bank</v>
          </cell>
          <cell r="M737" t="str">
            <v>N</v>
          </cell>
          <cell r="O737">
            <v>36416445.124949999</v>
          </cell>
        </row>
        <row r="738">
          <cell r="I738" t="str">
            <v>CBLO</v>
          </cell>
          <cell r="L738" t="str">
            <v>CCIL</v>
          </cell>
          <cell r="M738" t="str">
            <v>N</v>
          </cell>
          <cell r="O738">
            <v>597942.18000000005</v>
          </cell>
        </row>
        <row r="739">
          <cell r="I739" t="str">
            <v>CM</v>
          </cell>
          <cell r="L739" t="str">
            <v>Cooperative Bank</v>
          </cell>
          <cell r="M739" t="str">
            <v>Y</v>
          </cell>
          <cell r="O739">
            <v>84736.08</v>
          </cell>
        </row>
        <row r="740">
          <cell r="I740" t="str">
            <v>CBLO</v>
          </cell>
          <cell r="L740" t="str">
            <v>CCIL</v>
          </cell>
          <cell r="M740" t="str">
            <v>Y</v>
          </cell>
          <cell r="O740">
            <v>35705023.841025002</v>
          </cell>
        </row>
        <row r="741">
          <cell r="I741" t="str">
            <v>CC</v>
          </cell>
          <cell r="L741" t="str">
            <v>Individual</v>
          </cell>
          <cell r="M741" t="str">
            <v>Y</v>
          </cell>
          <cell r="O741">
            <v>374456.61</v>
          </cell>
        </row>
        <row r="742">
          <cell r="I742" t="str">
            <v>CBLO</v>
          </cell>
          <cell r="L742" t="str">
            <v>CCIL</v>
          </cell>
          <cell r="M742" t="str">
            <v>N</v>
          </cell>
          <cell r="O742">
            <v>227848.5</v>
          </cell>
        </row>
        <row r="743">
          <cell r="I743" t="str">
            <v>CM</v>
          </cell>
          <cell r="L743" t="str">
            <v>Cooperative Bank</v>
          </cell>
          <cell r="M743" t="str">
            <v>Y</v>
          </cell>
          <cell r="O743">
            <v>43082821.252350003</v>
          </cell>
        </row>
        <row r="744">
          <cell r="I744" t="str">
            <v>CM</v>
          </cell>
          <cell r="L744" t="str">
            <v>Financial Institution</v>
          </cell>
          <cell r="M744" t="str">
            <v>Y</v>
          </cell>
          <cell r="O744">
            <v>178626.69</v>
          </cell>
        </row>
        <row r="745">
          <cell r="I745" t="str">
            <v>CBLO</v>
          </cell>
          <cell r="L745" t="str">
            <v>CCIL</v>
          </cell>
          <cell r="M745" t="str">
            <v>Y</v>
          </cell>
          <cell r="O745">
            <v>67182362.280000001</v>
          </cell>
        </row>
        <row r="746">
          <cell r="I746" t="str">
            <v>CM</v>
          </cell>
          <cell r="L746" t="str">
            <v>Cooperative Bank</v>
          </cell>
          <cell r="M746" t="str">
            <v>N</v>
          </cell>
          <cell r="O746">
            <v>642783.24</v>
          </cell>
        </row>
        <row r="747">
          <cell r="I747" t="str">
            <v>CM</v>
          </cell>
          <cell r="L747" t="str">
            <v>Overseas Bank</v>
          </cell>
          <cell r="M747" t="str">
            <v>N</v>
          </cell>
          <cell r="O747">
            <v>93562062.506550014</v>
          </cell>
        </row>
        <row r="748">
          <cell r="I748" t="str">
            <v>OD</v>
          </cell>
          <cell r="L748" t="str">
            <v>Corporate</v>
          </cell>
          <cell r="M748" t="str">
            <v>N</v>
          </cell>
          <cell r="O748">
            <v>-37934512.496100001</v>
          </cell>
        </row>
        <row r="749">
          <cell r="I749" t="str">
            <v>TL</v>
          </cell>
          <cell r="L749" t="str">
            <v>SCB-Private</v>
          </cell>
          <cell r="M749" t="str">
            <v>N</v>
          </cell>
          <cell r="O749">
            <v>614777.13</v>
          </cell>
        </row>
        <row r="750">
          <cell r="I750" t="str">
            <v>TL</v>
          </cell>
          <cell r="L750" t="str">
            <v>Cooperative Bank</v>
          </cell>
          <cell r="M750" t="str">
            <v>N</v>
          </cell>
          <cell r="O750">
            <v>12464358.409800002</v>
          </cell>
        </row>
        <row r="751">
          <cell r="I751" t="str">
            <v>OD</v>
          </cell>
          <cell r="L751" t="str">
            <v>Individual</v>
          </cell>
          <cell r="M751" t="str">
            <v>Y</v>
          </cell>
          <cell r="O751">
            <v>-46720839.429000005</v>
          </cell>
        </row>
        <row r="752">
          <cell r="I752" t="str">
            <v>CM</v>
          </cell>
          <cell r="L752" t="str">
            <v>SCB-Private</v>
          </cell>
          <cell r="M752" t="str">
            <v>N</v>
          </cell>
          <cell r="O752">
            <v>675263.16</v>
          </cell>
        </row>
        <row r="753">
          <cell r="I753" t="str">
            <v>CBLO</v>
          </cell>
          <cell r="L753" t="str">
            <v>CCIL</v>
          </cell>
          <cell r="M753" t="str">
            <v>Y</v>
          </cell>
          <cell r="O753">
            <v>320120.46000000002</v>
          </cell>
        </row>
        <row r="754">
          <cell r="I754" t="str">
            <v>CBLO</v>
          </cell>
          <cell r="L754" t="str">
            <v>CCIL</v>
          </cell>
          <cell r="M754" t="str">
            <v>N</v>
          </cell>
          <cell r="O754">
            <v>40336728.141599998</v>
          </cell>
        </row>
        <row r="755">
          <cell r="I755" t="str">
            <v>TL</v>
          </cell>
          <cell r="L755" t="str">
            <v>Individual</v>
          </cell>
          <cell r="M755" t="str">
            <v>Y</v>
          </cell>
          <cell r="O755">
            <v>75697973.04959999</v>
          </cell>
        </row>
        <row r="756">
          <cell r="I756" t="str">
            <v>TL</v>
          </cell>
          <cell r="L756" t="str">
            <v>Overseas Bank</v>
          </cell>
          <cell r="M756" t="str">
            <v>Y</v>
          </cell>
          <cell r="O756">
            <v>57203203.34025</v>
          </cell>
        </row>
        <row r="757">
          <cell r="I757" t="str">
            <v>CC</v>
          </cell>
          <cell r="L757" t="str">
            <v>Financial Institution</v>
          </cell>
          <cell r="M757" t="str">
            <v>N</v>
          </cell>
          <cell r="O757">
            <v>37209178.041749999</v>
          </cell>
        </row>
        <row r="758">
          <cell r="I758" t="str">
            <v>TL</v>
          </cell>
          <cell r="L758" t="str">
            <v>SCB-Private</v>
          </cell>
          <cell r="M758" t="str">
            <v>N</v>
          </cell>
          <cell r="O758">
            <v>46045783.790325001</v>
          </cell>
        </row>
        <row r="759">
          <cell r="I759" t="str">
            <v>CBLO</v>
          </cell>
          <cell r="L759" t="str">
            <v>CCIL</v>
          </cell>
          <cell r="M759" t="str">
            <v>Y</v>
          </cell>
          <cell r="O759">
            <v>372247.92</v>
          </cell>
        </row>
        <row r="760">
          <cell r="I760" t="str">
            <v>TL</v>
          </cell>
          <cell r="L760" t="str">
            <v>Overseas Bank</v>
          </cell>
          <cell r="M760" t="str">
            <v>Y</v>
          </cell>
          <cell r="O760">
            <v>43897030.204499997</v>
          </cell>
        </row>
        <row r="761">
          <cell r="I761" t="str">
            <v>CM</v>
          </cell>
          <cell r="L761" t="str">
            <v>Overseas Bank</v>
          </cell>
          <cell r="M761" t="str">
            <v>N</v>
          </cell>
          <cell r="O761">
            <v>974746.08</v>
          </cell>
        </row>
        <row r="762">
          <cell r="I762" t="str">
            <v>CC</v>
          </cell>
          <cell r="L762" t="str">
            <v>Overseas Bank</v>
          </cell>
          <cell r="M762" t="str">
            <v>N</v>
          </cell>
          <cell r="O762">
            <v>71418113.909999996</v>
          </cell>
        </row>
        <row r="763">
          <cell r="I763" t="str">
            <v>OD</v>
          </cell>
          <cell r="L763" t="str">
            <v>Cooperative Bank</v>
          </cell>
          <cell r="M763" t="str">
            <v>N</v>
          </cell>
          <cell r="O763">
            <v>-69321203.919</v>
          </cell>
        </row>
        <row r="764">
          <cell r="I764" t="str">
            <v>OD</v>
          </cell>
          <cell r="L764" t="str">
            <v>Individual</v>
          </cell>
          <cell r="M764" t="str">
            <v>Y</v>
          </cell>
          <cell r="O764">
            <v>-36019243.106550001</v>
          </cell>
        </row>
        <row r="765">
          <cell r="I765" t="str">
            <v>CC</v>
          </cell>
          <cell r="L765" t="str">
            <v>Overseas Bank</v>
          </cell>
          <cell r="M765" t="str">
            <v>Y</v>
          </cell>
          <cell r="O765">
            <v>941787.99</v>
          </cell>
        </row>
        <row r="766">
          <cell r="I766" t="str">
            <v>CC</v>
          </cell>
          <cell r="L766" t="str">
            <v>Overseas Bank</v>
          </cell>
          <cell r="M766" t="str">
            <v>N</v>
          </cell>
          <cell r="O766">
            <v>80431944.070499986</v>
          </cell>
        </row>
        <row r="767">
          <cell r="I767" t="str">
            <v>CC</v>
          </cell>
          <cell r="L767" t="str">
            <v>Corporate</v>
          </cell>
          <cell r="M767" t="str">
            <v>N</v>
          </cell>
          <cell r="O767">
            <v>590037.03</v>
          </cell>
        </row>
        <row r="768">
          <cell r="I768" t="str">
            <v>OD</v>
          </cell>
          <cell r="L768" t="str">
            <v>Cooperative Bank</v>
          </cell>
          <cell r="M768" t="str">
            <v>N</v>
          </cell>
          <cell r="O768">
            <v>-45342842.534550004</v>
          </cell>
        </row>
        <row r="769">
          <cell r="I769" t="str">
            <v>OD</v>
          </cell>
          <cell r="L769" t="str">
            <v>Corporate</v>
          </cell>
          <cell r="M769" t="str">
            <v>N</v>
          </cell>
          <cell r="O769">
            <v>-19486324.009350002</v>
          </cell>
        </row>
        <row r="770">
          <cell r="I770" t="str">
            <v>OD</v>
          </cell>
          <cell r="L770" t="str">
            <v>Overseas Bank</v>
          </cell>
          <cell r="M770" t="str">
            <v>N</v>
          </cell>
          <cell r="O770">
            <v>-23507227.047150001</v>
          </cell>
        </row>
        <row r="771">
          <cell r="I771" t="str">
            <v>CM</v>
          </cell>
          <cell r="L771" t="str">
            <v>Overseas Bank</v>
          </cell>
          <cell r="M771" t="str">
            <v>Y</v>
          </cell>
          <cell r="O771">
            <v>64358292.240000002</v>
          </cell>
        </row>
        <row r="772">
          <cell r="I772" t="str">
            <v>CM</v>
          </cell>
          <cell r="L772" t="str">
            <v>Cooperative Bank</v>
          </cell>
          <cell r="M772" t="str">
            <v>Y</v>
          </cell>
          <cell r="O772">
            <v>77818750.663499996</v>
          </cell>
        </row>
        <row r="773">
          <cell r="I773" t="str">
            <v>TL</v>
          </cell>
          <cell r="L773" t="str">
            <v>Individual</v>
          </cell>
          <cell r="M773" t="str">
            <v>N</v>
          </cell>
          <cell r="O773">
            <v>70232094.93217501</v>
          </cell>
        </row>
        <row r="774">
          <cell r="I774" t="str">
            <v>CBLO</v>
          </cell>
          <cell r="L774" t="str">
            <v>CCIL</v>
          </cell>
          <cell r="M774" t="str">
            <v>N</v>
          </cell>
          <cell r="O774">
            <v>91670834.979900002</v>
          </cell>
        </row>
        <row r="775">
          <cell r="I775" t="str">
            <v>CC</v>
          </cell>
          <cell r="L775" t="str">
            <v>Corporate</v>
          </cell>
          <cell r="M775" t="str">
            <v>Y</v>
          </cell>
          <cell r="O775">
            <v>12138393.118499998</v>
          </cell>
        </row>
        <row r="776">
          <cell r="I776" t="str">
            <v>OD</v>
          </cell>
          <cell r="L776" t="str">
            <v>SCB-Private</v>
          </cell>
          <cell r="M776" t="str">
            <v>Y</v>
          </cell>
          <cell r="O776">
            <v>-85763095.897050008</v>
          </cell>
        </row>
        <row r="777">
          <cell r="I777" t="str">
            <v>CM</v>
          </cell>
          <cell r="L777" t="str">
            <v>SCB-Private</v>
          </cell>
          <cell r="M777" t="str">
            <v>N</v>
          </cell>
          <cell r="O777">
            <v>4641145.4924999997</v>
          </cell>
        </row>
        <row r="778">
          <cell r="I778" t="str">
            <v>CM</v>
          </cell>
          <cell r="L778" t="str">
            <v>Financial Institution</v>
          </cell>
          <cell r="M778" t="str">
            <v>N</v>
          </cell>
          <cell r="O778">
            <v>57948554.762999997</v>
          </cell>
        </row>
        <row r="779">
          <cell r="I779" t="str">
            <v>OD</v>
          </cell>
          <cell r="L779" t="str">
            <v>Cooperative Bank</v>
          </cell>
          <cell r="M779" t="str">
            <v>Y</v>
          </cell>
          <cell r="O779">
            <v>-2722051.2478499999</v>
          </cell>
        </row>
        <row r="780">
          <cell r="I780" t="str">
            <v>CBLO</v>
          </cell>
          <cell r="L780" t="str">
            <v>CCIL</v>
          </cell>
          <cell r="M780" t="str">
            <v>Y</v>
          </cell>
          <cell r="O780">
            <v>882186.03</v>
          </cell>
        </row>
        <row r="781">
          <cell r="I781" t="str">
            <v>TL</v>
          </cell>
          <cell r="L781" t="str">
            <v>Individual</v>
          </cell>
          <cell r="M781" t="str">
            <v>Y</v>
          </cell>
          <cell r="O781">
            <v>162975.78</v>
          </cell>
        </row>
        <row r="782">
          <cell r="I782" t="str">
            <v>CBLO</v>
          </cell>
          <cell r="L782" t="str">
            <v>CCIL</v>
          </cell>
          <cell r="M782" t="str">
            <v>N</v>
          </cell>
          <cell r="O782">
            <v>826173.80999999994</v>
          </cell>
        </row>
        <row r="783">
          <cell r="I783" t="str">
            <v>TL</v>
          </cell>
          <cell r="L783" t="str">
            <v>Cooperative Bank</v>
          </cell>
          <cell r="M783" t="str">
            <v>Y</v>
          </cell>
          <cell r="O783">
            <v>56865908.568149999</v>
          </cell>
        </row>
        <row r="784">
          <cell r="I784" t="str">
            <v>TL</v>
          </cell>
          <cell r="L784" t="str">
            <v>Overseas Bank</v>
          </cell>
          <cell r="M784" t="str">
            <v>Y</v>
          </cell>
          <cell r="O784">
            <v>7575798.1612500008</v>
          </cell>
        </row>
        <row r="785">
          <cell r="I785" t="str">
            <v>OD</v>
          </cell>
          <cell r="L785" t="str">
            <v>Cooperative Bank</v>
          </cell>
          <cell r="M785" t="str">
            <v>N</v>
          </cell>
          <cell r="O785">
            <v>-12016136.409750002</v>
          </cell>
        </row>
        <row r="786">
          <cell r="I786" t="str">
            <v>CBLO</v>
          </cell>
          <cell r="L786" t="str">
            <v>CCIL</v>
          </cell>
          <cell r="M786" t="str">
            <v>N</v>
          </cell>
          <cell r="O786">
            <v>42975301.995449997</v>
          </cell>
        </row>
        <row r="787">
          <cell r="I787" t="str">
            <v>CM</v>
          </cell>
          <cell r="L787" t="str">
            <v>Overseas Bank</v>
          </cell>
          <cell r="M787" t="str">
            <v>N</v>
          </cell>
          <cell r="O787">
            <v>68628877.099199995</v>
          </cell>
        </row>
        <row r="788">
          <cell r="I788" t="str">
            <v>TL</v>
          </cell>
          <cell r="L788" t="str">
            <v>Overseas Bank</v>
          </cell>
          <cell r="M788" t="str">
            <v>N</v>
          </cell>
          <cell r="O788">
            <v>30868326.645749997</v>
          </cell>
        </row>
        <row r="789">
          <cell r="I789" t="str">
            <v>OD</v>
          </cell>
          <cell r="L789" t="str">
            <v>Financial Institution</v>
          </cell>
          <cell r="M789" t="str">
            <v>Y</v>
          </cell>
          <cell r="O789">
            <v>-61621560.853875004</v>
          </cell>
        </row>
        <row r="790">
          <cell r="I790" t="str">
            <v>OD</v>
          </cell>
          <cell r="L790" t="str">
            <v>Individual</v>
          </cell>
          <cell r="M790" t="str">
            <v>N</v>
          </cell>
          <cell r="O790">
            <v>-38487869.471700005</v>
          </cell>
        </row>
        <row r="791">
          <cell r="I791" t="str">
            <v>CC</v>
          </cell>
          <cell r="L791" t="str">
            <v>Cooperative Bank</v>
          </cell>
          <cell r="M791" t="str">
            <v>N</v>
          </cell>
          <cell r="O791">
            <v>2034176.3144999999</v>
          </cell>
        </row>
        <row r="792">
          <cell r="I792" t="str">
            <v>CBLO</v>
          </cell>
          <cell r="L792" t="str">
            <v>CCIL</v>
          </cell>
          <cell r="M792" t="str">
            <v>Y</v>
          </cell>
          <cell r="O792">
            <v>890796.05999999994</v>
          </cell>
        </row>
        <row r="793">
          <cell r="I793" t="str">
            <v>CC</v>
          </cell>
          <cell r="L793" t="str">
            <v>Corporate</v>
          </cell>
          <cell r="M793" t="str">
            <v>N</v>
          </cell>
          <cell r="O793">
            <v>904381.83</v>
          </cell>
        </row>
        <row r="794">
          <cell r="I794" t="str">
            <v>TL</v>
          </cell>
          <cell r="L794" t="str">
            <v>Corporate</v>
          </cell>
          <cell r="M794" t="str">
            <v>Y</v>
          </cell>
          <cell r="O794">
            <v>124660.8</v>
          </cell>
        </row>
        <row r="795">
          <cell r="I795" t="str">
            <v>CM</v>
          </cell>
          <cell r="L795" t="str">
            <v>SCB-Private</v>
          </cell>
          <cell r="M795" t="str">
            <v>N</v>
          </cell>
          <cell r="O795">
            <v>32458532.307300001</v>
          </cell>
        </row>
        <row r="796">
          <cell r="I796" t="str">
            <v>CBLO</v>
          </cell>
          <cell r="L796" t="str">
            <v>CCIL</v>
          </cell>
          <cell r="M796" t="str">
            <v>N</v>
          </cell>
          <cell r="O796">
            <v>50563315.667700008</v>
          </cell>
        </row>
        <row r="797">
          <cell r="I797" t="str">
            <v>CBLO</v>
          </cell>
          <cell r="L797" t="str">
            <v>CCIL</v>
          </cell>
          <cell r="M797" t="str">
            <v>Y</v>
          </cell>
          <cell r="O797">
            <v>40963097.495925002</v>
          </cell>
        </row>
        <row r="798">
          <cell r="I798" t="str">
            <v>CBLO</v>
          </cell>
          <cell r="L798" t="str">
            <v>CCIL</v>
          </cell>
          <cell r="M798" t="str">
            <v>Y</v>
          </cell>
          <cell r="O798">
            <v>18760890.87675</v>
          </cell>
        </row>
        <row r="799">
          <cell r="I799" t="str">
            <v>CC</v>
          </cell>
          <cell r="L799" t="str">
            <v>Financial Institution</v>
          </cell>
          <cell r="M799" t="str">
            <v>Y</v>
          </cell>
          <cell r="O799">
            <v>62992249.095600002</v>
          </cell>
        </row>
        <row r="800">
          <cell r="I800" t="str">
            <v>CM</v>
          </cell>
          <cell r="L800" t="str">
            <v>Corporate</v>
          </cell>
          <cell r="M800" t="str">
            <v>N</v>
          </cell>
          <cell r="O800">
            <v>28776864.54555</v>
          </cell>
        </row>
        <row r="801">
          <cell r="I801" t="str">
            <v>TL</v>
          </cell>
          <cell r="L801" t="str">
            <v>Financial Institution</v>
          </cell>
          <cell r="M801" t="str">
            <v>Y</v>
          </cell>
          <cell r="O801">
            <v>620456.76</v>
          </cell>
        </row>
        <row r="802">
          <cell r="I802" t="str">
            <v>TL</v>
          </cell>
          <cell r="L802" t="str">
            <v>Corporate</v>
          </cell>
          <cell r="M802" t="str">
            <v>N</v>
          </cell>
          <cell r="O802">
            <v>863183.97</v>
          </cell>
        </row>
        <row r="803">
          <cell r="I803" t="str">
            <v>CC</v>
          </cell>
          <cell r="L803" t="str">
            <v>SCB-Private</v>
          </cell>
          <cell r="M803" t="str">
            <v>Y</v>
          </cell>
          <cell r="O803">
            <v>33030017.756999996</v>
          </cell>
        </row>
        <row r="804">
          <cell r="I804" t="str">
            <v>CC</v>
          </cell>
          <cell r="L804" t="str">
            <v>Overseas Bank</v>
          </cell>
          <cell r="M804" t="str">
            <v>Y</v>
          </cell>
          <cell r="O804">
            <v>48957150.478500001</v>
          </cell>
        </row>
        <row r="805">
          <cell r="I805" t="str">
            <v>CC</v>
          </cell>
          <cell r="L805" t="str">
            <v>Financial Institution</v>
          </cell>
          <cell r="M805" t="str">
            <v>N</v>
          </cell>
          <cell r="O805">
            <v>63531302.145300008</v>
          </cell>
        </row>
        <row r="806">
          <cell r="I806" t="str">
            <v>OD</v>
          </cell>
          <cell r="L806" t="str">
            <v>Overseas Bank</v>
          </cell>
          <cell r="M806" t="str">
            <v>Y</v>
          </cell>
          <cell r="O806">
            <v>-47835493.001999997</v>
          </cell>
        </row>
        <row r="807">
          <cell r="I807" t="str">
            <v>TL</v>
          </cell>
          <cell r="L807" t="str">
            <v>Corporate</v>
          </cell>
          <cell r="M807" t="str">
            <v>N</v>
          </cell>
          <cell r="O807">
            <v>14575674.979800001</v>
          </cell>
        </row>
        <row r="808">
          <cell r="I808" t="str">
            <v>CBLO</v>
          </cell>
          <cell r="L808" t="str">
            <v>CCIL</v>
          </cell>
          <cell r="M808" t="str">
            <v>N</v>
          </cell>
          <cell r="O808">
            <v>16680114.742499998</v>
          </cell>
        </row>
        <row r="809">
          <cell r="I809" t="str">
            <v>OD</v>
          </cell>
          <cell r="L809" t="str">
            <v>Individual</v>
          </cell>
          <cell r="M809" t="str">
            <v>N</v>
          </cell>
          <cell r="O809">
            <v>-45267019.112700008</v>
          </cell>
        </row>
        <row r="810">
          <cell r="I810" t="str">
            <v>OD</v>
          </cell>
          <cell r="L810" t="str">
            <v>Overseas Bank</v>
          </cell>
          <cell r="M810" t="str">
            <v>Y</v>
          </cell>
          <cell r="O810">
            <v>-18116355.584249999</v>
          </cell>
        </row>
        <row r="811">
          <cell r="I811" t="str">
            <v>CC</v>
          </cell>
          <cell r="L811" t="str">
            <v>Individual</v>
          </cell>
          <cell r="M811" t="str">
            <v>Y</v>
          </cell>
          <cell r="O811">
            <v>39939239.537999995</v>
          </cell>
        </row>
        <row r="812">
          <cell r="I812" t="str">
            <v>CC</v>
          </cell>
          <cell r="L812" t="str">
            <v>Individual</v>
          </cell>
          <cell r="M812" t="str">
            <v>N</v>
          </cell>
          <cell r="O812">
            <v>549922.23</v>
          </cell>
        </row>
        <row r="813">
          <cell r="I813" t="str">
            <v>OD</v>
          </cell>
          <cell r="L813" t="str">
            <v>Overseas Bank</v>
          </cell>
          <cell r="M813" t="str">
            <v>Y</v>
          </cell>
          <cell r="O813">
            <v>-58454109.573749997</v>
          </cell>
        </row>
        <row r="814">
          <cell r="I814" t="str">
            <v>OD</v>
          </cell>
          <cell r="L814" t="str">
            <v>Overseas Bank</v>
          </cell>
          <cell r="M814" t="str">
            <v>N</v>
          </cell>
          <cell r="O814">
            <v>-23308678.300050002</v>
          </cell>
        </row>
        <row r="815">
          <cell r="I815" t="str">
            <v>TL</v>
          </cell>
          <cell r="L815" t="str">
            <v>Corporate</v>
          </cell>
          <cell r="M815" t="str">
            <v>Y</v>
          </cell>
          <cell r="O815">
            <v>78298016.296499997</v>
          </cell>
        </row>
        <row r="816">
          <cell r="I816" t="str">
            <v>CBLO</v>
          </cell>
          <cell r="L816" t="str">
            <v>CCIL</v>
          </cell>
          <cell r="M816" t="str">
            <v>N</v>
          </cell>
          <cell r="O816">
            <v>798271.65</v>
          </cell>
        </row>
        <row r="817">
          <cell r="I817" t="str">
            <v>OD</v>
          </cell>
          <cell r="L817" t="str">
            <v>Corporate</v>
          </cell>
          <cell r="M817" t="str">
            <v>Y</v>
          </cell>
          <cell r="O817">
            <v>-33523287.905249998</v>
          </cell>
        </row>
        <row r="818">
          <cell r="I818" t="str">
            <v>CM</v>
          </cell>
          <cell r="L818" t="str">
            <v>Overseas Bank</v>
          </cell>
          <cell r="M818" t="str">
            <v>N</v>
          </cell>
          <cell r="O818">
            <v>74716434.792450011</v>
          </cell>
        </row>
        <row r="819">
          <cell r="I819" t="str">
            <v>OD</v>
          </cell>
          <cell r="L819" t="str">
            <v>Overseas Bank</v>
          </cell>
          <cell r="M819" t="str">
            <v>Y</v>
          </cell>
          <cell r="O819">
            <v>-61264594.660499997</v>
          </cell>
        </row>
        <row r="820">
          <cell r="I820" t="str">
            <v>CBLO</v>
          </cell>
          <cell r="L820" t="str">
            <v>CCIL</v>
          </cell>
          <cell r="M820" t="str">
            <v>Y</v>
          </cell>
          <cell r="O820">
            <v>89933219.192025006</v>
          </cell>
        </row>
        <row r="821">
          <cell r="I821" t="str">
            <v>CM</v>
          </cell>
          <cell r="L821" t="str">
            <v>Individual</v>
          </cell>
          <cell r="M821" t="str">
            <v>N</v>
          </cell>
          <cell r="O821">
            <v>18899227.843650002</v>
          </cell>
        </row>
        <row r="822">
          <cell r="I822" t="str">
            <v>CBLO</v>
          </cell>
          <cell r="L822" t="str">
            <v>CCIL</v>
          </cell>
          <cell r="M822" t="str">
            <v>N</v>
          </cell>
          <cell r="O822">
            <v>65959219.383749999</v>
          </cell>
        </row>
        <row r="823">
          <cell r="I823" t="str">
            <v>CM</v>
          </cell>
          <cell r="L823" t="str">
            <v>Overseas Bank</v>
          </cell>
          <cell r="M823" t="str">
            <v>N</v>
          </cell>
          <cell r="O823">
            <v>37337407.400700003</v>
          </cell>
        </row>
        <row r="824">
          <cell r="I824" t="str">
            <v>CBLO</v>
          </cell>
          <cell r="L824" t="str">
            <v>CCIL</v>
          </cell>
          <cell r="M824" t="str">
            <v>N</v>
          </cell>
          <cell r="O824">
            <v>272552.94</v>
          </cell>
        </row>
        <row r="825">
          <cell r="I825" t="str">
            <v>OD</v>
          </cell>
          <cell r="L825" t="str">
            <v>Financial Institution</v>
          </cell>
          <cell r="M825" t="str">
            <v>N</v>
          </cell>
          <cell r="O825">
            <v>-54394813.343474999</v>
          </cell>
        </row>
        <row r="826">
          <cell r="I826" t="str">
            <v>TL</v>
          </cell>
          <cell r="L826" t="str">
            <v>Cooperative Bank</v>
          </cell>
          <cell r="M826" t="str">
            <v>Y</v>
          </cell>
          <cell r="O826">
            <v>50943479.820749998</v>
          </cell>
        </row>
        <row r="827">
          <cell r="I827" t="str">
            <v>CC</v>
          </cell>
          <cell r="L827" t="str">
            <v>Overseas Bank</v>
          </cell>
          <cell r="M827" t="str">
            <v>Y</v>
          </cell>
          <cell r="O827">
            <v>2115813.7588499999</v>
          </cell>
        </row>
        <row r="828">
          <cell r="I828" t="str">
            <v>CBLO</v>
          </cell>
          <cell r="L828" t="str">
            <v>CCIL</v>
          </cell>
          <cell r="M828" t="str">
            <v>Y</v>
          </cell>
          <cell r="O828">
            <v>24868860.815700002</v>
          </cell>
        </row>
        <row r="829">
          <cell r="I829" t="str">
            <v>CM</v>
          </cell>
          <cell r="L829" t="str">
            <v>Corporate</v>
          </cell>
          <cell r="M829" t="str">
            <v>Y</v>
          </cell>
          <cell r="O829">
            <v>62812815.454125002</v>
          </cell>
        </row>
        <row r="830">
          <cell r="I830" t="str">
            <v>TL</v>
          </cell>
          <cell r="L830" t="str">
            <v>Overseas Bank</v>
          </cell>
          <cell r="M830" t="str">
            <v>N</v>
          </cell>
          <cell r="O830">
            <v>43874508.323249996</v>
          </cell>
        </row>
        <row r="831">
          <cell r="I831" t="str">
            <v>CBLO</v>
          </cell>
          <cell r="L831" t="str">
            <v>CCIL</v>
          </cell>
          <cell r="M831" t="str">
            <v>N</v>
          </cell>
          <cell r="O831">
            <v>68943.600000000006</v>
          </cell>
        </row>
        <row r="832">
          <cell r="I832" t="str">
            <v>TL</v>
          </cell>
          <cell r="L832" t="str">
            <v>Overseas Bank</v>
          </cell>
          <cell r="M832" t="str">
            <v>N</v>
          </cell>
          <cell r="O832">
            <v>465233.67</v>
          </cell>
        </row>
        <row r="833">
          <cell r="I833" t="str">
            <v>CM</v>
          </cell>
          <cell r="L833" t="str">
            <v>Overseas Bank</v>
          </cell>
          <cell r="M833" t="str">
            <v>N</v>
          </cell>
          <cell r="O833">
            <v>69694700.177025005</v>
          </cell>
        </row>
        <row r="834">
          <cell r="I834" t="str">
            <v>CM</v>
          </cell>
          <cell r="L834" t="str">
            <v>Individual</v>
          </cell>
          <cell r="M834" t="str">
            <v>Y</v>
          </cell>
          <cell r="O834">
            <v>74751510.759750009</v>
          </cell>
        </row>
        <row r="835">
          <cell r="I835" t="str">
            <v>TL</v>
          </cell>
          <cell r="L835" t="str">
            <v>Financial Institution</v>
          </cell>
          <cell r="M835" t="str">
            <v>Y</v>
          </cell>
          <cell r="O835">
            <v>858974.49</v>
          </cell>
        </row>
        <row r="836">
          <cell r="I836" t="str">
            <v>CBLO</v>
          </cell>
          <cell r="L836" t="str">
            <v>CCIL</v>
          </cell>
          <cell r="M836" t="str">
            <v>Y</v>
          </cell>
          <cell r="O836">
            <v>75660136.6752</v>
          </cell>
        </row>
        <row r="837">
          <cell r="I837" t="str">
            <v>TL</v>
          </cell>
          <cell r="L837" t="str">
            <v>Corporate</v>
          </cell>
          <cell r="M837" t="str">
            <v>N</v>
          </cell>
          <cell r="O837">
            <v>23168463.986249998</v>
          </cell>
        </row>
        <row r="838">
          <cell r="I838" t="str">
            <v>CBLO</v>
          </cell>
          <cell r="L838" t="str">
            <v>CCIL</v>
          </cell>
          <cell r="M838" t="str">
            <v>Y</v>
          </cell>
          <cell r="O838">
            <v>50921946.541125</v>
          </cell>
        </row>
        <row r="839">
          <cell r="I839" t="str">
            <v>CBLO</v>
          </cell>
          <cell r="L839" t="str">
            <v>CCIL</v>
          </cell>
          <cell r="M839" t="str">
            <v>N</v>
          </cell>
          <cell r="O839">
            <v>74009524.842000008</v>
          </cell>
        </row>
        <row r="840">
          <cell r="I840" t="str">
            <v>CC</v>
          </cell>
          <cell r="L840" t="str">
            <v>Corporate</v>
          </cell>
          <cell r="M840" t="str">
            <v>N</v>
          </cell>
          <cell r="O840">
            <v>33899034.782249995</v>
          </cell>
        </row>
        <row r="841">
          <cell r="I841" t="str">
            <v>OD</v>
          </cell>
          <cell r="L841" t="str">
            <v>Cooperative Bank</v>
          </cell>
          <cell r="M841" t="str">
            <v>N</v>
          </cell>
          <cell r="O841">
            <v>-738998.37</v>
          </cell>
        </row>
        <row r="842">
          <cell r="I842" t="str">
            <v>OD</v>
          </cell>
          <cell r="L842" t="str">
            <v>Overseas Bank</v>
          </cell>
          <cell r="M842" t="str">
            <v>Y</v>
          </cell>
          <cell r="O842">
            <v>-63424329.170400009</v>
          </cell>
        </row>
        <row r="843">
          <cell r="I843" t="str">
            <v>CBLO</v>
          </cell>
          <cell r="L843" t="str">
            <v>CCIL</v>
          </cell>
          <cell r="M843" t="str">
            <v>N</v>
          </cell>
          <cell r="O843">
            <v>601898.22</v>
          </cell>
        </row>
        <row r="844">
          <cell r="I844" t="str">
            <v>OD</v>
          </cell>
          <cell r="L844" t="str">
            <v>Financial Institution</v>
          </cell>
          <cell r="M844" t="str">
            <v>Y</v>
          </cell>
          <cell r="O844">
            <v>-5890668.418800001</v>
          </cell>
        </row>
        <row r="845">
          <cell r="I845" t="str">
            <v>CM</v>
          </cell>
          <cell r="L845" t="str">
            <v>Cooperative Bank</v>
          </cell>
          <cell r="M845" t="str">
            <v>N</v>
          </cell>
          <cell r="O845">
            <v>960874.2</v>
          </cell>
        </row>
        <row r="846">
          <cell r="I846" t="str">
            <v>OD</v>
          </cell>
          <cell r="L846" t="str">
            <v>SCB-Private</v>
          </cell>
          <cell r="M846" t="str">
            <v>Y</v>
          </cell>
          <cell r="O846">
            <v>-5415816.30975</v>
          </cell>
        </row>
        <row r="847">
          <cell r="I847" t="str">
            <v>CM</v>
          </cell>
          <cell r="L847" t="str">
            <v>Overseas Bank</v>
          </cell>
          <cell r="M847" t="str">
            <v>Y</v>
          </cell>
          <cell r="O847">
            <v>30795437.648249999</v>
          </cell>
        </row>
        <row r="848">
          <cell r="I848" t="str">
            <v>CM</v>
          </cell>
          <cell r="L848" t="str">
            <v>Overseas Bank</v>
          </cell>
          <cell r="M848" t="str">
            <v>Y</v>
          </cell>
          <cell r="O848">
            <v>76158824.880600005</v>
          </cell>
        </row>
        <row r="849">
          <cell r="I849" t="str">
            <v>CM</v>
          </cell>
          <cell r="L849" t="str">
            <v>Overseas Bank</v>
          </cell>
          <cell r="M849" t="str">
            <v>Y</v>
          </cell>
          <cell r="O849">
            <v>36604214.97975</v>
          </cell>
        </row>
        <row r="850">
          <cell r="I850" t="str">
            <v>TL</v>
          </cell>
          <cell r="L850" t="str">
            <v>Cooperative Bank</v>
          </cell>
          <cell r="M850" t="str">
            <v>Y</v>
          </cell>
          <cell r="O850">
            <v>71753531.018399999</v>
          </cell>
        </row>
        <row r="851">
          <cell r="I851" t="str">
            <v>TL</v>
          </cell>
          <cell r="L851" t="str">
            <v>SCB-Private</v>
          </cell>
          <cell r="M851" t="str">
            <v>N</v>
          </cell>
          <cell r="O851">
            <v>914812.47</v>
          </cell>
        </row>
        <row r="852">
          <cell r="I852" t="str">
            <v>CM</v>
          </cell>
          <cell r="L852" t="str">
            <v>Overseas Bank</v>
          </cell>
          <cell r="M852" t="str">
            <v>Y</v>
          </cell>
          <cell r="O852">
            <v>10291742.524800001</v>
          </cell>
        </row>
        <row r="853">
          <cell r="I853" t="str">
            <v>TL</v>
          </cell>
          <cell r="L853" t="str">
            <v>Individual</v>
          </cell>
          <cell r="M853" t="str">
            <v>Y</v>
          </cell>
          <cell r="O853">
            <v>9514962.4927500002</v>
          </cell>
        </row>
        <row r="854">
          <cell r="I854" t="str">
            <v>OD</v>
          </cell>
          <cell r="L854" t="str">
            <v>Overseas Bank</v>
          </cell>
          <cell r="M854" t="str">
            <v>N</v>
          </cell>
          <cell r="O854">
            <v>-58885568.804700002</v>
          </cell>
        </row>
        <row r="855">
          <cell r="I855" t="str">
            <v>TL</v>
          </cell>
          <cell r="L855" t="str">
            <v>Financial Institution</v>
          </cell>
          <cell r="M855" t="str">
            <v>N</v>
          </cell>
          <cell r="O855">
            <v>38507970.045600004</v>
          </cell>
        </row>
        <row r="856">
          <cell r="I856" t="str">
            <v>TL</v>
          </cell>
          <cell r="L856" t="str">
            <v>Individual</v>
          </cell>
          <cell r="M856" t="str">
            <v>N</v>
          </cell>
          <cell r="O856">
            <v>439240.23</v>
          </cell>
        </row>
        <row r="857">
          <cell r="I857" t="str">
            <v>CC</v>
          </cell>
          <cell r="L857" t="str">
            <v>Individual</v>
          </cell>
          <cell r="M857" t="str">
            <v>Y</v>
          </cell>
          <cell r="O857">
            <v>98163714.478500009</v>
          </cell>
        </row>
        <row r="858">
          <cell r="I858" t="str">
            <v>CM</v>
          </cell>
          <cell r="L858" t="str">
            <v>Overseas Bank</v>
          </cell>
          <cell r="M858" t="str">
            <v>N</v>
          </cell>
          <cell r="O858">
            <v>84429511.110450014</v>
          </cell>
        </row>
        <row r="859">
          <cell r="I859" t="str">
            <v>CC</v>
          </cell>
          <cell r="L859" t="str">
            <v>Corporate</v>
          </cell>
          <cell r="M859" t="str">
            <v>Y</v>
          </cell>
          <cell r="O859">
            <v>37586595.209624998</v>
          </cell>
        </row>
        <row r="860">
          <cell r="I860" t="str">
            <v>OD</v>
          </cell>
          <cell r="L860" t="str">
            <v>Overseas Bank</v>
          </cell>
          <cell r="M860" t="str">
            <v>N</v>
          </cell>
          <cell r="O860">
            <v>-142576.82999999999</v>
          </cell>
        </row>
        <row r="861">
          <cell r="I861" t="str">
            <v>CM</v>
          </cell>
          <cell r="L861" t="str">
            <v>Overseas Bank</v>
          </cell>
          <cell r="M861" t="str">
            <v>N</v>
          </cell>
          <cell r="O861">
            <v>46799568.362249993</v>
          </cell>
        </row>
        <row r="862">
          <cell r="I862" t="str">
            <v>TL</v>
          </cell>
          <cell r="L862" t="str">
            <v>Individual</v>
          </cell>
          <cell r="M862" t="str">
            <v>N</v>
          </cell>
          <cell r="O862">
            <v>77770594.786499992</v>
          </cell>
        </row>
        <row r="863">
          <cell r="I863" t="str">
            <v>CM</v>
          </cell>
          <cell r="L863" t="str">
            <v>Financial Institution</v>
          </cell>
          <cell r="M863" t="str">
            <v>Y</v>
          </cell>
          <cell r="O863">
            <v>79613.819999999992</v>
          </cell>
        </row>
        <row r="864">
          <cell r="I864" t="str">
            <v>TL</v>
          </cell>
          <cell r="L864" t="str">
            <v>Financial Institution</v>
          </cell>
          <cell r="M864" t="str">
            <v>Y</v>
          </cell>
          <cell r="O864">
            <v>33289536.069900002</v>
          </cell>
        </row>
        <row r="865">
          <cell r="I865" t="str">
            <v>CC</v>
          </cell>
          <cell r="L865" t="str">
            <v>Individual</v>
          </cell>
          <cell r="M865" t="str">
            <v>N</v>
          </cell>
          <cell r="O865">
            <v>26757878.573249999</v>
          </cell>
        </row>
        <row r="866">
          <cell r="I866" t="str">
            <v>TL</v>
          </cell>
          <cell r="L866" t="str">
            <v>Financial Institution</v>
          </cell>
          <cell r="M866" t="str">
            <v>Y</v>
          </cell>
          <cell r="O866">
            <v>801182.25</v>
          </cell>
        </row>
        <row r="867">
          <cell r="I867" t="str">
            <v>CBLO</v>
          </cell>
          <cell r="L867" t="str">
            <v>CCIL</v>
          </cell>
          <cell r="M867" t="str">
            <v>Y</v>
          </cell>
          <cell r="O867">
            <v>66130395.469875</v>
          </cell>
        </row>
        <row r="868">
          <cell r="I868" t="str">
            <v>TL</v>
          </cell>
          <cell r="L868" t="str">
            <v>Cooperative Bank</v>
          </cell>
          <cell r="M868" t="str">
            <v>N</v>
          </cell>
          <cell r="O868">
            <v>49787742.099150002</v>
          </cell>
        </row>
        <row r="869">
          <cell r="I869" t="str">
            <v>CM</v>
          </cell>
          <cell r="L869" t="str">
            <v>Cooperative Bank</v>
          </cell>
          <cell r="M869" t="str">
            <v>N</v>
          </cell>
          <cell r="O869">
            <v>8826713.7799500003</v>
          </cell>
        </row>
        <row r="870">
          <cell r="I870" t="str">
            <v>CC</v>
          </cell>
          <cell r="L870" t="str">
            <v>Cooperative Bank</v>
          </cell>
          <cell r="M870" t="str">
            <v>N</v>
          </cell>
          <cell r="O870">
            <v>38507280.320024997</v>
          </cell>
        </row>
        <row r="871">
          <cell r="I871" t="str">
            <v>OD</v>
          </cell>
          <cell r="L871" t="str">
            <v>Corporate</v>
          </cell>
          <cell r="M871" t="str">
            <v>Y</v>
          </cell>
          <cell r="O871">
            <v>-492446.79</v>
          </cell>
        </row>
        <row r="872">
          <cell r="I872" t="str">
            <v>CBLO</v>
          </cell>
          <cell r="L872" t="str">
            <v>CCIL</v>
          </cell>
          <cell r="M872" t="str">
            <v>Y</v>
          </cell>
          <cell r="O872">
            <v>384713.01</v>
          </cell>
        </row>
        <row r="873">
          <cell r="I873" t="str">
            <v>CM</v>
          </cell>
          <cell r="L873" t="str">
            <v>Cooperative Bank</v>
          </cell>
          <cell r="M873" t="str">
            <v>N</v>
          </cell>
          <cell r="O873">
            <v>41469129.489150003</v>
          </cell>
        </row>
        <row r="874">
          <cell r="I874" t="str">
            <v>OD</v>
          </cell>
          <cell r="L874" t="str">
            <v>Overseas Bank</v>
          </cell>
          <cell r="M874" t="str">
            <v>Y</v>
          </cell>
          <cell r="O874">
            <v>-50236114.480200008</v>
          </cell>
        </row>
        <row r="875">
          <cell r="I875" t="str">
            <v>CM</v>
          </cell>
          <cell r="L875" t="str">
            <v>Financial Institution</v>
          </cell>
          <cell r="M875" t="str">
            <v>Y</v>
          </cell>
          <cell r="O875">
            <v>58192836.488325007</v>
          </cell>
        </row>
        <row r="876">
          <cell r="I876" t="str">
            <v>TL</v>
          </cell>
          <cell r="L876" t="str">
            <v>Financial Institution</v>
          </cell>
          <cell r="M876" t="str">
            <v>Y</v>
          </cell>
          <cell r="O876">
            <v>7299218.8664999995</v>
          </cell>
        </row>
        <row r="877">
          <cell r="I877" t="str">
            <v>TL</v>
          </cell>
          <cell r="L877" t="str">
            <v>Corporate</v>
          </cell>
          <cell r="M877" t="str">
            <v>N</v>
          </cell>
          <cell r="O877">
            <v>67837170.671324998</v>
          </cell>
        </row>
        <row r="878">
          <cell r="I878" t="str">
            <v>TL</v>
          </cell>
          <cell r="L878" t="str">
            <v>Corporate</v>
          </cell>
          <cell r="M878" t="str">
            <v>Y</v>
          </cell>
          <cell r="O878">
            <v>63889280.012250006</v>
          </cell>
        </row>
        <row r="879">
          <cell r="I879" t="str">
            <v>CBLO</v>
          </cell>
          <cell r="L879" t="str">
            <v>CCIL</v>
          </cell>
          <cell r="M879" t="str">
            <v>N</v>
          </cell>
          <cell r="O879">
            <v>448539.3</v>
          </cell>
        </row>
        <row r="880">
          <cell r="I880" t="str">
            <v>OD</v>
          </cell>
          <cell r="L880" t="str">
            <v>Financial Institution</v>
          </cell>
          <cell r="M880" t="str">
            <v>Y</v>
          </cell>
          <cell r="O880">
            <v>-70850225.560949996</v>
          </cell>
        </row>
        <row r="881">
          <cell r="I881" t="str">
            <v>CM</v>
          </cell>
          <cell r="L881" t="str">
            <v>SCB-Private</v>
          </cell>
          <cell r="M881" t="str">
            <v>Y</v>
          </cell>
          <cell r="O881">
            <v>76758257.456100002</v>
          </cell>
        </row>
        <row r="882">
          <cell r="I882" t="str">
            <v>CBLO</v>
          </cell>
          <cell r="L882" t="str">
            <v>CCIL</v>
          </cell>
          <cell r="M882" t="str">
            <v>N</v>
          </cell>
          <cell r="O882">
            <v>60002939.046600007</v>
          </cell>
        </row>
        <row r="883">
          <cell r="I883" t="str">
            <v>TL</v>
          </cell>
          <cell r="L883" t="str">
            <v>Overseas Bank</v>
          </cell>
          <cell r="M883" t="str">
            <v>Y</v>
          </cell>
          <cell r="O883">
            <v>13260663.90495</v>
          </cell>
        </row>
        <row r="884">
          <cell r="I884" t="str">
            <v>TL</v>
          </cell>
          <cell r="L884" t="str">
            <v>Individual</v>
          </cell>
          <cell r="M884" t="str">
            <v>Y</v>
          </cell>
          <cell r="O884">
            <v>18546326.582849998</v>
          </cell>
        </row>
        <row r="885">
          <cell r="I885" t="str">
            <v>TL</v>
          </cell>
          <cell r="L885" t="str">
            <v>Financial Institution</v>
          </cell>
          <cell r="M885" t="str">
            <v>Y</v>
          </cell>
          <cell r="O885">
            <v>9032941.7268749997</v>
          </cell>
        </row>
        <row r="886">
          <cell r="I886" t="str">
            <v>CC</v>
          </cell>
          <cell r="L886" t="str">
            <v>Overseas Bank</v>
          </cell>
          <cell r="M886" t="str">
            <v>N</v>
          </cell>
          <cell r="O886">
            <v>58680260.966250002</v>
          </cell>
        </row>
        <row r="887">
          <cell r="I887" t="str">
            <v>CBLO</v>
          </cell>
          <cell r="L887" t="str">
            <v>CCIL</v>
          </cell>
          <cell r="M887" t="str">
            <v>N</v>
          </cell>
          <cell r="O887">
            <v>32557313.381175004</v>
          </cell>
        </row>
        <row r="888">
          <cell r="I888" t="str">
            <v>CC</v>
          </cell>
          <cell r="L888" t="str">
            <v>Individual</v>
          </cell>
          <cell r="M888" t="str">
            <v>Y</v>
          </cell>
          <cell r="O888">
            <v>36627294.527999997</v>
          </cell>
        </row>
        <row r="889">
          <cell r="I889" t="str">
            <v>CBLO</v>
          </cell>
          <cell r="L889" t="str">
            <v>CCIL</v>
          </cell>
          <cell r="M889" t="str">
            <v>Y</v>
          </cell>
          <cell r="O889">
            <v>32806698.442650001</v>
          </cell>
        </row>
        <row r="890">
          <cell r="I890" t="str">
            <v>TL</v>
          </cell>
          <cell r="L890" t="str">
            <v>Corporate</v>
          </cell>
          <cell r="M890" t="str">
            <v>N</v>
          </cell>
          <cell r="O890">
            <v>365096.16</v>
          </cell>
        </row>
        <row r="891">
          <cell r="I891" t="str">
            <v>CBLO</v>
          </cell>
          <cell r="L891" t="str">
            <v>CCIL</v>
          </cell>
          <cell r="M891" t="str">
            <v>Y</v>
          </cell>
          <cell r="O891">
            <v>321040.17</v>
          </cell>
        </row>
        <row r="892">
          <cell r="I892" t="str">
            <v>CM</v>
          </cell>
          <cell r="L892" t="str">
            <v>Overseas Bank</v>
          </cell>
          <cell r="M892" t="str">
            <v>Y</v>
          </cell>
          <cell r="O892">
            <v>93900619.231649995</v>
          </cell>
        </row>
        <row r="893">
          <cell r="I893" t="str">
            <v>CBLO</v>
          </cell>
          <cell r="L893" t="str">
            <v>CCIL</v>
          </cell>
          <cell r="M893" t="str">
            <v>N</v>
          </cell>
          <cell r="O893">
            <v>14822596.735650001</v>
          </cell>
        </row>
        <row r="894">
          <cell r="I894" t="str">
            <v>CC</v>
          </cell>
          <cell r="L894" t="str">
            <v>Financial Institution</v>
          </cell>
          <cell r="M894" t="str">
            <v>Y</v>
          </cell>
          <cell r="O894">
            <v>718149.96</v>
          </cell>
        </row>
        <row r="895">
          <cell r="I895" t="str">
            <v>TL</v>
          </cell>
          <cell r="L895" t="str">
            <v>Individual</v>
          </cell>
          <cell r="M895" t="str">
            <v>N</v>
          </cell>
          <cell r="O895">
            <v>6625011.2123250011</v>
          </cell>
        </row>
        <row r="896">
          <cell r="I896" t="str">
            <v>TL</v>
          </cell>
          <cell r="L896" t="str">
            <v>Corporate</v>
          </cell>
          <cell r="M896" t="str">
            <v>Y</v>
          </cell>
          <cell r="O896">
            <v>30135259.885499999</v>
          </cell>
        </row>
        <row r="897">
          <cell r="I897" t="str">
            <v>TL</v>
          </cell>
          <cell r="L897" t="str">
            <v>Financial Institution</v>
          </cell>
          <cell r="M897" t="str">
            <v>N</v>
          </cell>
          <cell r="O897">
            <v>97805648.372850001</v>
          </cell>
        </row>
        <row r="898">
          <cell r="I898" t="str">
            <v>TL</v>
          </cell>
          <cell r="L898" t="str">
            <v>Financial Institution</v>
          </cell>
          <cell r="M898" t="str">
            <v>Y</v>
          </cell>
          <cell r="O898">
            <v>62808858.634499989</v>
          </cell>
        </row>
        <row r="899">
          <cell r="I899" t="str">
            <v>CC</v>
          </cell>
          <cell r="L899" t="str">
            <v>SCB-Private</v>
          </cell>
          <cell r="M899" t="str">
            <v>N</v>
          </cell>
          <cell r="O899">
            <v>593099.1</v>
          </cell>
        </row>
        <row r="900">
          <cell r="I900" t="str">
            <v>OD</v>
          </cell>
          <cell r="L900" t="str">
            <v>Cooperative Bank</v>
          </cell>
          <cell r="M900" t="str">
            <v>N</v>
          </cell>
          <cell r="O900">
            <v>-437535.45</v>
          </cell>
        </row>
        <row r="901">
          <cell r="I901" t="str">
            <v>CC</v>
          </cell>
          <cell r="L901" t="str">
            <v>Financial Institution</v>
          </cell>
          <cell r="M901" t="str">
            <v>Y</v>
          </cell>
          <cell r="O901">
            <v>931283.1</v>
          </cell>
        </row>
        <row r="902">
          <cell r="I902" t="str">
            <v>CM</v>
          </cell>
          <cell r="L902" t="str">
            <v>Financial Institution</v>
          </cell>
          <cell r="M902" t="str">
            <v>N</v>
          </cell>
          <cell r="O902">
            <v>122197.68</v>
          </cell>
        </row>
        <row r="903">
          <cell r="I903" t="str">
            <v>OD</v>
          </cell>
          <cell r="L903" t="str">
            <v>Cooperative Bank</v>
          </cell>
          <cell r="M903" t="str">
            <v>N</v>
          </cell>
          <cell r="O903">
            <v>-5229580.826249999</v>
          </cell>
        </row>
        <row r="904">
          <cell r="I904" t="str">
            <v>CBLO</v>
          </cell>
          <cell r="L904" t="str">
            <v>CCIL</v>
          </cell>
          <cell r="M904" t="str">
            <v>Y</v>
          </cell>
          <cell r="O904">
            <v>16780360.207049999</v>
          </cell>
        </row>
        <row r="905">
          <cell r="I905" t="str">
            <v>CBLO</v>
          </cell>
          <cell r="L905" t="str">
            <v>CCIL</v>
          </cell>
          <cell r="M905" t="str">
            <v>Y</v>
          </cell>
          <cell r="O905">
            <v>46559116.568249993</v>
          </cell>
        </row>
        <row r="906">
          <cell r="I906" t="str">
            <v>TL</v>
          </cell>
          <cell r="L906" t="str">
            <v>Individual</v>
          </cell>
          <cell r="M906" t="str">
            <v>N</v>
          </cell>
          <cell r="O906">
            <v>228393</v>
          </cell>
        </row>
        <row r="907">
          <cell r="I907" t="str">
            <v>TL</v>
          </cell>
          <cell r="L907" t="str">
            <v>Cooperative Bank</v>
          </cell>
          <cell r="M907" t="str">
            <v>N</v>
          </cell>
          <cell r="O907">
            <v>49052199.039525002</v>
          </cell>
        </row>
        <row r="908">
          <cell r="I908" t="str">
            <v>TL</v>
          </cell>
          <cell r="L908" t="str">
            <v>Overseas Bank</v>
          </cell>
          <cell r="M908" t="str">
            <v>N</v>
          </cell>
          <cell r="O908">
            <v>55753940.756249994</v>
          </cell>
        </row>
        <row r="909">
          <cell r="I909" t="str">
            <v>TL</v>
          </cell>
          <cell r="L909" t="str">
            <v>Financial Institution</v>
          </cell>
          <cell r="M909" t="str">
            <v>Y</v>
          </cell>
          <cell r="O909">
            <v>36949485.842775002</v>
          </cell>
        </row>
        <row r="910">
          <cell r="I910" t="str">
            <v>OD</v>
          </cell>
          <cell r="L910" t="str">
            <v>SCB-Private</v>
          </cell>
          <cell r="M910" t="str">
            <v>Y</v>
          </cell>
          <cell r="O910">
            <v>-61806297.484800003</v>
          </cell>
        </row>
        <row r="911">
          <cell r="I911" t="str">
            <v>OD</v>
          </cell>
          <cell r="L911" t="str">
            <v>Individual</v>
          </cell>
          <cell r="M911" t="str">
            <v>Y</v>
          </cell>
          <cell r="O911">
            <v>-625502.79</v>
          </cell>
        </row>
        <row r="912">
          <cell r="I912" t="str">
            <v>CBLO</v>
          </cell>
          <cell r="L912" t="str">
            <v>CCIL</v>
          </cell>
          <cell r="M912" t="str">
            <v>Y</v>
          </cell>
          <cell r="O912">
            <v>15553050.366149999</v>
          </cell>
        </row>
        <row r="913">
          <cell r="I913" t="str">
            <v>CM</v>
          </cell>
          <cell r="L913" t="str">
            <v>Financial Institution</v>
          </cell>
          <cell r="M913" t="str">
            <v>N</v>
          </cell>
          <cell r="O913">
            <v>41460899.732999995</v>
          </cell>
        </row>
        <row r="914">
          <cell r="I914" t="str">
            <v>CM</v>
          </cell>
          <cell r="L914" t="str">
            <v>Cooperative Bank</v>
          </cell>
          <cell r="M914" t="str">
            <v>Y</v>
          </cell>
          <cell r="O914">
            <v>45019930.254749998</v>
          </cell>
        </row>
        <row r="915">
          <cell r="I915" t="str">
            <v>OD</v>
          </cell>
          <cell r="L915" t="str">
            <v>Corporate</v>
          </cell>
          <cell r="M915" t="str">
            <v>Y</v>
          </cell>
          <cell r="O915">
            <v>-959923.52774999989</v>
          </cell>
        </row>
        <row r="916">
          <cell r="I916" t="str">
            <v>CBLO</v>
          </cell>
          <cell r="L916" t="str">
            <v>CCIL</v>
          </cell>
          <cell r="M916" t="str">
            <v>N</v>
          </cell>
          <cell r="O916">
            <v>35900776.053450003</v>
          </cell>
        </row>
        <row r="917">
          <cell r="I917" t="str">
            <v>CM</v>
          </cell>
          <cell r="L917" t="str">
            <v>Corporate</v>
          </cell>
          <cell r="M917" t="str">
            <v>N</v>
          </cell>
          <cell r="O917">
            <v>21552611.340149999</v>
          </cell>
        </row>
        <row r="918">
          <cell r="I918" t="str">
            <v>CM</v>
          </cell>
          <cell r="L918" t="str">
            <v>SCB-Private</v>
          </cell>
          <cell r="M918" t="str">
            <v>N</v>
          </cell>
          <cell r="O918">
            <v>39481927.610399999</v>
          </cell>
        </row>
        <row r="919">
          <cell r="I919" t="str">
            <v>CBLO</v>
          </cell>
          <cell r="L919" t="str">
            <v>CCIL</v>
          </cell>
          <cell r="M919" t="str">
            <v>N</v>
          </cell>
          <cell r="O919">
            <v>27938418.269849997</v>
          </cell>
        </row>
        <row r="920">
          <cell r="I920" t="str">
            <v>CC</v>
          </cell>
          <cell r="L920" t="str">
            <v>Financial Institution</v>
          </cell>
          <cell r="M920" t="str">
            <v>Y</v>
          </cell>
          <cell r="O920">
            <v>164344.95000000001</v>
          </cell>
        </row>
        <row r="921">
          <cell r="I921" t="str">
            <v>OD</v>
          </cell>
          <cell r="L921" t="str">
            <v>Corporate</v>
          </cell>
          <cell r="M921" t="str">
            <v>Y</v>
          </cell>
          <cell r="O921">
            <v>-45013460.332499996</v>
          </cell>
        </row>
        <row r="922">
          <cell r="I922" t="str">
            <v>TL</v>
          </cell>
          <cell r="L922" t="str">
            <v>Overseas Bank</v>
          </cell>
          <cell r="M922" t="str">
            <v>Y</v>
          </cell>
          <cell r="O922">
            <v>30241563.164999999</v>
          </cell>
        </row>
        <row r="923">
          <cell r="I923" t="str">
            <v>CBLO</v>
          </cell>
          <cell r="L923" t="str">
            <v>CCIL</v>
          </cell>
          <cell r="M923" t="str">
            <v>Y</v>
          </cell>
          <cell r="O923">
            <v>400203.54</v>
          </cell>
        </row>
        <row r="924">
          <cell r="I924" t="str">
            <v>CM</v>
          </cell>
          <cell r="L924" t="str">
            <v>Overseas Bank</v>
          </cell>
          <cell r="M924" t="str">
            <v>N</v>
          </cell>
          <cell r="O924">
            <v>29461543.937100004</v>
          </cell>
        </row>
        <row r="925">
          <cell r="I925" t="str">
            <v>CC</v>
          </cell>
          <cell r="L925" t="str">
            <v>Overseas Bank</v>
          </cell>
          <cell r="M925" t="str">
            <v>Y</v>
          </cell>
          <cell r="O925">
            <v>713644.47</v>
          </cell>
        </row>
        <row r="926">
          <cell r="I926" t="str">
            <v>CBLO</v>
          </cell>
          <cell r="L926" t="str">
            <v>CCIL</v>
          </cell>
          <cell r="M926" t="str">
            <v>Y</v>
          </cell>
          <cell r="O926">
            <v>964682.73</v>
          </cell>
        </row>
        <row r="927">
          <cell r="I927" t="str">
            <v>CC</v>
          </cell>
          <cell r="L927" t="str">
            <v>Overseas Bank</v>
          </cell>
          <cell r="M927" t="str">
            <v>N</v>
          </cell>
          <cell r="O927">
            <v>156975.38999999998</v>
          </cell>
        </row>
        <row r="928">
          <cell r="I928" t="str">
            <v>OD</v>
          </cell>
          <cell r="L928" t="str">
            <v>Cooperative Bank</v>
          </cell>
          <cell r="M928" t="str">
            <v>N</v>
          </cell>
          <cell r="O928">
            <v>-61673322.922200002</v>
          </cell>
        </row>
        <row r="929">
          <cell r="I929" t="str">
            <v>CC</v>
          </cell>
          <cell r="L929" t="str">
            <v>Individual</v>
          </cell>
          <cell r="M929" t="str">
            <v>Y</v>
          </cell>
          <cell r="O929">
            <v>460514.33999999997</v>
          </cell>
        </row>
        <row r="930">
          <cell r="I930" t="str">
            <v>CM</v>
          </cell>
          <cell r="L930" t="str">
            <v>Corporate</v>
          </cell>
          <cell r="M930" t="str">
            <v>Y</v>
          </cell>
          <cell r="O930">
            <v>18639027.024749998</v>
          </cell>
        </row>
        <row r="931">
          <cell r="I931" t="str">
            <v>CM</v>
          </cell>
          <cell r="L931" t="str">
            <v>Corporate</v>
          </cell>
          <cell r="M931" t="str">
            <v>N</v>
          </cell>
          <cell r="O931">
            <v>1562690.9677499998</v>
          </cell>
        </row>
        <row r="932">
          <cell r="I932" t="str">
            <v>OD</v>
          </cell>
          <cell r="L932" t="str">
            <v>SCB-Private</v>
          </cell>
          <cell r="M932" t="str">
            <v>N</v>
          </cell>
          <cell r="O932">
            <v>-11795820.943500001</v>
          </cell>
        </row>
        <row r="933">
          <cell r="I933" t="str">
            <v>TL</v>
          </cell>
          <cell r="L933" t="str">
            <v>Corporate</v>
          </cell>
          <cell r="M933" t="str">
            <v>N</v>
          </cell>
          <cell r="O933">
            <v>790552.62</v>
          </cell>
        </row>
        <row r="934">
          <cell r="I934" t="str">
            <v>TL</v>
          </cell>
          <cell r="L934" t="str">
            <v>SCB-Private</v>
          </cell>
          <cell r="M934" t="str">
            <v>N</v>
          </cell>
          <cell r="O934">
            <v>58942056.36824999</v>
          </cell>
        </row>
        <row r="935">
          <cell r="I935" t="str">
            <v>CM</v>
          </cell>
          <cell r="L935" t="str">
            <v>Individual</v>
          </cell>
          <cell r="M935" t="str">
            <v>Y</v>
          </cell>
          <cell r="O935">
            <v>52116124.598999992</v>
          </cell>
        </row>
        <row r="936">
          <cell r="I936" t="str">
            <v>TL</v>
          </cell>
          <cell r="L936" t="str">
            <v>Individual</v>
          </cell>
          <cell r="M936" t="str">
            <v>Y</v>
          </cell>
          <cell r="O936">
            <v>79153370.148599997</v>
          </cell>
        </row>
        <row r="937">
          <cell r="I937" t="str">
            <v>CC</v>
          </cell>
          <cell r="L937" t="str">
            <v>Corporate</v>
          </cell>
          <cell r="M937" t="str">
            <v>N</v>
          </cell>
          <cell r="O937">
            <v>70212487.019400001</v>
          </cell>
        </row>
        <row r="938">
          <cell r="I938" t="str">
            <v>TL</v>
          </cell>
          <cell r="L938" t="str">
            <v>Financial Institution</v>
          </cell>
          <cell r="M938" t="str">
            <v>N</v>
          </cell>
          <cell r="O938">
            <v>11326309.052850001</v>
          </cell>
        </row>
        <row r="939">
          <cell r="I939" t="str">
            <v>CM</v>
          </cell>
          <cell r="L939" t="str">
            <v>Cooperative Bank</v>
          </cell>
          <cell r="M939" t="str">
            <v>Y</v>
          </cell>
          <cell r="O939">
            <v>26099922.563549999</v>
          </cell>
        </row>
        <row r="940">
          <cell r="I940" t="str">
            <v>TL</v>
          </cell>
          <cell r="L940" t="str">
            <v>Corporate</v>
          </cell>
          <cell r="M940" t="str">
            <v>Y</v>
          </cell>
          <cell r="O940">
            <v>79930917.435599998</v>
          </cell>
        </row>
        <row r="941">
          <cell r="I941" t="str">
            <v>CM</v>
          </cell>
          <cell r="L941" t="str">
            <v>Financial Institution</v>
          </cell>
          <cell r="M941" t="str">
            <v>Y</v>
          </cell>
          <cell r="O941">
            <v>5881594.0392000005</v>
          </cell>
        </row>
        <row r="942">
          <cell r="I942" t="str">
            <v>CM</v>
          </cell>
          <cell r="L942" t="str">
            <v>Corporate</v>
          </cell>
          <cell r="M942" t="str">
            <v>N</v>
          </cell>
          <cell r="O942">
            <v>17766488.396249998</v>
          </cell>
        </row>
        <row r="943">
          <cell r="I943" t="str">
            <v>TL</v>
          </cell>
          <cell r="L943" t="str">
            <v>SCB-Private</v>
          </cell>
          <cell r="M943" t="str">
            <v>N</v>
          </cell>
          <cell r="O943">
            <v>55063335.412800007</v>
          </cell>
        </row>
        <row r="944">
          <cell r="I944" t="str">
            <v>OD</v>
          </cell>
          <cell r="L944" t="str">
            <v>Individual</v>
          </cell>
          <cell r="M944" t="str">
            <v>N</v>
          </cell>
          <cell r="O944">
            <v>-39461959.048050001</v>
          </cell>
        </row>
        <row r="945">
          <cell r="I945" t="str">
            <v>CBLO</v>
          </cell>
          <cell r="L945" t="str">
            <v>CCIL</v>
          </cell>
          <cell r="M945" t="str">
            <v>Y</v>
          </cell>
          <cell r="O945">
            <v>71631351.059400007</v>
          </cell>
        </row>
        <row r="946">
          <cell r="I946" t="str">
            <v>TL</v>
          </cell>
          <cell r="L946" t="str">
            <v>SCB-Private</v>
          </cell>
          <cell r="M946" t="str">
            <v>Y</v>
          </cell>
          <cell r="O946">
            <v>78366603.986550003</v>
          </cell>
        </row>
        <row r="947">
          <cell r="I947" t="str">
            <v>OD</v>
          </cell>
          <cell r="L947" t="str">
            <v>Individual</v>
          </cell>
          <cell r="M947" t="str">
            <v>N</v>
          </cell>
          <cell r="O947">
            <v>-77795428.523175001</v>
          </cell>
        </row>
        <row r="948">
          <cell r="I948" t="str">
            <v>OD</v>
          </cell>
          <cell r="L948" t="str">
            <v>SCB-Private</v>
          </cell>
          <cell r="M948" t="str">
            <v>Y</v>
          </cell>
          <cell r="O948">
            <v>-53778961.684799999</v>
          </cell>
        </row>
        <row r="949">
          <cell r="I949" t="str">
            <v>CC</v>
          </cell>
          <cell r="L949" t="str">
            <v>SCB-Private</v>
          </cell>
          <cell r="M949" t="str">
            <v>N</v>
          </cell>
          <cell r="O949">
            <v>52357559.165999994</v>
          </cell>
        </row>
        <row r="950">
          <cell r="I950" t="str">
            <v>TL</v>
          </cell>
          <cell r="L950" t="str">
            <v>Individual</v>
          </cell>
          <cell r="M950" t="str">
            <v>Y</v>
          </cell>
          <cell r="O950">
            <v>30219205.079249997</v>
          </cell>
        </row>
        <row r="951">
          <cell r="I951" t="str">
            <v>CM</v>
          </cell>
          <cell r="L951" t="str">
            <v>Corporate</v>
          </cell>
          <cell r="M951" t="str">
            <v>Y</v>
          </cell>
          <cell r="O951">
            <v>94895006.446350008</v>
          </cell>
        </row>
        <row r="952">
          <cell r="I952" t="str">
            <v>TL</v>
          </cell>
          <cell r="L952" t="str">
            <v>Financial Institution</v>
          </cell>
          <cell r="M952" t="str">
            <v>Y</v>
          </cell>
          <cell r="O952">
            <v>85464.72</v>
          </cell>
        </row>
        <row r="953">
          <cell r="I953" t="str">
            <v>OD</v>
          </cell>
          <cell r="L953" t="str">
            <v>Corporate</v>
          </cell>
          <cell r="M953" t="str">
            <v>N</v>
          </cell>
          <cell r="O953">
            <v>-59764474.821150005</v>
          </cell>
        </row>
        <row r="954">
          <cell r="I954" t="str">
            <v>TL</v>
          </cell>
          <cell r="L954" t="str">
            <v>Financial Institution</v>
          </cell>
          <cell r="M954" t="str">
            <v>N</v>
          </cell>
          <cell r="O954">
            <v>23225612.825250003</v>
          </cell>
        </row>
        <row r="955">
          <cell r="I955" t="str">
            <v>CM</v>
          </cell>
          <cell r="L955" t="str">
            <v>Cooperative Bank</v>
          </cell>
          <cell r="M955" t="str">
            <v>N</v>
          </cell>
          <cell r="O955">
            <v>77338666.052999988</v>
          </cell>
        </row>
        <row r="956">
          <cell r="I956" t="str">
            <v>CC</v>
          </cell>
          <cell r="L956" t="str">
            <v>Cooperative Bank</v>
          </cell>
          <cell r="M956" t="str">
            <v>N</v>
          </cell>
          <cell r="O956">
            <v>29032.739999999998</v>
          </cell>
        </row>
        <row r="957">
          <cell r="I957" t="str">
            <v>CBLO</v>
          </cell>
          <cell r="L957" t="str">
            <v>CCIL</v>
          </cell>
          <cell r="M957" t="str">
            <v>Y</v>
          </cell>
          <cell r="O957">
            <v>151954.10999999999</v>
          </cell>
        </row>
        <row r="958">
          <cell r="I958" t="str">
            <v>CC</v>
          </cell>
          <cell r="L958" t="str">
            <v>Individual</v>
          </cell>
          <cell r="M958" t="str">
            <v>Y</v>
          </cell>
          <cell r="O958">
            <v>80576204.977125004</v>
          </cell>
        </row>
        <row r="959">
          <cell r="I959" t="str">
            <v>TL</v>
          </cell>
          <cell r="L959" t="str">
            <v>Cooperative Bank</v>
          </cell>
          <cell r="M959" t="str">
            <v>Y</v>
          </cell>
          <cell r="O959">
            <v>60293696.834250003</v>
          </cell>
        </row>
        <row r="960">
          <cell r="I960" t="str">
            <v>CM</v>
          </cell>
          <cell r="L960" t="str">
            <v>SCB-Private</v>
          </cell>
          <cell r="M960" t="str">
            <v>Y</v>
          </cell>
          <cell r="O960">
            <v>57284270.841600001</v>
          </cell>
        </row>
        <row r="961">
          <cell r="I961" t="str">
            <v>CC</v>
          </cell>
          <cell r="L961" t="str">
            <v>Cooperative Bank</v>
          </cell>
          <cell r="M961" t="str">
            <v>N</v>
          </cell>
          <cell r="O961">
            <v>880794.09</v>
          </cell>
        </row>
        <row r="962">
          <cell r="I962" t="str">
            <v>CC</v>
          </cell>
          <cell r="L962" t="str">
            <v>Financial Institution</v>
          </cell>
          <cell r="M962" t="str">
            <v>Y</v>
          </cell>
          <cell r="O962">
            <v>26383579.759350002</v>
          </cell>
        </row>
        <row r="963">
          <cell r="I963" t="str">
            <v>CC</v>
          </cell>
          <cell r="L963" t="str">
            <v>Overseas Bank</v>
          </cell>
          <cell r="M963" t="str">
            <v>N</v>
          </cell>
          <cell r="O963">
            <v>883383.92999999993</v>
          </cell>
        </row>
        <row r="964">
          <cell r="I964" t="str">
            <v>CC</v>
          </cell>
          <cell r="L964" t="str">
            <v>Individual</v>
          </cell>
          <cell r="M964" t="str">
            <v>Y</v>
          </cell>
          <cell r="O964">
            <v>78193023.380999997</v>
          </cell>
        </row>
        <row r="965">
          <cell r="I965" t="str">
            <v>OD</v>
          </cell>
          <cell r="L965" t="str">
            <v>SCB-Private</v>
          </cell>
          <cell r="M965" t="str">
            <v>Y</v>
          </cell>
          <cell r="O965">
            <v>-37522647.795600004</v>
          </cell>
        </row>
        <row r="966">
          <cell r="I966" t="str">
            <v>CC</v>
          </cell>
          <cell r="L966" t="str">
            <v>SCB-Private</v>
          </cell>
          <cell r="M966" t="str">
            <v>N</v>
          </cell>
          <cell r="O966">
            <v>84169379.626199991</v>
          </cell>
        </row>
        <row r="967">
          <cell r="I967" t="str">
            <v>CBLO</v>
          </cell>
          <cell r="L967" t="str">
            <v>CCIL</v>
          </cell>
          <cell r="M967" t="str">
            <v>N</v>
          </cell>
          <cell r="O967">
            <v>327457.34999999998</v>
          </cell>
        </row>
        <row r="968">
          <cell r="I968" t="str">
            <v>CBLO</v>
          </cell>
          <cell r="L968" t="str">
            <v>CCIL</v>
          </cell>
          <cell r="M968" t="str">
            <v>N</v>
          </cell>
          <cell r="O968">
            <v>26076276.8244</v>
          </cell>
        </row>
        <row r="969">
          <cell r="I969" t="str">
            <v>CC</v>
          </cell>
          <cell r="L969" t="str">
            <v>Individual</v>
          </cell>
          <cell r="M969" t="str">
            <v>Y</v>
          </cell>
          <cell r="O969">
            <v>22613539.766399998</v>
          </cell>
        </row>
        <row r="970">
          <cell r="I970" t="str">
            <v>TL</v>
          </cell>
          <cell r="L970" t="str">
            <v>Individual</v>
          </cell>
          <cell r="M970" t="str">
            <v>Y</v>
          </cell>
          <cell r="O970">
            <v>77409589.504500002</v>
          </cell>
        </row>
        <row r="971">
          <cell r="I971" t="str">
            <v>CM</v>
          </cell>
          <cell r="L971" t="str">
            <v>Financial Institution</v>
          </cell>
          <cell r="M971" t="str">
            <v>N</v>
          </cell>
          <cell r="O971">
            <v>408427.47</v>
          </cell>
        </row>
        <row r="972">
          <cell r="I972" t="str">
            <v>TL</v>
          </cell>
          <cell r="L972" t="str">
            <v>Corporate</v>
          </cell>
          <cell r="M972" t="str">
            <v>Y</v>
          </cell>
          <cell r="O972">
            <v>964646.1</v>
          </cell>
        </row>
        <row r="973">
          <cell r="I973" t="str">
            <v>CC</v>
          </cell>
          <cell r="L973" t="str">
            <v>Financial Institution</v>
          </cell>
          <cell r="M973" t="str">
            <v>N</v>
          </cell>
          <cell r="O973">
            <v>79453.440000000002</v>
          </cell>
        </row>
        <row r="974">
          <cell r="I974" t="str">
            <v>CC</v>
          </cell>
          <cell r="L974" t="str">
            <v>Individual</v>
          </cell>
          <cell r="M974" t="str">
            <v>Y</v>
          </cell>
          <cell r="O974">
            <v>69384538.748249993</v>
          </cell>
        </row>
        <row r="975">
          <cell r="I975" t="str">
            <v>OD</v>
          </cell>
          <cell r="L975" t="str">
            <v>Overseas Bank</v>
          </cell>
          <cell r="M975" t="str">
            <v>N</v>
          </cell>
          <cell r="O975">
            <v>-17653624.62435</v>
          </cell>
        </row>
        <row r="976">
          <cell r="I976" t="str">
            <v>OD</v>
          </cell>
          <cell r="L976" t="str">
            <v>Corporate</v>
          </cell>
          <cell r="M976" t="str">
            <v>N</v>
          </cell>
          <cell r="O976">
            <v>-52251337.784249999</v>
          </cell>
        </row>
        <row r="977">
          <cell r="I977" t="str">
            <v>OD</v>
          </cell>
          <cell r="L977" t="str">
            <v>Individual</v>
          </cell>
          <cell r="M977" t="str">
            <v>Y</v>
          </cell>
          <cell r="O977">
            <v>-49256081.483400002</v>
          </cell>
        </row>
        <row r="978">
          <cell r="I978" t="str">
            <v>OD</v>
          </cell>
          <cell r="L978" t="str">
            <v>Corporate</v>
          </cell>
          <cell r="M978" t="str">
            <v>Y</v>
          </cell>
          <cell r="O978">
            <v>-647534.25</v>
          </cell>
        </row>
        <row r="979">
          <cell r="I979" t="str">
            <v>TL</v>
          </cell>
          <cell r="L979" t="str">
            <v>Corporate</v>
          </cell>
          <cell r="M979" t="str">
            <v>N</v>
          </cell>
          <cell r="O979">
            <v>9408822.84045</v>
          </cell>
        </row>
        <row r="980">
          <cell r="I980" t="str">
            <v>OD</v>
          </cell>
          <cell r="L980" t="str">
            <v>SCB-Private</v>
          </cell>
          <cell r="M980" t="str">
            <v>N</v>
          </cell>
          <cell r="O980">
            <v>-15931207.685250001</v>
          </cell>
        </row>
        <row r="981">
          <cell r="I981" t="str">
            <v>CBLO</v>
          </cell>
          <cell r="L981" t="str">
            <v>CCIL</v>
          </cell>
          <cell r="M981" t="str">
            <v>N</v>
          </cell>
          <cell r="O981">
            <v>54682144.901999995</v>
          </cell>
        </row>
        <row r="982">
          <cell r="I982" t="str">
            <v>CM</v>
          </cell>
          <cell r="L982" t="str">
            <v>Financial Institution</v>
          </cell>
          <cell r="M982" t="str">
            <v>Y</v>
          </cell>
          <cell r="O982">
            <v>76658177.648249999</v>
          </cell>
        </row>
        <row r="983">
          <cell r="I983" t="str">
            <v>CBLO</v>
          </cell>
          <cell r="L983" t="str">
            <v>CCIL</v>
          </cell>
          <cell r="M983" t="str">
            <v>N</v>
          </cell>
          <cell r="O983">
            <v>9672939.6390000004</v>
          </cell>
        </row>
        <row r="984">
          <cell r="I984" t="str">
            <v>CBLO</v>
          </cell>
          <cell r="L984" t="str">
            <v>CCIL</v>
          </cell>
          <cell r="M984" t="str">
            <v>N</v>
          </cell>
          <cell r="O984">
            <v>177796.08</v>
          </cell>
        </row>
        <row r="985">
          <cell r="I985" t="str">
            <v>CC</v>
          </cell>
          <cell r="L985" t="str">
            <v>Cooperative Bank</v>
          </cell>
          <cell r="M985" t="str">
            <v>Y</v>
          </cell>
          <cell r="O985">
            <v>19402419.643200003</v>
          </cell>
        </row>
        <row r="986">
          <cell r="I986" t="str">
            <v>OD</v>
          </cell>
          <cell r="L986" t="str">
            <v>Financial Institution</v>
          </cell>
          <cell r="M986" t="str">
            <v>N</v>
          </cell>
          <cell r="O986">
            <v>-690495.3</v>
          </cell>
        </row>
        <row r="987">
          <cell r="I987" t="str">
            <v>CC</v>
          </cell>
          <cell r="L987" t="str">
            <v>Cooperative Bank</v>
          </cell>
          <cell r="M987" t="str">
            <v>Y</v>
          </cell>
          <cell r="O987">
            <v>75857299.657425001</v>
          </cell>
        </row>
        <row r="988">
          <cell r="I988" t="str">
            <v>CBLO</v>
          </cell>
          <cell r="L988" t="str">
            <v>CCIL</v>
          </cell>
          <cell r="M988" t="str">
            <v>N</v>
          </cell>
          <cell r="O988">
            <v>10417.77</v>
          </cell>
        </row>
        <row r="989">
          <cell r="I989" t="str">
            <v>CBLO</v>
          </cell>
          <cell r="L989" t="str">
            <v>CCIL</v>
          </cell>
          <cell r="M989" t="str">
            <v>Y</v>
          </cell>
          <cell r="O989">
            <v>37919825.514450006</v>
          </cell>
        </row>
        <row r="990">
          <cell r="I990" t="str">
            <v>CBLO</v>
          </cell>
          <cell r="L990" t="str">
            <v>CCIL</v>
          </cell>
          <cell r="M990" t="str">
            <v>N</v>
          </cell>
          <cell r="O990">
            <v>920412.9</v>
          </cell>
        </row>
        <row r="991">
          <cell r="I991" t="str">
            <v>OD</v>
          </cell>
          <cell r="L991" t="str">
            <v>Cooperative Bank</v>
          </cell>
          <cell r="M991" t="str">
            <v>N</v>
          </cell>
          <cell r="O991">
            <v>-704615.67</v>
          </cell>
        </row>
        <row r="992">
          <cell r="I992" t="str">
            <v>CBLO</v>
          </cell>
          <cell r="L992" t="str">
            <v>CCIL</v>
          </cell>
          <cell r="M992" t="str">
            <v>N</v>
          </cell>
          <cell r="O992">
            <v>3708555.8845500005</v>
          </cell>
        </row>
        <row r="993">
          <cell r="I993" t="str">
            <v>OD</v>
          </cell>
          <cell r="L993" t="str">
            <v>Individual</v>
          </cell>
          <cell r="M993" t="str">
            <v>N</v>
          </cell>
          <cell r="O993">
            <v>-72323154.426600009</v>
          </cell>
        </row>
        <row r="994">
          <cell r="I994" t="str">
            <v>CBLO</v>
          </cell>
          <cell r="L994" t="str">
            <v>CCIL</v>
          </cell>
          <cell r="M994" t="str">
            <v>N</v>
          </cell>
          <cell r="O994">
            <v>57608515.305</v>
          </cell>
        </row>
        <row r="995">
          <cell r="I995" t="str">
            <v>OD</v>
          </cell>
          <cell r="L995" t="str">
            <v>SCB-Private</v>
          </cell>
          <cell r="M995" t="str">
            <v>N</v>
          </cell>
          <cell r="O995">
            <v>-32782766.870700002</v>
          </cell>
        </row>
        <row r="996">
          <cell r="I996" t="str">
            <v>TL</v>
          </cell>
          <cell r="L996" t="str">
            <v>Financial Institution</v>
          </cell>
          <cell r="M996" t="str">
            <v>Y</v>
          </cell>
          <cell r="O996">
            <v>667434.23999999999</v>
          </cell>
        </row>
        <row r="997">
          <cell r="I997" t="str">
            <v>CBLO</v>
          </cell>
          <cell r="L997" t="str">
            <v>CCIL</v>
          </cell>
          <cell r="M997" t="str">
            <v>Y</v>
          </cell>
          <cell r="O997">
            <v>989558.46</v>
          </cell>
        </row>
        <row r="998">
          <cell r="I998" t="str">
            <v>CC</v>
          </cell>
          <cell r="L998" t="str">
            <v>Individual</v>
          </cell>
          <cell r="M998" t="str">
            <v>Y</v>
          </cell>
          <cell r="O998">
            <v>31737820.865850002</v>
          </cell>
        </row>
        <row r="999">
          <cell r="I999" t="str">
            <v>OD</v>
          </cell>
          <cell r="L999" t="str">
            <v>Individual</v>
          </cell>
          <cell r="M999" t="str">
            <v>Y</v>
          </cell>
          <cell r="O999">
            <v>-6565837.1625000006</v>
          </cell>
        </row>
        <row r="1000">
          <cell r="I1000" t="str">
            <v>CM</v>
          </cell>
          <cell r="L1000" t="str">
            <v>Cooperative Bank</v>
          </cell>
          <cell r="M1000" t="str">
            <v>N</v>
          </cell>
          <cell r="O1000">
            <v>94913.279999999999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un Sood" refreshedDate="45351.401397337962" createdVersion="8" refreshedVersion="8" minRefreshableVersion="3" recordCount="1000" xr:uid="{A5392C54-DE23-DA4F-9251-2A92D45A4239}">
  <cacheSource type="worksheet">
    <worksheetSource ref="A1:L1001" sheet="Borrowings"/>
  </cacheSource>
  <cacheFields count="12">
    <cacheField name="Business Date" numFmtId="0">
      <sharedItems containsSemiMixedTypes="0" containsString="0" containsNumber="1" containsInteger="1" minValue="20221231" maxValue="20221231"/>
    </cacheField>
    <cacheField name="Currency Code" numFmtId="0">
      <sharedItems/>
    </cacheField>
    <cacheField name="Account Number" numFmtId="1">
      <sharedItems containsSemiMixedTypes="0" containsString="0" containsNumber="1" containsInteger="1" minValue="10002" maxValue="11942"/>
    </cacheField>
    <cacheField name="Branch Code" numFmtId="0">
      <sharedItems/>
    </cacheField>
    <cacheField name="Product Type" numFmtId="0">
      <sharedItems count="4">
        <s v="MSF"/>
        <s v="Call Money"/>
        <s v="Term Loan"/>
        <s v="LAF"/>
      </sharedItems>
    </cacheField>
    <cacheField name="CONCAT" numFmtId="0">
      <sharedItems/>
    </cacheField>
    <cacheField name="Balance Amount" numFmtId="2">
      <sharedItems containsSemiMixedTypes="0" containsString="0" containsNumber="1" minValue="12876.93" maxValue="986911.2"/>
    </cacheField>
    <cacheField name="Customer Code" numFmtId="0">
      <sharedItems/>
    </cacheField>
    <cacheField name="Counterparty Code" numFmtId="0">
      <sharedItems count="11">
        <s v="Saraswat"/>
        <s v="HDFC"/>
        <s v="FIO"/>
        <s v="BOA"/>
        <s v="SIDBI"/>
        <s v="NABARD"/>
        <s v="ICICI"/>
        <s v="SBI"/>
        <s v="RBI"/>
        <s v="EXIM"/>
        <s v="SBBJ"/>
      </sharedItems>
    </cacheField>
    <cacheField name="Counterparty Type" numFmtId="0">
      <sharedItems/>
    </cacheField>
    <cacheField name="Is_Domestic" numFmtId="0">
      <sharedItems/>
    </cacheField>
    <cacheField name="Balance Amount LCY" numFmtId="2">
      <sharedItems containsSemiMixedTypes="0" containsString="0" containsNumber="1" minValue="13869.9" maxValue="98037494.698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0221231"/>
    <s v="USD"/>
    <n v="10002"/>
    <s v="MUM"/>
    <x v="0"/>
    <s v="MSF-USD"/>
    <n v="462089.43"/>
    <s v="CUST-24014"/>
    <x v="0"/>
    <s v="Cooperative Bank"/>
    <s v="O"/>
    <n v="38226348.096749999"/>
  </r>
  <r>
    <n v="20221231"/>
    <s v="USD"/>
    <n v="10003"/>
    <s v="MUM"/>
    <x v="1"/>
    <s v="Call Money-USD"/>
    <n v="405532.71"/>
    <s v="CUST-56148"/>
    <x v="0"/>
    <s v="Cooperative Bank"/>
    <s v="D"/>
    <n v="33547693.434749998"/>
  </r>
  <r>
    <n v="20221231"/>
    <s v="INR"/>
    <n v="10008"/>
    <s v="DEL"/>
    <x v="1"/>
    <s v="Call Money-INR"/>
    <n v="886460.85"/>
    <s v="CUST-24383"/>
    <x v="1"/>
    <s v="SCB-Private"/>
    <s v="O"/>
    <n v="886460.85"/>
  </r>
  <r>
    <n v="20221231"/>
    <s v="INR"/>
    <n v="10009"/>
    <s v="DEL"/>
    <x v="2"/>
    <s v="Term Loan-INR"/>
    <n v="382495.41"/>
    <s v="CUST-38383"/>
    <x v="2"/>
    <s v="Financial Institution"/>
    <s v="D"/>
    <n v="382495.41"/>
  </r>
  <r>
    <n v="20221231"/>
    <s v="GBP"/>
    <n v="10012"/>
    <s v="DEL"/>
    <x v="0"/>
    <s v="MSF-GBP"/>
    <n v="64654.92"/>
    <s v="CUST-38281"/>
    <x v="3"/>
    <s v="Overseas Bank"/>
    <s v="D"/>
    <n v="6434942.5503000002"/>
  </r>
  <r>
    <n v="20221231"/>
    <s v="INR"/>
    <n v="10013"/>
    <s v="DEL"/>
    <x v="0"/>
    <s v="MSF-INR"/>
    <n v="834875.91"/>
    <s v="CUST-26773"/>
    <x v="4"/>
    <s v="Financial Institution"/>
    <s v="O"/>
    <n v="834875.91"/>
  </r>
  <r>
    <n v="20221231"/>
    <s v="USD"/>
    <n v="10017"/>
    <s v="MUM"/>
    <x v="2"/>
    <s v="Term Loan-USD"/>
    <n v="600815.16"/>
    <s v="CUST-78859"/>
    <x v="1"/>
    <s v="SCB-Private"/>
    <s v="O"/>
    <n v="49702434.111000001"/>
  </r>
  <r>
    <n v="20221231"/>
    <s v="GBP"/>
    <n v="10018"/>
    <s v="MUM"/>
    <x v="2"/>
    <s v="Term Loan-GBP"/>
    <n v="808995.33"/>
    <s v="CUST-46564"/>
    <x v="1"/>
    <s v="SCB-Private"/>
    <s v="D"/>
    <n v="80517282.706574991"/>
  </r>
  <r>
    <n v="20221231"/>
    <s v="USD"/>
    <n v="10021"/>
    <s v="DEL"/>
    <x v="2"/>
    <s v="Term Loan-USD"/>
    <n v="504265.41"/>
    <s v="CUST-72838"/>
    <x v="0"/>
    <s v="Cooperative Bank"/>
    <s v="O"/>
    <n v="41715356.042249992"/>
  </r>
  <r>
    <n v="20221231"/>
    <s v="GBP"/>
    <n v="10022"/>
    <s v="MUM"/>
    <x v="3"/>
    <s v="LAF-GBP"/>
    <n v="94781.61"/>
    <s v="CUST-12646"/>
    <x v="5"/>
    <s v="Financial Institution"/>
    <s v="O"/>
    <n v="9433376.6892750002"/>
  </r>
  <r>
    <n v="20221231"/>
    <s v="GBP"/>
    <n v="10027"/>
    <s v="DEL"/>
    <x v="1"/>
    <s v="Call Money-GBP"/>
    <n v="224450.82"/>
    <s v="CUST-72487"/>
    <x v="6"/>
    <s v="SCB-Private"/>
    <s v="D"/>
    <n v="22339028.987550002"/>
  </r>
  <r>
    <n v="20221231"/>
    <s v="USD"/>
    <n v="10029"/>
    <s v="MUM"/>
    <x v="2"/>
    <s v="Term Loan-USD"/>
    <n v="471333.06"/>
    <s v="CUST-67251"/>
    <x v="1"/>
    <s v="SCB-Private"/>
    <s v="D"/>
    <n v="38991027.388499998"/>
  </r>
  <r>
    <n v="20221231"/>
    <s v="INR"/>
    <n v="10031"/>
    <s v="DEL"/>
    <x v="3"/>
    <s v="LAF-INR"/>
    <n v="977738.85"/>
    <s v="CUST-37470"/>
    <x v="2"/>
    <s v="Financial Institution"/>
    <s v="D"/>
    <n v="977738.85"/>
  </r>
  <r>
    <n v="20221231"/>
    <s v="GBP"/>
    <n v="10035"/>
    <s v="MUM"/>
    <x v="0"/>
    <s v="MSF-GBP"/>
    <n v="823103.82"/>
    <s v="CUST-66596"/>
    <x v="7"/>
    <s v="SBI"/>
    <s v="O"/>
    <n v="81921465.445050001"/>
  </r>
  <r>
    <n v="20221231"/>
    <s v="GBP"/>
    <n v="10037"/>
    <s v="MUM"/>
    <x v="1"/>
    <s v="Call Money-GBP"/>
    <n v="582897.15"/>
    <s v="CUST-58011"/>
    <x v="8"/>
    <s v="RBI"/>
    <s v="O"/>
    <n v="58014296.096625008"/>
  </r>
  <r>
    <n v="20221231"/>
    <s v="INR"/>
    <n v="10039"/>
    <s v="DEL"/>
    <x v="0"/>
    <s v="MSF-INR"/>
    <n v="552201.21"/>
    <s v="CUST-31449"/>
    <x v="9"/>
    <s v="Financial Institution"/>
    <s v="O"/>
    <n v="552201.21"/>
  </r>
  <r>
    <n v="20221231"/>
    <s v="USD"/>
    <n v="10042"/>
    <s v="DEL"/>
    <x v="3"/>
    <s v="LAF-USD"/>
    <n v="197015.94"/>
    <s v="CUST-29334"/>
    <x v="9"/>
    <s v="Financial Institution"/>
    <s v="D"/>
    <n v="16298143.636499999"/>
  </r>
  <r>
    <n v="20221231"/>
    <s v="GBP"/>
    <n v="10043"/>
    <s v="MUM"/>
    <x v="2"/>
    <s v="Term Loan-GBP"/>
    <n v="483958.52999999997"/>
    <s v="CUST-59686"/>
    <x v="4"/>
    <s v="Financial Institution"/>
    <s v="O"/>
    <n v="48167182.594574995"/>
  </r>
  <r>
    <n v="20221231"/>
    <s v="EUR"/>
    <n v="10046"/>
    <s v="DEL"/>
    <x v="2"/>
    <s v="Term Loan-EUR"/>
    <n v="488063.07"/>
    <s v="CUST-66320"/>
    <x v="3"/>
    <s v="Overseas Bank"/>
    <s v="O"/>
    <n v="43015438.674450003"/>
  </r>
  <r>
    <n v="20221231"/>
    <s v="EUR"/>
    <n v="10050"/>
    <s v="DEL"/>
    <x v="1"/>
    <s v="Call Money-EUR"/>
    <n v="514026.81"/>
    <s v="CUST-61549"/>
    <x v="7"/>
    <s v="SBI"/>
    <s v="O"/>
    <n v="45303752.899350002"/>
  </r>
  <r>
    <n v="20221231"/>
    <s v="INR"/>
    <n v="10051"/>
    <s v="MUM"/>
    <x v="0"/>
    <s v="MSF-INR"/>
    <n v="683114.85"/>
    <s v="CUST-45737"/>
    <x v="0"/>
    <s v="Cooperative Bank"/>
    <s v="D"/>
    <n v="683114.85"/>
  </r>
  <r>
    <n v="20221231"/>
    <s v="GBP"/>
    <n v="10052"/>
    <s v="DEL"/>
    <x v="0"/>
    <s v="MSF-GBP"/>
    <n v="949545.63"/>
    <s v="CUST-19089"/>
    <x v="8"/>
    <s v="RBI"/>
    <s v="O"/>
    <n v="94505902.689824998"/>
  </r>
  <r>
    <n v="20221231"/>
    <s v="INR"/>
    <n v="10053"/>
    <s v="MUM"/>
    <x v="2"/>
    <s v="Term Loan-INR"/>
    <n v="520244.01"/>
    <s v="CUST-17981"/>
    <x v="5"/>
    <s v="Financial Institution"/>
    <s v="O"/>
    <n v="520244.01"/>
  </r>
  <r>
    <n v="20221231"/>
    <s v="EUR"/>
    <n v="10054"/>
    <s v="DEL"/>
    <x v="1"/>
    <s v="Call Money-EUR"/>
    <n v="967274.55"/>
    <s v="CUST-75721"/>
    <x v="9"/>
    <s v="Financial Institution"/>
    <s v="D"/>
    <n v="85250742.464250013"/>
  </r>
  <r>
    <n v="20221231"/>
    <s v="EUR"/>
    <n v="10058"/>
    <s v="DEL"/>
    <x v="3"/>
    <s v="LAF-EUR"/>
    <n v="743242.5"/>
    <s v="CUST-62733"/>
    <x v="1"/>
    <s v="SCB-Private"/>
    <s v="O"/>
    <n v="65505677.737500004"/>
  </r>
  <r>
    <n v="20221231"/>
    <s v="GBP"/>
    <n v="10060"/>
    <s v="MUM"/>
    <x v="1"/>
    <s v="Call Money-GBP"/>
    <n v="690374.52"/>
    <s v="CUST-46239"/>
    <x v="6"/>
    <s v="SCB-Private"/>
    <s v="D"/>
    <n v="68711250.03930001"/>
  </r>
  <r>
    <n v="20221231"/>
    <s v="EUR"/>
    <n v="10067"/>
    <s v="MUM"/>
    <x v="3"/>
    <s v="LAF-EUR"/>
    <n v="69810.84"/>
    <s v="CUST-11365"/>
    <x v="2"/>
    <s v="Financial Institution"/>
    <s v="D"/>
    <n v="6152778.3833999997"/>
  </r>
  <r>
    <n v="20221231"/>
    <s v="GBP"/>
    <n v="10070"/>
    <s v="DEL"/>
    <x v="3"/>
    <s v="LAF-GBP"/>
    <n v="212897.52"/>
    <s v="CUST-27998"/>
    <x v="6"/>
    <s v="SCB-Private"/>
    <s v="D"/>
    <n v="21189157.921799999"/>
  </r>
  <r>
    <n v="20221231"/>
    <s v="INR"/>
    <n v="10071"/>
    <s v="MUM"/>
    <x v="1"/>
    <s v="Call Money-INR"/>
    <n v="210992.76"/>
    <s v="CUST-63886"/>
    <x v="0"/>
    <s v="Cooperative Bank"/>
    <s v="D"/>
    <n v="210992.76"/>
  </r>
  <r>
    <n v="20221231"/>
    <s v="INR"/>
    <n v="10073"/>
    <s v="DEL"/>
    <x v="2"/>
    <s v="Term Loan-INR"/>
    <n v="609514.29"/>
    <s v="CUST-11341"/>
    <x v="5"/>
    <s v="Financial Institution"/>
    <s v="D"/>
    <n v="609514.29"/>
  </r>
  <r>
    <n v="20221231"/>
    <s v="INR"/>
    <n v="10074"/>
    <s v="MUM"/>
    <x v="0"/>
    <s v="MSF-INR"/>
    <n v="755477.91"/>
    <s v="CUST-66907"/>
    <x v="7"/>
    <s v="SBI"/>
    <s v="O"/>
    <n v="755477.91"/>
  </r>
  <r>
    <n v="20221231"/>
    <s v="INR"/>
    <n v="10077"/>
    <s v="DEL"/>
    <x v="1"/>
    <s v="Call Money-INR"/>
    <n v="689115.24"/>
    <s v="CUST-74368"/>
    <x v="5"/>
    <s v="Financial Institution"/>
    <s v="D"/>
    <n v="689115.24"/>
  </r>
  <r>
    <n v="20221231"/>
    <s v="GBP"/>
    <n v="10078"/>
    <s v="MUM"/>
    <x v="2"/>
    <s v="Term Loan-GBP"/>
    <n v="42942.239999999998"/>
    <s v="CUST-45431"/>
    <x v="7"/>
    <s v="SBI"/>
    <s v="O"/>
    <n v="4273933.7916000001"/>
  </r>
  <r>
    <n v="20221231"/>
    <s v="EUR"/>
    <n v="10079"/>
    <s v="DEL"/>
    <x v="3"/>
    <s v="LAF-EUR"/>
    <n v="501453.81"/>
    <s v="CUST-73169"/>
    <x v="8"/>
    <s v="RBI"/>
    <s v="O"/>
    <n v="44195631.544350006"/>
  </r>
  <r>
    <n v="20221231"/>
    <s v="USD"/>
    <n v="10080"/>
    <s v="DEL"/>
    <x v="1"/>
    <s v="Call Money-USD"/>
    <n v="398353.23"/>
    <s v="CUST-16197"/>
    <x v="7"/>
    <s v="SBI"/>
    <s v="D"/>
    <n v="32953770.951749995"/>
  </r>
  <r>
    <n v="20221231"/>
    <s v="EUR"/>
    <n v="10081"/>
    <s v="MUM"/>
    <x v="1"/>
    <s v="Call Money-EUR"/>
    <n v="578204.55000000005"/>
    <s v="CUST-31205"/>
    <x v="5"/>
    <s v="Financial Institution"/>
    <s v="D"/>
    <n v="50960058.01425001"/>
  </r>
  <r>
    <n v="20221231"/>
    <s v="EUR"/>
    <n v="10083"/>
    <s v="MUM"/>
    <x v="1"/>
    <s v="Call Money-EUR"/>
    <n v="122856.03"/>
    <s v="CUST-61629"/>
    <x v="5"/>
    <s v="Financial Institution"/>
    <s v="D"/>
    <n v="10827916.204050001"/>
  </r>
  <r>
    <n v="20221231"/>
    <s v="INR"/>
    <n v="10088"/>
    <s v="MUM"/>
    <x v="3"/>
    <s v="LAF-INR"/>
    <n v="160955.19"/>
    <s v="CUST-76200"/>
    <x v="6"/>
    <s v="SCB-Private"/>
    <s v="D"/>
    <n v="160955.19"/>
  </r>
  <r>
    <n v="20221231"/>
    <s v="INR"/>
    <n v="10089"/>
    <s v="MUM"/>
    <x v="3"/>
    <s v="LAF-INR"/>
    <n v="836658.9"/>
    <s v="CUST-63942"/>
    <x v="5"/>
    <s v="Financial Institution"/>
    <s v="D"/>
    <n v="836658.9"/>
  </r>
  <r>
    <n v="20221231"/>
    <s v="USD"/>
    <n v="10091"/>
    <s v="MUM"/>
    <x v="2"/>
    <s v="Term Loan-USD"/>
    <n v="727077.78"/>
    <s v="CUST-26915"/>
    <x v="4"/>
    <s v="Financial Institution"/>
    <s v="O"/>
    <n v="60147509.350499995"/>
  </r>
  <r>
    <n v="20221231"/>
    <s v="GBP"/>
    <n v="10096"/>
    <s v="DEL"/>
    <x v="1"/>
    <s v="Call Money-GBP"/>
    <n v="970374.24"/>
    <s v="CUST-23292"/>
    <x v="4"/>
    <s v="Financial Institution"/>
    <s v="D"/>
    <n v="96578922.171599999"/>
  </r>
  <r>
    <n v="20221231"/>
    <s v="GBP"/>
    <n v="10101"/>
    <s v="MUM"/>
    <x v="1"/>
    <s v="Call Money-GBP"/>
    <n v="882656.28"/>
    <s v="CUST-78257"/>
    <x v="6"/>
    <s v="SCB-Private"/>
    <s v="O"/>
    <n v="87848572.907700002"/>
  </r>
  <r>
    <n v="20221231"/>
    <s v="INR"/>
    <n v="10102"/>
    <s v="DEL"/>
    <x v="1"/>
    <s v="Call Money-INR"/>
    <n v="586276.02"/>
    <s v="CUST-31152"/>
    <x v="1"/>
    <s v="SCB-Private"/>
    <s v="D"/>
    <n v="586276.02"/>
  </r>
  <r>
    <n v="20221231"/>
    <s v="INR"/>
    <n v="10103"/>
    <s v="MUM"/>
    <x v="2"/>
    <s v="Term Loan-INR"/>
    <n v="605475.09"/>
    <s v="CUST-35876"/>
    <x v="6"/>
    <s v="SCB-Private"/>
    <s v="D"/>
    <n v="605475.09"/>
  </r>
  <r>
    <n v="20221231"/>
    <s v="EUR"/>
    <n v="10104"/>
    <s v="DEL"/>
    <x v="1"/>
    <s v="Call Money-EUR"/>
    <n v="56357.729999999996"/>
    <s v="CUST-56300"/>
    <x v="5"/>
    <s v="Financial Institution"/>
    <s v="O"/>
    <n v="4967088.5335499998"/>
  </r>
  <r>
    <n v="20221231"/>
    <s v="INR"/>
    <n v="10105"/>
    <s v="MUM"/>
    <x v="1"/>
    <s v="Call Money-INR"/>
    <n v="706290.75"/>
    <s v="CUST-50891"/>
    <x v="1"/>
    <s v="SCB-Private"/>
    <s v="D"/>
    <n v="706290.75"/>
  </r>
  <r>
    <n v="20221231"/>
    <s v="INR"/>
    <n v="10106"/>
    <s v="MUM"/>
    <x v="3"/>
    <s v="LAF-INR"/>
    <n v="454360.5"/>
    <s v="CUST-33479"/>
    <x v="9"/>
    <s v="Financial Institution"/>
    <s v="D"/>
    <n v="454360.5"/>
  </r>
  <r>
    <n v="20221231"/>
    <s v="INR"/>
    <n v="10108"/>
    <s v="MUM"/>
    <x v="0"/>
    <s v="MSF-INR"/>
    <n v="857867.67"/>
    <s v="CUST-65281"/>
    <x v="3"/>
    <s v="Overseas Bank"/>
    <s v="O"/>
    <n v="857867.67"/>
  </r>
  <r>
    <n v="20221231"/>
    <s v="USD"/>
    <n v="10109"/>
    <s v="DEL"/>
    <x v="3"/>
    <s v="LAF-USD"/>
    <n v="393113.16"/>
    <s v="CUST-45925"/>
    <x v="2"/>
    <s v="Financial Institution"/>
    <s v="D"/>
    <n v="32520286.160999995"/>
  </r>
  <r>
    <n v="20221231"/>
    <s v="INR"/>
    <n v="10110"/>
    <s v="DEL"/>
    <x v="3"/>
    <s v="LAF-INR"/>
    <n v="200979.9"/>
    <s v="CUST-60590"/>
    <x v="3"/>
    <s v="Overseas Bank"/>
    <s v="D"/>
    <n v="200979.9"/>
  </r>
  <r>
    <n v="20221231"/>
    <s v="USD"/>
    <n v="10111"/>
    <s v="MUM"/>
    <x v="0"/>
    <s v="MSF-USD"/>
    <n v="675993.78"/>
    <s v="CUST-51558"/>
    <x v="4"/>
    <s v="Financial Institution"/>
    <s v="O"/>
    <n v="55921585.450499997"/>
  </r>
  <r>
    <n v="20221231"/>
    <s v="EUR"/>
    <n v="10112"/>
    <s v="DEL"/>
    <x v="0"/>
    <s v="MSF-EUR"/>
    <n v="34820.28"/>
    <s v="CUST-56441"/>
    <x v="6"/>
    <s v="SCB-Private"/>
    <s v="D"/>
    <n v="3068885.3777999999"/>
  </r>
  <r>
    <n v="20221231"/>
    <s v="INR"/>
    <n v="10113"/>
    <s v="MUM"/>
    <x v="1"/>
    <s v="Call Money-INR"/>
    <n v="742156.47"/>
    <s v="CUST-49187"/>
    <x v="10"/>
    <s v="SBI-SUB"/>
    <s v="D"/>
    <n v="742156.47"/>
  </r>
  <r>
    <n v="20221231"/>
    <s v="GBP"/>
    <n v="10114"/>
    <s v="DEL"/>
    <x v="0"/>
    <s v="MSF-GBP"/>
    <n v="603979.19999999995"/>
    <s v="CUST-56336"/>
    <x v="3"/>
    <s v="Overseas Bank"/>
    <s v="D"/>
    <n v="60112539.827999994"/>
  </r>
  <r>
    <n v="20221231"/>
    <s v="EUR"/>
    <n v="10115"/>
    <s v="DEL"/>
    <x v="0"/>
    <s v="MSF-EUR"/>
    <n v="638323.29"/>
    <s v="CUST-77465"/>
    <x v="9"/>
    <s v="Financial Institution"/>
    <s v="O"/>
    <n v="56258623.164150007"/>
  </r>
  <r>
    <n v="20221231"/>
    <s v="GBP"/>
    <n v="10117"/>
    <s v="MUM"/>
    <x v="1"/>
    <s v="Call Money-GBP"/>
    <n v="930690.09"/>
    <s v="CUST-36758"/>
    <x v="7"/>
    <s v="SBI"/>
    <s v="D"/>
    <n v="92629257.932475001"/>
  </r>
  <r>
    <n v="20221231"/>
    <s v="EUR"/>
    <n v="10122"/>
    <s v="DEL"/>
    <x v="2"/>
    <s v="Term Loan-EUR"/>
    <n v="870232.77"/>
    <s v="CUST-30141"/>
    <x v="8"/>
    <s v="RBI"/>
    <s v="D"/>
    <n v="76697965.183950007"/>
  </r>
  <r>
    <n v="20221231"/>
    <s v="EUR"/>
    <n v="10124"/>
    <s v="MUM"/>
    <x v="3"/>
    <s v="LAF-EUR"/>
    <n v="846557.91"/>
    <s v="CUST-30670"/>
    <x v="1"/>
    <s v="SCB-Private"/>
    <s v="O"/>
    <n v="74611381.397850007"/>
  </r>
  <r>
    <n v="20221231"/>
    <s v="USD"/>
    <n v="10125"/>
    <s v="MUM"/>
    <x v="0"/>
    <s v="MSF-USD"/>
    <n v="318974.03999999998"/>
    <s v="CUST-53629"/>
    <x v="5"/>
    <s v="Financial Institution"/>
    <s v="D"/>
    <n v="26387127.458999995"/>
  </r>
  <r>
    <n v="20221231"/>
    <s v="EUR"/>
    <n v="10126"/>
    <s v="MUM"/>
    <x v="3"/>
    <s v="LAF-EUR"/>
    <n v="498151.17"/>
    <s v="CUST-27720"/>
    <x v="9"/>
    <s v="Financial Institution"/>
    <s v="O"/>
    <n v="43904553.36795"/>
  </r>
  <r>
    <n v="20221231"/>
    <s v="INR"/>
    <n v="10127"/>
    <s v="DEL"/>
    <x v="2"/>
    <s v="Term Loan-INR"/>
    <n v="799564.59"/>
    <s v="CUST-70561"/>
    <x v="9"/>
    <s v="Financial Institution"/>
    <s v="D"/>
    <n v="799564.59"/>
  </r>
  <r>
    <n v="20221231"/>
    <s v="INR"/>
    <n v="10128"/>
    <s v="MUM"/>
    <x v="0"/>
    <s v="MSF-INR"/>
    <n v="104843.97"/>
    <s v="CUST-42108"/>
    <x v="3"/>
    <s v="Overseas Bank"/>
    <s v="O"/>
    <n v="104843.97"/>
  </r>
  <r>
    <n v="20221231"/>
    <s v="EUR"/>
    <n v="10129"/>
    <s v="MUM"/>
    <x v="1"/>
    <s v="Call Money-EUR"/>
    <n v="483825.87"/>
    <s v="CUST-63508"/>
    <x v="9"/>
    <s v="Financial Institution"/>
    <s v="O"/>
    <n v="42641993.052450001"/>
  </r>
  <r>
    <n v="20221231"/>
    <s v="INR"/>
    <n v="10130"/>
    <s v="DEL"/>
    <x v="1"/>
    <s v="Call Money-INR"/>
    <n v="816478.74"/>
    <s v="CUST-67272"/>
    <x v="2"/>
    <s v="Financial Institution"/>
    <s v="D"/>
    <n v="816478.74"/>
  </r>
  <r>
    <n v="20221231"/>
    <s v="USD"/>
    <n v="10135"/>
    <s v="DEL"/>
    <x v="2"/>
    <s v="Term Loan-USD"/>
    <n v="45201.42"/>
    <s v="CUST-59610"/>
    <x v="2"/>
    <s v="Financial Institution"/>
    <s v="D"/>
    <n v="3739287.4694999997"/>
  </r>
  <r>
    <n v="20221231"/>
    <s v="USD"/>
    <n v="10136"/>
    <s v="DEL"/>
    <x v="0"/>
    <s v="MSF-USD"/>
    <n v="910447.55999999994"/>
    <s v="CUST-15237"/>
    <x v="4"/>
    <s v="Financial Institution"/>
    <s v="O"/>
    <n v="75316774.400999993"/>
  </r>
  <r>
    <n v="20221231"/>
    <s v="EUR"/>
    <n v="10139"/>
    <s v="DEL"/>
    <x v="1"/>
    <s v="Call Money-EUR"/>
    <n v="21404.79"/>
    <s v="CUST-26978"/>
    <x v="9"/>
    <s v="Financial Institution"/>
    <s v="D"/>
    <n v="1886511.1666500003"/>
  </r>
  <r>
    <n v="20221231"/>
    <s v="GBP"/>
    <n v="10140"/>
    <s v="DEL"/>
    <x v="2"/>
    <s v="Term Loan-GBP"/>
    <n v="353313.18"/>
    <s v="CUST-65714"/>
    <x v="0"/>
    <s v="Cooperative Bank"/>
    <s v="O"/>
    <n v="35164377.52245"/>
  </r>
  <r>
    <n v="20221231"/>
    <s v="INR"/>
    <n v="10142"/>
    <s v="DEL"/>
    <x v="1"/>
    <s v="Call Money-INR"/>
    <n v="339162.12"/>
    <s v="CUST-48438"/>
    <x v="3"/>
    <s v="Overseas Bank"/>
    <s v="D"/>
    <n v="339162.12"/>
  </r>
  <r>
    <n v="20221231"/>
    <s v="INR"/>
    <n v="10144"/>
    <s v="MUM"/>
    <x v="2"/>
    <s v="Term Loan-INR"/>
    <n v="339611.58"/>
    <s v="CUST-38216"/>
    <x v="1"/>
    <s v="SCB-Private"/>
    <s v="D"/>
    <n v="339611.58"/>
  </r>
  <r>
    <n v="20221231"/>
    <s v="GBP"/>
    <n v="10147"/>
    <s v="MUM"/>
    <x v="2"/>
    <s v="Term Loan-GBP"/>
    <n v="552861.54"/>
    <s v="CUST-70741"/>
    <x v="4"/>
    <s v="Financial Institution"/>
    <s v="O"/>
    <n v="55024926.922350004"/>
  </r>
  <r>
    <n v="20221231"/>
    <s v="EUR"/>
    <n v="10148"/>
    <s v="MUM"/>
    <x v="1"/>
    <s v="Call Money-EUR"/>
    <n v="501470.64"/>
    <s v="CUST-34121"/>
    <x v="6"/>
    <s v="SCB-Private"/>
    <s v="D"/>
    <n v="44197114.856400006"/>
  </r>
  <r>
    <n v="20221231"/>
    <s v="EUR"/>
    <n v="10149"/>
    <s v="DEL"/>
    <x v="2"/>
    <s v="Term Loan-EUR"/>
    <n v="366440.58"/>
    <s v="CUST-17324"/>
    <x v="1"/>
    <s v="SCB-Private"/>
    <s v="D"/>
    <n v="32296240.518300004"/>
  </r>
  <r>
    <n v="20221231"/>
    <s v="EUR"/>
    <n v="10151"/>
    <s v="MUM"/>
    <x v="0"/>
    <s v="MSF-EUR"/>
    <n v="382695.39"/>
    <s v="CUST-72227"/>
    <x v="1"/>
    <s v="SCB-Private"/>
    <s v="D"/>
    <n v="33728858.19765"/>
  </r>
  <r>
    <n v="20221231"/>
    <s v="USD"/>
    <n v="10156"/>
    <s v="MUM"/>
    <x v="0"/>
    <s v="MSF-USD"/>
    <n v="813964.14"/>
    <s v="CUST-64997"/>
    <x v="2"/>
    <s v="Financial Institution"/>
    <s v="O"/>
    <n v="67335183.4815"/>
  </r>
  <r>
    <n v="20221231"/>
    <s v="INR"/>
    <n v="10157"/>
    <s v="DEL"/>
    <x v="3"/>
    <s v="LAF-INR"/>
    <n v="521478.54"/>
    <s v="CUST-32636"/>
    <x v="7"/>
    <s v="SBI"/>
    <s v="D"/>
    <n v="521478.54"/>
  </r>
  <r>
    <n v="20221231"/>
    <s v="USD"/>
    <n v="10158"/>
    <s v="DEL"/>
    <x v="3"/>
    <s v="LAF-USD"/>
    <n v="931098.96"/>
    <s v="CUST-27535"/>
    <x v="9"/>
    <s v="Financial Institution"/>
    <s v="O"/>
    <n v="77025161.465999991"/>
  </r>
  <r>
    <n v="20221231"/>
    <s v="EUR"/>
    <n v="10159"/>
    <s v="MUM"/>
    <x v="1"/>
    <s v="Call Money-EUR"/>
    <n v="508129.38"/>
    <s v="CUST-54724"/>
    <x v="10"/>
    <s v="SBI-SUB"/>
    <s v="D"/>
    <n v="44783982.906300001"/>
  </r>
  <r>
    <n v="20221231"/>
    <s v="EUR"/>
    <n v="10161"/>
    <s v="DEL"/>
    <x v="3"/>
    <s v="LAF-EUR"/>
    <n v="328670.09999999998"/>
    <s v="CUST-56872"/>
    <x v="1"/>
    <s v="SCB-Private"/>
    <s v="O"/>
    <n v="28967339.263500001"/>
  </r>
  <r>
    <n v="20221231"/>
    <s v="USD"/>
    <n v="10163"/>
    <s v="MUM"/>
    <x v="0"/>
    <s v="MSF-USD"/>
    <n v="799060.67999999993"/>
    <s v="CUST-16240"/>
    <x v="3"/>
    <s v="Overseas Bank"/>
    <s v="D"/>
    <n v="66102294.752999991"/>
  </r>
  <r>
    <n v="20221231"/>
    <s v="USD"/>
    <n v="10166"/>
    <s v="DEL"/>
    <x v="3"/>
    <s v="LAF-USD"/>
    <n v="747636.12"/>
    <s v="CUST-72949"/>
    <x v="4"/>
    <s v="Financial Institution"/>
    <s v="O"/>
    <n v="61848198.026999995"/>
  </r>
  <r>
    <n v="20221231"/>
    <s v="GBP"/>
    <n v="10172"/>
    <s v="DEL"/>
    <x v="2"/>
    <s v="Term Loan-GBP"/>
    <n v="276565.40999999997"/>
    <s v="CUST-75692"/>
    <x v="0"/>
    <s v="Cooperative Bank"/>
    <s v="D"/>
    <n v="27525863.843774997"/>
  </r>
  <r>
    <n v="20221231"/>
    <s v="USD"/>
    <n v="10173"/>
    <s v="MUM"/>
    <x v="3"/>
    <s v="LAF-USD"/>
    <n v="365212.98"/>
    <s v="CUST-16446"/>
    <x v="7"/>
    <s v="SBI"/>
    <s v="D"/>
    <n v="30212243.770499997"/>
  </r>
  <r>
    <n v="20221231"/>
    <s v="GBP"/>
    <n v="10174"/>
    <s v="DEL"/>
    <x v="0"/>
    <s v="MSF-GBP"/>
    <n v="842735.52"/>
    <s v="CUST-56842"/>
    <x v="9"/>
    <s v="Financial Institution"/>
    <s v="O"/>
    <n v="83875359.466800004"/>
  </r>
  <r>
    <n v="20221231"/>
    <s v="USD"/>
    <n v="10178"/>
    <s v="MUM"/>
    <x v="1"/>
    <s v="Call Money-USD"/>
    <n v="132668.91"/>
    <s v="CUST-38215"/>
    <x v="10"/>
    <s v="SBI-SUB"/>
    <s v="O"/>
    <n v="10975035.57975"/>
  </r>
  <r>
    <n v="20221231"/>
    <s v="GBP"/>
    <n v="10179"/>
    <s v="DEL"/>
    <x v="2"/>
    <s v="Term Loan-GBP"/>
    <n v="943787.79"/>
    <s v="CUST-36735"/>
    <x v="8"/>
    <s v="RBI"/>
    <s v="D"/>
    <n v="93932839.269225001"/>
  </r>
  <r>
    <n v="20221231"/>
    <s v="EUR"/>
    <n v="10185"/>
    <s v="MUM"/>
    <x v="0"/>
    <s v="MSF-EUR"/>
    <n v="803781.99"/>
    <s v="CUST-29698"/>
    <x v="0"/>
    <s v="Cooperative Bank"/>
    <s v="O"/>
    <n v="70841325.688649997"/>
  </r>
  <r>
    <n v="20221231"/>
    <s v="GBP"/>
    <n v="10186"/>
    <s v="MUM"/>
    <x v="3"/>
    <s v="LAF-GBP"/>
    <n v="343037.97"/>
    <s v="CUST-20909"/>
    <x v="5"/>
    <s v="Financial Institution"/>
    <s v="D"/>
    <n v="34141711.559175"/>
  </r>
  <r>
    <n v="20221231"/>
    <s v="EUR"/>
    <n v="10187"/>
    <s v="MUM"/>
    <x v="0"/>
    <s v="MSF-EUR"/>
    <n v="54739.08"/>
    <s v="CUST-64279"/>
    <x v="2"/>
    <s v="Financial Institution"/>
    <s v="O"/>
    <n v="4824428.8158"/>
  </r>
  <r>
    <n v="20221231"/>
    <s v="INR"/>
    <n v="10189"/>
    <s v="DEL"/>
    <x v="3"/>
    <s v="LAF-INR"/>
    <n v="316314.90000000002"/>
    <s v="CUST-33144"/>
    <x v="7"/>
    <s v="SBI"/>
    <s v="O"/>
    <n v="316314.90000000002"/>
  </r>
  <r>
    <n v="20221231"/>
    <s v="INR"/>
    <n v="10190"/>
    <s v="DEL"/>
    <x v="0"/>
    <s v="MSF-INR"/>
    <n v="413043.83999999997"/>
    <s v="CUST-66011"/>
    <x v="1"/>
    <s v="SCB-Private"/>
    <s v="O"/>
    <n v="413043.83999999997"/>
  </r>
  <r>
    <n v="20221231"/>
    <s v="INR"/>
    <n v="10192"/>
    <s v="MUM"/>
    <x v="1"/>
    <s v="Call Money-INR"/>
    <n v="144577.62"/>
    <s v="CUST-37826"/>
    <x v="1"/>
    <s v="SCB-Private"/>
    <s v="D"/>
    <n v="144577.62"/>
  </r>
  <r>
    <n v="20221231"/>
    <s v="EUR"/>
    <n v="10193"/>
    <s v="MUM"/>
    <x v="2"/>
    <s v="Term Loan-EUR"/>
    <n v="917373.6"/>
    <s v="CUST-24711"/>
    <x v="3"/>
    <s v="Overseas Bank"/>
    <s v="D"/>
    <n v="80852722.236000001"/>
  </r>
  <r>
    <n v="20221231"/>
    <s v="USD"/>
    <n v="10194"/>
    <s v="MUM"/>
    <x v="2"/>
    <s v="Term Loan-USD"/>
    <n v="836170.83"/>
    <s v="CUST-24858"/>
    <x v="10"/>
    <s v="SBI-SUB"/>
    <s v="O"/>
    <n v="69172231.911749989"/>
  </r>
  <r>
    <n v="20221231"/>
    <s v="GBP"/>
    <n v="10197"/>
    <s v="MUM"/>
    <x v="1"/>
    <s v="Call Money-GBP"/>
    <n v="287375.21999999997"/>
    <s v="CUST-56958"/>
    <x v="3"/>
    <s v="Overseas Bank"/>
    <s v="D"/>
    <n v="28601737.208549999"/>
  </r>
  <r>
    <n v="20221231"/>
    <s v="INR"/>
    <n v="10198"/>
    <s v="MUM"/>
    <x v="0"/>
    <s v="MSF-INR"/>
    <n v="282110.40000000002"/>
    <s v="CUST-24802"/>
    <x v="8"/>
    <s v="RBI"/>
    <s v="D"/>
    <n v="282110.40000000002"/>
  </r>
  <r>
    <n v="20221231"/>
    <s v="USD"/>
    <n v="10199"/>
    <s v="DEL"/>
    <x v="1"/>
    <s v="Call Money-USD"/>
    <n v="710668.53"/>
    <s v="CUST-34042"/>
    <x v="0"/>
    <s v="Cooperative Bank"/>
    <s v="O"/>
    <n v="58790054.144249998"/>
  </r>
  <r>
    <n v="20221231"/>
    <s v="EUR"/>
    <n v="10200"/>
    <s v="DEL"/>
    <x v="0"/>
    <s v="MSF-EUR"/>
    <n v="808219.17"/>
    <s v="CUST-30967"/>
    <x v="10"/>
    <s v="SBI-SUB"/>
    <s v="O"/>
    <n v="71232396.547950014"/>
  </r>
  <r>
    <n v="20221231"/>
    <s v="EUR"/>
    <n v="10201"/>
    <s v="DEL"/>
    <x v="1"/>
    <s v="Call Money-EUR"/>
    <n v="162188.73000000001"/>
    <s v="CUST-62122"/>
    <x v="3"/>
    <s v="Overseas Bank"/>
    <s v="D"/>
    <n v="14294503.718550002"/>
  </r>
  <r>
    <n v="20221231"/>
    <s v="EUR"/>
    <n v="10204"/>
    <s v="DEL"/>
    <x v="1"/>
    <s v="Call Money-EUR"/>
    <n v="87850.62"/>
    <s v="CUST-29336"/>
    <x v="1"/>
    <s v="SCB-Private"/>
    <s v="O"/>
    <n v="7742714.3936999999"/>
  </r>
  <r>
    <n v="20221231"/>
    <s v="USD"/>
    <n v="10207"/>
    <s v="DEL"/>
    <x v="3"/>
    <s v="LAF-USD"/>
    <n v="37175.49"/>
    <s v="CUST-56339"/>
    <x v="1"/>
    <s v="SCB-Private"/>
    <s v="D"/>
    <n v="3075342.4102499997"/>
  </r>
  <r>
    <n v="20221231"/>
    <s v="USD"/>
    <n v="10208"/>
    <s v="DEL"/>
    <x v="3"/>
    <s v="LAF-USD"/>
    <n v="108311.94"/>
    <s v="CUST-36794"/>
    <x v="7"/>
    <s v="SBI"/>
    <s v="D"/>
    <n v="8960105.2364999987"/>
  </r>
  <r>
    <n v="20221231"/>
    <s v="EUR"/>
    <n v="10210"/>
    <s v="DEL"/>
    <x v="2"/>
    <s v="Term Loan-EUR"/>
    <n v="903715.55999999994"/>
    <s v="CUST-60884"/>
    <x v="10"/>
    <s v="SBI-SUB"/>
    <s v="D"/>
    <n v="79648970.880600005"/>
  </r>
  <r>
    <n v="20221231"/>
    <s v="INR"/>
    <n v="10212"/>
    <s v="MUM"/>
    <x v="1"/>
    <s v="Call Money-INR"/>
    <n v="438173.01"/>
    <s v="CUST-78857"/>
    <x v="5"/>
    <s v="Financial Institution"/>
    <s v="O"/>
    <n v="438173.01"/>
  </r>
  <r>
    <n v="20221231"/>
    <s v="EUR"/>
    <n v="10213"/>
    <s v="DEL"/>
    <x v="0"/>
    <s v="MSF-EUR"/>
    <n v="403192.35"/>
    <s v="CUST-13537"/>
    <x v="8"/>
    <s v="RBI"/>
    <s v="D"/>
    <n v="35535357.767250001"/>
  </r>
  <r>
    <n v="20221231"/>
    <s v="USD"/>
    <n v="10214"/>
    <s v="DEL"/>
    <x v="2"/>
    <s v="Term Loan-USD"/>
    <n v="131173.01999999999"/>
    <s v="CUST-43426"/>
    <x v="9"/>
    <s v="Financial Institution"/>
    <s v="O"/>
    <n v="10851288.079499999"/>
  </r>
  <r>
    <n v="20221231"/>
    <s v="INR"/>
    <n v="10216"/>
    <s v="DEL"/>
    <x v="3"/>
    <s v="LAF-INR"/>
    <n v="911498.94"/>
    <s v="CUST-69491"/>
    <x v="9"/>
    <s v="Financial Institution"/>
    <s v="D"/>
    <n v="911498.94"/>
  </r>
  <r>
    <n v="20221231"/>
    <s v="GBP"/>
    <n v="10218"/>
    <s v="DEL"/>
    <x v="3"/>
    <s v="LAF-GBP"/>
    <n v="612249.66"/>
    <s v="CUST-37295"/>
    <x v="1"/>
    <s v="SCB-Private"/>
    <s v="D"/>
    <n v="60935678.035650007"/>
  </r>
  <r>
    <n v="20221231"/>
    <s v="GBP"/>
    <n v="10219"/>
    <s v="MUM"/>
    <x v="1"/>
    <s v="Call Money-GBP"/>
    <n v="382949.82"/>
    <s v="CUST-56971"/>
    <x v="8"/>
    <s v="RBI"/>
    <s v="O"/>
    <n v="38114038.210050002"/>
  </r>
  <r>
    <n v="20221231"/>
    <s v="EUR"/>
    <n v="10221"/>
    <s v="MUM"/>
    <x v="3"/>
    <s v="LAF-EUR"/>
    <n v="53736.21"/>
    <s v="CUST-69709"/>
    <x v="1"/>
    <s v="SCB-Private"/>
    <s v="O"/>
    <n v="4736040.8683500001"/>
  </r>
  <r>
    <n v="20221231"/>
    <s v="GBP"/>
    <n v="10224"/>
    <s v="MUM"/>
    <x v="1"/>
    <s v="Call Money-GBP"/>
    <n v="139728.6"/>
    <s v="CUST-39144"/>
    <x v="10"/>
    <s v="SBI-SUB"/>
    <s v="D"/>
    <n v="13906838.236500001"/>
  </r>
  <r>
    <n v="20221231"/>
    <s v="INR"/>
    <n v="10227"/>
    <s v="DEL"/>
    <x v="2"/>
    <s v="Term Loan-INR"/>
    <n v="249434.46"/>
    <s v="CUST-11684"/>
    <x v="7"/>
    <s v="SBI"/>
    <s v="D"/>
    <n v="249434.46"/>
  </r>
  <r>
    <n v="20221231"/>
    <s v="USD"/>
    <n v="10228"/>
    <s v="MUM"/>
    <x v="2"/>
    <s v="Term Loan-USD"/>
    <n v="318417.65999999997"/>
    <s v="CUST-47659"/>
    <x v="3"/>
    <s v="Overseas Bank"/>
    <s v="O"/>
    <n v="26341100.923499998"/>
  </r>
  <r>
    <n v="20221231"/>
    <s v="INR"/>
    <n v="10229"/>
    <s v="DEL"/>
    <x v="2"/>
    <s v="Term Loan-INR"/>
    <n v="34768.800000000003"/>
    <s v="CUST-28214"/>
    <x v="10"/>
    <s v="SBI-SUB"/>
    <s v="O"/>
    <n v="34768.800000000003"/>
  </r>
  <r>
    <n v="20221231"/>
    <s v="GBP"/>
    <n v="10235"/>
    <s v="MUM"/>
    <x v="0"/>
    <s v="MSF-GBP"/>
    <n v="667378.80000000005"/>
    <s v="CUST-13963"/>
    <x v="7"/>
    <s v="SBI"/>
    <s v="O"/>
    <n v="66422543.517000005"/>
  </r>
  <r>
    <n v="20221231"/>
    <s v="INR"/>
    <n v="10237"/>
    <s v="DEL"/>
    <x v="0"/>
    <s v="MSF-INR"/>
    <n v="481278.6"/>
    <s v="CUST-41421"/>
    <x v="5"/>
    <s v="Financial Institution"/>
    <s v="O"/>
    <n v="481278.6"/>
  </r>
  <r>
    <n v="20221231"/>
    <s v="GBP"/>
    <n v="10238"/>
    <s v="DEL"/>
    <x v="0"/>
    <s v="MSF-GBP"/>
    <n v="612089.28"/>
    <s v="CUST-33861"/>
    <x v="6"/>
    <s v="SCB-Private"/>
    <s v="D"/>
    <n v="60919715.815200008"/>
  </r>
  <r>
    <n v="20221231"/>
    <s v="INR"/>
    <n v="10240"/>
    <s v="DEL"/>
    <x v="1"/>
    <s v="Call Money-INR"/>
    <n v="92941.2"/>
    <s v="CUST-16875"/>
    <x v="10"/>
    <s v="SBI-SUB"/>
    <s v="D"/>
    <n v="92941.2"/>
  </r>
  <r>
    <n v="20221231"/>
    <s v="INR"/>
    <n v="10241"/>
    <s v="MUM"/>
    <x v="1"/>
    <s v="Call Money-INR"/>
    <n v="389408.58"/>
    <s v="CUST-55612"/>
    <x v="8"/>
    <s v="RBI"/>
    <s v="O"/>
    <n v="389408.58"/>
  </r>
  <r>
    <n v="20221231"/>
    <s v="GBP"/>
    <n v="10242"/>
    <s v="DEL"/>
    <x v="1"/>
    <s v="Call Money-GBP"/>
    <n v="140721.57"/>
    <s v="CUST-36802"/>
    <x v="9"/>
    <s v="Financial Institution"/>
    <s v="O"/>
    <n v="14005666.058175001"/>
  </r>
  <r>
    <n v="20221231"/>
    <s v="EUR"/>
    <n v="10243"/>
    <s v="DEL"/>
    <x v="0"/>
    <s v="MSF-EUR"/>
    <n v="203318.28"/>
    <s v="CUST-13347"/>
    <x v="5"/>
    <s v="Financial Institution"/>
    <s v="D"/>
    <n v="17919456.607799999"/>
  </r>
  <r>
    <n v="20221231"/>
    <s v="GBP"/>
    <n v="10244"/>
    <s v="MUM"/>
    <x v="0"/>
    <s v="MSF-GBP"/>
    <n v="676697.67"/>
    <s v="CUST-27518"/>
    <x v="9"/>
    <s v="Financial Institution"/>
    <s v="O"/>
    <n v="67350027.350925013"/>
  </r>
  <r>
    <n v="20221231"/>
    <s v="INR"/>
    <n v="10249"/>
    <s v="DEL"/>
    <x v="2"/>
    <s v="Term Loan-INR"/>
    <n v="925818.3"/>
    <s v="CUST-70518"/>
    <x v="8"/>
    <s v="RBI"/>
    <s v="D"/>
    <n v="925818.3"/>
  </r>
  <r>
    <n v="20221231"/>
    <s v="INR"/>
    <n v="10250"/>
    <s v="MUM"/>
    <x v="0"/>
    <s v="MSF-INR"/>
    <n v="551115.18000000005"/>
    <s v="CUST-27821"/>
    <x v="10"/>
    <s v="SBI-SUB"/>
    <s v="D"/>
    <n v="551115.18000000005"/>
  </r>
  <r>
    <n v="20221231"/>
    <s v="GBP"/>
    <n v="10251"/>
    <s v="MUM"/>
    <x v="0"/>
    <s v="MSF-GBP"/>
    <n v="130971.06"/>
    <s v="CUST-47393"/>
    <x v="5"/>
    <s v="Financial Institution"/>
    <s v="D"/>
    <n v="13035222.174149999"/>
  </r>
  <r>
    <n v="20221231"/>
    <s v="INR"/>
    <n v="10255"/>
    <s v="MUM"/>
    <x v="3"/>
    <s v="LAF-INR"/>
    <n v="676398.69"/>
    <s v="CUST-15475"/>
    <x v="9"/>
    <s v="Financial Institution"/>
    <s v="D"/>
    <n v="676398.69"/>
  </r>
  <r>
    <n v="20221231"/>
    <s v="INR"/>
    <n v="10257"/>
    <s v="MUM"/>
    <x v="3"/>
    <s v="LAF-INR"/>
    <n v="112121.45999999999"/>
    <s v="CUST-73162"/>
    <x v="10"/>
    <s v="SBI-SUB"/>
    <s v="O"/>
    <n v="112121.45999999999"/>
  </r>
  <r>
    <n v="20221231"/>
    <s v="USD"/>
    <n v="10259"/>
    <s v="DEL"/>
    <x v="0"/>
    <s v="MSF-USD"/>
    <n v="76600.259999999995"/>
    <s v="CUST-63685"/>
    <x v="2"/>
    <s v="Financial Institution"/>
    <s v="D"/>
    <n v="6336756.5084999995"/>
  </r>
  <r>
    <n v="20221231"/>
    <s v="GBP"/>
    <n v="10261"/>
    <s v="DEL"/>
    <x v="3"/>
    <s v="LAF-GBP"/>
    <n v="724684.95"/>
    <s v="CUST-61540"/>
    <x v="0"/>
    <s v="Cooperative Bank"/>
    <s v="O"/>
    <n v="72126081.361124992"/>
  </r>
  <r>
    <n v="20221231"/>
    <s v="EUR"/>
    <n v="10264"/>
    <s v="MUM"/>
    <x v="2"/>
    <s v="Term Loan-EUR"/>
    <n v="295924.86"/>
    <s v="CUST-23707"/>
    <x v="2"/>
    <s v="Financial Institution"/>
    <s v="O"/>
    <n v="26081337.5361"/>
  </r>
  <r>
    <n v="20221231"/>
    <s v="USD"/>
    <n v="10266"/>
    <s v="MUM"/>
    <x v="2"/>
    <s v="Term Loan-USD"/>
    <n v="324981.36"/>
    <s v="CUST-76334"/>
    <x v="1"/>
    <s v="SCB-Private"/>
    <s v="O"/>
    <n v="26884083.005999997"/>
  </r>
  <r>
    <n v="20221231"/>
    <s v="USD"/>
    <n v="10268"/>
    <s v="MUM"/>
    <x v="1"/>
    <s v="Call Money-USD"/>
    <n v="517216.58999999997"/>
    <s v="CUST-55041"/>
    <x v="10"/>
    <s v="SBI-SUB"/>
    <s v="O"/>
    <n v="42786742.407749996"/>
  </r>
  <r>
    <n v="20221231"/>
    <s v="GBP"/>
    <n v="10271"/>
    <s v="MUM"/>
    <x v="3"/>
    <s v="LAF-GBP"/>
    <n v="677239.2"/>
    <s v="CUST-71698"/>
    <x v="1"/>
    <s v="SCB-Private"/>
    <s v="O"/>
    <n v="67403924.478"/>
  </r>
  <r>
    <n v="20221231"/>
    <s v="USD"/>
    <n v="10272"/>
    <s v="DEL"/>
    <x v="3"/>
    <s v="LAF-USD"/>
    <n v="705157.2"/>
    <s v="CUST-70857"/>
    <x v="0"/>
    <s v="Cooperative Bank"/>
    <s v="O"/>
    <n v="58334129.36999999"/>
  </r>
  <r>
    <n v="20221231"/>
    <s v="EUR"/>
    <n v="10273"/>
    <s v="MUM"/>
    <x v="3"/>
    <s v="LAF-EUR"/>
    <n v="188864.28"/>
    <s v="CUST-70415"/>
    <x v="7"/>
    <s v="SBI"/>
    <s v="O"/>
    <n v="16645553.3178"/>
  </r>
  <r>
    <n v="20221231"/>
    <s v="INR"/>
    <n v="10276"/>
    <s v="MUM"/>
    <x v="2"/>
    <s v="Term Loan-INR"/>
    <n v="128833.65"/>
    <s v="CUST-37155"/>
    <x v="1"/>
    <s v="SCB-Private"/>
    <s v="O"/>
    <n v="128833.65"/>
  </r>
  <r>
    <n v="20221231"/>
    <s v="EUR"/>
    <n v="10277"/>
    <s v="DEL"/>
    <x v="1"/>
    <s v="Call Money-EUR"/>
    <n v="669475.62"/>
    <s v="CUST-42608"/>
    <x v="3"/>
    <s v="Overseas Bank"/>
    <s v="D"/>
    <n v="59004233.768700004"/>
  </r>
  <r>
    <n v="20221231"/>
    <s v="INR"/>
    <n v="10278"/>
    <s v="MUM"/>
    <x v="2"/>
    <s v="Term Loan-INR"/>
    <n v="513099.18"/>
    <s v="CUST-30832"/>
    <x v="8"/>
    <s v="RBI"/>
    <s v="D"/>
    <n v="513099.18"/>
  </r>
  <r>
    <n v="20221231"/>
    <s v="GBP"/>
    <n v="10279"/>
    <s v="MUM"/>
    <x v="0"/>
    <s v="MSF-GBP"/>
    <n v="550490.49"/>
    <s v="CUST-59368"/>
    <x v="9"/>
    <s v="Financial Institution"/>
    <s v="D"/>
    <n v="54788942.243474998"/>
  </r>
  <r>
    <n v="20221231"/>
    <s v="EUR"/>
    <n v="10280"/>
    <s v="MUM"/>
    <x v="0"/>
    <s v="MSF-EUR"/>
    <n v="247955.4"/>
    <s v="CUST-61146"/>
    <x v="5"/>
    <s v="Financial Institution"/>
    <s v="D"/>
    <n v="21853549.179000001"/>
  </r>
  <r>
    <n v="20221231"/>
    <s v="USD"/>
    <n v="10281"/>
    <s v="MUM"/>
    <x v="2"/>
    <s v="Term Loan-USD"/>
    <n v="433458.63"/>
    <s v="CUST-49017"/>
    <x v="1"/>
    <s v="SCB-Private"/>
    <s v="O"/>
    <n v="35857865.166749999"/>
  </r>
  <r>
    <n v="20221231"/>
    <s v="USD"/>
    <n v="10282"/>
    <s v="MUM"/>
    <x v="3"/>
    <s v="LAF-USD"/>
    <n v="972512.64"/>
    <s v="CUST-29396"/>
    <x v="4"/>
    <s v="Financial Institution"/>
    <s v="D"/>
    <n v="80451108.143999994"/>
  </r>
  <r>
    <n v="20221231"/>
    <s v="INR"/>
    <n v="10284"/>
    <s v="DEL"/>
    <x v="2"/>
    <s v="Term Loan-INR"/>
    <n v="584172.27"/>
    <s v="CUST-60422"/>
    <x v="7"/>
    <s v="SBI"/>
    <s v="O"/>
    <n v="584172.27"/>
  </r>
  <r>
    <n v="20221231"/>
    <s v="INR"/>
    <n v="10285"/>
    <s v="MUM"/>
    <x v="0"/>
    <s v="MSF-INR"/>
    <n v="401466.77999999997"/>
    <s v="CUST-25949"/>
    <x v="10"/>
    <s v="SBI-SUB"/>
    <s v="D"/>
    <n v="401466.77999999997"/>
  </r>
  <r>
    <n v="20221231"/>
    <s v="GBP"/>
    <n v="10290"/>
    <s v="DEL"/>
    <x v="1"/>
    <s v="Call Money-GBP"/>
    <n v="22048.29"/>
    <s v="CUST-32840"/>
    <x v="10"/>
    <s v="SBI-SUB"/>
    <s v="D"/>
    <n v="2194411.1829750002"/>
  </r>
  <r>
    <n v="20221231"/>
    <s v="INR"/>
    <n v="10292"/>
    <s v="DEL"/>
    <x v="1"/>
    <s v="Call Money-INR"/>
    <n v="68487.210000000006"/>
    <s v="CUST-49561"/>
    <x v="6"/>
    <s v="SCB-Private"/>
    <s v="O"/>
    <n v="68487.210000000006"/>
  </r>
  <r>
    <n v="20221231"/>
    <s v="INR"/>
    <n v="10293"/>
    <s v="MUM"/>
    <x v="2"/>
    <s v="Term Loan-INR"/>
    <n v="761989.14"/>
    <s v="CUST-53477"/>
    <x v="5"/>
    <s v="Financial Institution"/>
    <s v="D"/>
    <n v="761989.14"/>
  </r>
  <r>
    <n v="20221231"/>
    <s v="USD"/>
    <n v="10294"/>
    <s v="DEL"/>
    <x v="3"/>
    <s v="LAF-USD"/>
    <n v="29434.68"/>
    <s v="CUST-19587"/>
    <x v="6"/>
    <s v="SCB-Private"/>
    <s v="D"/>
    <n v="2434983.9029999999"/>
  </r>
  <r>
    <n v="20221231"/>
    <s v="INR"/>
    <n v="10297"/>
    <s v="DEL"/>
    <x v="2"/>
    <s v="Term Loan-INR"/>
    <n v="519947.01"/>
    <s v="CUST-38213"/>
    <x v="4"/>
    <s v="Financial Institution"/>
    <s v="D"/>
    <n v="519947.01"/>
  </r>
  <r>
    <n v="20221231"/>
    <s v="INR"/>
    <n v="10298"/>
    <s v="MUM"/>
    <x v="3"/>
    <s v="LAF-INR"/>
    <n v="404807.04"/>
    <s v="CUST-53003"/>
    <x v="10"/>
    <s v="SBI-SUB"/>
    <s v="D"/>
    <n v="404807.04"/>
  </r>
  <r>
    <n v="20221231"/>
    <s v="USD"/>
    <n v="10299"/>
    <s v="DEL"/>
    <x v="0"/>
    <s v="MSF-USD"/>
    <n v="953479.89"/>
    <s v="CUST-24137"/>
    <x v="10"/>
    <s v="SBI-SUB"/>
    <s v="D"/>
    <n v="78876623.900250003"/>
  </r>
  <r>
    <n v="20221231"/>
    <s v="USD"/>
    <n v="10302"/>
    <s v="DEL"/>
    <x v="0"/>
    <s v="MSF-USD"/>
    <n v="849943.71"/>
    <s v="CUST-33094"/>
    <x v="9"/>
    <s v="Financial Institution"/>
    <s v="O"/>
    <n v="70311593.409749985"/>
  </r>
  <r>
    <n v="20221231"/>
    <s v="GBP"/>
    <n v="10308"/>
    <s v="DEL"/>
    <x v="3"/>
    <s v="LAF-GBP"/>
    <n v="160629.48000000001"/>
    <s v="CUST-79728"/>
    <x v="6"/>
    <s v="SCB-Private"/>
    <s v="O"/>
    <n v="15987050.570700001"/>
  </r>
  <r>
    <n v="20221231"/>
    <s v="USD"/>
    <n v="10309"/>
    <s v="MUM"/>
    <x v="2"/>
    <s v="Term Loan-USD"/>
    <n v="386708.85"/>
    <s v="CUST-56997"/>
    <x v="9"/>
    <s v="Financial Institution"/>
    <s v="O"/>
    <n v="31990489.616249997"/>
  </r>
  <r>
    <n v="20221231"/>
    <s v="USD"/>
    <n v="10311"/>
    <s v="DEL"/>
    <x v="2"/>
    <s v="Term Loan-USD"/>
    <n v="944142.21"/>
    <s v="CUST-12841"/>
    <x v="0"/>
    <s v="Cooperative Bank"/>
    <s v="O"/>
    <n v="78104164.322249994"/>
  </r>
  <r>
    <n v="20221231"/>
    <s v="EUR"/>
    <n v="10313"/>
    <s v="DEL"/>
    <x v="3"/>
    <s v="LAF-EUR"/>
    <n v="20150.46"/>
    <s v="CUST-20646"/>
    <x v="10"/>
    <s v="SBI-SUB"/>
    <s v="O"/>
    <n v="1775960.7921"/>
  </r>
  <r>
    <n v="20221231"/>
    <s v="INR"/>
    <n v="10319"/>
    <s v="MUM"/>
    <x v="0"/>
    <s v="MSF-INR"/>
    <n v="246219.93"/>
    <s v="CUST-41937"/>
    <x v="8"/>
    <s v="RBI"/>
    <s v="D"/>
    <n v="246219.93"/>
  </r>
  <r>
    <n v="20221231"/>
    <s v="GBP"/>
    <n v="10324"/>
    <s v="DEL"/>
    <x v="2"/>
    <s v="Term Loan-GBP"/>
    <n v="528708.51"/>
    <s v="CUST-24481"/>
    <x v="7"/>
    <s v="SBI"/>
    <s v="O"/>
    <n v="52621036.229025006"/>
  </r>
  <r>
    <n v="20221231"/>
    <s v="GBP"/>
    <n v="10325"/>
    <s v="DEL"/>
    <x v="0"/>
    <s v="MSF-GBP"/>
    <n v="583382.25"/>
    <s v="CUST-67614"/>
    <x v="5"/>
    <s v="Financial Institution"/>
    <s v="D"/>
    <n v="58062576.886875004"/>
  </r>
  <r>
    <n v="20221231"/>
    <s v="EUR"/>
    <n v="10327"/>
    <s v="MUM"/>
    <x v="1"/>
    <s v="Call Money-EUR"/>
    <n v="117972.36"/>
    <s v="CUST-30909"/>
    <x v="0"/>
    <s v="Cooperative Bank"/>
    <s v="D"/>
    <n v="10397493.9486"/>
  </r>
  <r>
    <n v="20221231"/>
    <s v="USD"/>
    <n v="10328"/>
    <s v="DEL"/>
    <x v="2"/>
    <s v="Term Loan-USD"/>
    <n v="662660.46"/>
    <s v="CUST-43575"/>
    <x v="9"/>
    <s v="Financial Institution"/>
    <s v="O"/>
    <n v="54818586.553499997"/>
  </r>
  <r>
    <n v="20221231"/>
    <s v="EUR"/>
    <n v="10329"/>
    <s v="DEL"/>
    <x v="0"/>
    <s v="MSF-EUR"/>
    <n v="865296.63"/>
    <s v="CUST-30442"/>
    <x v="8"/>
    <s v="RBI"/>
    <s v="D"/>
    <n v="76262918.485050008"/>
  </r>
  <r>
    <n v="20221231"/>
    <s v="GBP"/>
    <n v="10330"/>
    <s v="DEL"/>
    <x v="1"/>
    <s v="Call Money-GBP"/>
    <n v="540883.53"/>
    <s v="CUST-30913"/>
    <x v="2"/>
    <s v="Financial Institution"/>
    <s v="D"/>
    <n v="53832785.532075003"/>
  </r>
  <r>
    <n v="20221231"/>
    <s v="GBP"/>
    <n v="10331"/>
    <s v="DEL"/>
    <x v="3"/>
    <s v="LAF-GBP"/>
    <n v="114198.48"/>
    <s v="CUST-75409"/>
    <x v="2"/>
    <s v="Financial Institution"/>
    <s v="D"/>
    <n v="11365889.2182"/>
  </r>
  <r>
    <n v="20221231"/>
    <s v="INR"/>
    <n v="10337"/>
    <s v="DEL"/>
    <x v="0"/>
    <s v="MSF-INR"/>
    <n v="922539.42"/>
    <s v="CUST-22384"/>
    <x v="8"/>
    <s v="RBI"/>
    <s v="O"/>
    <n v="922539.42"/>
  </r>
  <r>
    <n v="20221231"/>
    <s v="GBP"/>
    <n v="10340"/>
    <s v="DEL"/>
    <x v="1"/>
    <s v="Call Money-GBP"/>
    <n v="225738.81"/>
    <s v="CUST-21419"/>
    <x v="0"/>
    <s v="Cooperative Bank"/>
    <s v="O"/>
    <n v="22467219.412275001"/>
  </r>
  <r>
    <n v="20221231"/>
    <s v="INR"/>
    <n v="10341"/>
    <s v="DEL"/>
    <x v="3"/>
    <s v="LAF-INR"/>
    <n v="620026.11"/>
    <s v="CUST-40573"/>
    <x v="2"/>
    <s v="Financial Institution"/>
    <s v="O"/>
    <n v="620026.11"/>
  </r>
  <r>
    <n v="20221231"/>
    <s v="INR"/>
    <n v="10345"/>
    <s v="DEL"/>
    <x v="3"/>
    <s v="LAF-INR"/>
    <n v="835307.55"/>
    <s v="CUST-11012"/>
    <x v="8"/>
    <s v="RBI"/>
    <s v="D"/>
    <n v="835307.55"/>
  </r>
  <r>
    <n v="20221231"/>
    <s v="USD"/>
    <n v="10346"/>
    <s v="DEL"/>
    <x v="2"/>
    <s v="Term Loan-USD"/>
    <n v="495870.21"/>
    <s v="CUST-22479"/>
    <x v="5"/>
    <s v="Financial Institution"/>
    <s v="D"/>
    <n v="41020863.122249998"/>
  </r>
  <r>
    <n v="20221231"/>
    <s v="EUR"/>
    <n v="10347"/>
    <s v="DEL"/>
    <x v="0"/>
    <s v="MSF-EUR"/>
    <n v="684701.82"/>
    <s v="CUST-64238"/>
    <x v="8"/>
    <s v="RBI"/>
    <s v="O"/>
    <n v="60346194.905699998"/>
  </r>
  <r>
    <n v="20221231"/>
    <s v="USD"/>
    <n v="10349"/>
    <s v="MUM"/>
    <x v="3"/>
    <s v="LAF-USD"/>
    <n v="97336.8"/>
    <s v="CUST-61257"/>
    <x v="0"/>
    <s v="Cooperative Bank"/>
    <s v="D"/>
    <n v="8052186.7799999993"/>
  </r>
  <r>
    <n v="20221231"/>
    <s v="USD"/>
    <n v="10351"/>
    <s v="MUM"/>
    <x v="0"/>
    <s v="MSF-USD"/>
    <n v="365420.88"/>
    <s v="CUST-77325"/>
    <x v="9"/>
    <s v="Financial Institution"/>
    <s v="D"/>
    <n v="30229442.297999997"/>
  </r>
  <r>
    <n v="20221231"/>
    <s v="GBP"/>
    <n v="10354"/>
    <s v="DEL"/>
    <x v="1"/>
    <s v="Call Money-GBP"/>
    <n v="857238.03"/>
    <s v="CUST-18489"/>
    <x v="7"/>
    <s v="SBI"/>
    <s v="O"/>
    <n v="85318758.030825004"/>
  </r>
  <r>
    <n v="20221231"/>
    <s v="INR"/>
    <n v="10355"/>
    <s v="DEL"/>
    <x v="0"/>
    <s v="MSF-INR"/>
    <n v="937939.86"/>
    <s v="CUST-27749"/>
    <x v="4"/>
    <s v="Financial Institution"/>
    <s v="O"/>
    <n v="937939.86"/>
  </r>
  <r>
    <n v="20221231"/>
    <s v="EUR"/>
    <n v="10356"/>
    <s v="DEL"/>
    <x v="0"/>
    <s v="MSF-EUR"/>
    <n v="469102.58999999997"/>
    <s v="CUST-62616"/>
    <x v="0"/>
    <s v="Cooperative Bank"/>
    <s v="D"/>
    <n v="41344356.769649997"/>
  </r>
  <r>
    <n v="20221231"/>
    <s v="INR"/>
    <n v="10357"/>
    <s v="MUM"/>
    <x v="0"/>
    <s v="MSF-INR"/>
    <n v="679713.21"/>
    <s v="CUST-79861"/>
    <x v="9"/>
    <s v="Financial Institution"/>
    <s v="D"/>
    <n v="679713.21"/>
  </r>
  <r>
    <n v="20221231"/>
    <s v="USD"/>
    <n v="10361"/>
    <s v="MUM"/>
    <x v="1"/>
    <s v="Call Money-USD"/>
    <n v="467565.12"/>
    <s v="CUST-61562"/>
    <x v="1"/>
    <s v="SCB-Private"/>
    <s v="D"/>
    <n v="38679324.551999994"/>
  </r>
  <r>
    <n v="20221231"/>
    <s v="EUR"/>
    <n v="10362"/>
    <s v="DEL"/>
    <x v="2"/>
    <s v="Term Loan-EUR"/>
    <n v="139933.53"/>
    <s v="CUST-37075"/>
    <x v="5"/>
    <s v="Financial Institution"/>
    <s v="D"/>
    <n v="12333041.666550001"/>
  </r>
  <r>
    <n v="20221231"/>
    <s v="USD"/>
    <n v="10363"/>
    <s v="MUM"/>
    <x v="0"/>
    <s v="MSF-USD"/>
    <n v="639597.42000000004"/>
    <s v="CUST-68411"/>
    <x v="10"/>
    <s v="SBI-SUB"/>
    <s v="O"/>
    <n v="52910696.569499999"/>
  </r>
  <r>
    <n v="20221231"/>
    <s v="INR"/>
    <n v="10364"/>
    <s v="MUM"/>
    <x v="3"/>
    <s v="LAF-INR"/>
    <n v="362296.44"/>
    <s v="CUST-60148"/>
    <x v="5"/>
    <s v="Financial Institution"/>
    <s v="O"/>
    <n v="362296.44"/>
  </r>
  <r>
    <n v="20221231"/>
    <s v="INR"/>
    <n v="10365"/>
    <s v="MUM"/>
    <x v="0"/>
    <s v="MSF-INR"/>
    <n v="611583.39"/>
    <s v="CUST-58707"/>
    <x v="10"/>
    <s v="SBI-SUB"/>
    <s v="D"/>
    <n v="611583.39"/>
  </r>
  <r>
    <n v="20221231"/>
    <s v="EUR"/>
    <n v="10366"/>
    <s v="MUM"/>
    <x v="1"/>
    <s v="Call Money-EUR"/>
    <n v="532178.46"/>
    <s v="CUST-40247"/>
    <x v="5"/>
    <s v="Financial Institution"/>
    <s v="O"/>
    <n v="46903548.572099999"/>
  </r>
  <r>
    <n v="20221231"/>
    <s v="INR"/>
    <n v="10368"/>
    <s v="MUM"/>
    <x v="3"/>
    <s v="LAF-INR"/>
    <n v="507276"/>
    <s v="CUST-46913"/>
    <x v="10"/>
    <s v="SBI-SUB"/>
    <s v="O"/>
    <n v="507276"/>
  </r>
  <r>
    <n v="20221231"/>
    <s v="GBP"/>
    <n v="10370"/>
    <s v="DEL"/>
    <x v="0"/>
    <s v="MSF-GBP"/>
    <n v="431286.57"/>
    <s v="CUST-51085"/>
    <x v="5"/>
    <s v="Financial Institution"/>
    <s v="O"/>
    <n v="42924874.095674999"/>
  </r>
  <r>
    <n v="20221231"/>
    <s v="USD"/>
    <n v="10374"/>
    <s v="MUM"/>
    <x v="1"/>
    <s v="Call Money-USD"/>
    <n v="771678.27"/>
    <s v="CUST-58092"/>
    <x v="4"/>
    <s v="Financial Institution"/>
    <s v="O"/>
    <n v="63837084.885749996"/>
  </r>
  <r>
    <n v="20221231"/>
    <s v="USD"/>
    <n v="10376"/>
    <s v="MUM"/>
    <x v="3"/>
    <s v="LAF-USD"/>
    <n v="526750.29"/>
    <s v="CUST-55765"/>
    <x v="2"/>
    <s v="Financial Institution"/>
    <s v="O"/>
    <n v="43575417.740249999"/>
  </r>
  <r>
    <n v="20221231"/>
    <s v="USD"/>
    <n v="10378"/>
    <s v="DEL"/>
    <x v="2"/>
    <s v="Term Loan-USD"/>
    <n v="550627.11"/>
    <s v="CUST-27992"/>
    <x v="0"/>
    <s v="Cooperative Bank"/>
    <s v="O"/>
    <n v="45550627.674749993"/>
  </r>
  <r>
    <n v="20221231"/>
    <s v="USD"/>
    <n v="10379"/>
    <s v="DEL"/>
    <x v="2"/>
    <s v="Term Loan-USD"/>
    <n v="901402.92"/>
    <s v="CUST-71927"/>
    <x v="0"/>
    <s v="Cooperative Bank"/>
    <s v="O"/>
    <n v="74568556.556999996"/>
  </r>
  <r>
    <n v="20221231"/>
    <s v="INR"/>
    <n v="10381"/>
    <s v="MUM"/>
    <x v="2"/>
    <s v="Term Loan-INR"/>
    <n v="133577.73000000001"/>
    <s v="CUST-30092"/>
    <x v="3"/>
    <s v="Overseas Bank"/>
    <s v="D"/>
    <n v="133577.73000000001"/>
  </r>
  <r>
    <n v="20221231"/>
    <s v="USD"/>
    <n v="10382"/>
    <s v="MUM"/>
    <x v="3"/>
    <s v="LAF-USD"/>
    <n v="843135.48"/>
    <s v="CUST-50477"/>
    <x v="0"/>
    <s v="Cooperative Bank"/>
    <s v="O"/>
    <n v="69748382.582999989"/>
  </r>
  <r>
    <n v="20221231"/>
    <s v="INR"/>
    <n v="10384"/>
    <s v="MUM"/>
    <x v="0"/>
    <s v="MSF-INR"/>
    <n v="950096.07"/>
    <s v="CUST-60290"/>
    <x v="9"/>
    <s v="Financial Institution"/>
    <s v="O"/>
    <n v="950096.07"/>
  </r>
  <r>
    <n v="20221231"/>
    <s v="USD"/>
    <n v="10386"/>
    <s v="MUM"/>
    <x v="1"/>
    <s v="Call Money-USD"/>
    <n v="360142.2"/>
    <s v="CUST-30289"/>
    <x v="10"/>
    <s v="SBI-SUB"/>
    <s v="D"/>
    <n v="29792763.494999997"/>
  </r>
  <r>
    <n v="20221231"/>
    <s v="GBP"/>
    <n v="10387"/>
    <s v="MUM"/>
    <x v="2"/>
    <s v="Term Loan-GBP"/>
    <n v="380514.42"/>
    <s v="CUST-23810"/>
    <x v="8"/>
    <s v="RBI"/>
    <s v="D"/>
    <n v="37871648.936549999"/>
  </r>
  <r>
    <n v="20221231"/>
    <s v="EUR"/>
    <n v="10390"/>
    <s v="MUM"/>
    <x v="2"/>
    <s v="Term Loan-EUR"/>
    <n v="772124.76"/>
    <s v="CUST-74552"/>
    <x v="5"/>
    <s v="Financial Institution"/>
    <s v="O"/>
    <n v="68051215.722599998"/>
  </r>
  <r>
    <n v="20221231"/>
    <s v="EUR"/>
    <n v="10392"/>
    <s v="DEL"/>
    <x v="3"/>
    <s v="LAF-EUR"/>
    <n v="734385.96"/>
    <s v="CUST-21864"/>
    <x v="7"/>
    <s v="SBI"/>
    <s v="D"/>
    <n v="64725106.584600002"/>
  </r>
  <r>
    <n v="20221231"/>
    <s v="EUR"/>
    <n v="10394"/>
    <s v="MUM"/>
    <x v="0"/>
    <s v="MSF-EUR"/>
    <n v="978414.03"/>
    <s v="CUST-18652"/>
    <x v="1"/>
    <s v="SCB-Private"/>
    <s v="D"/>
    <n v="86232520.534050003"/>
  </r>
  <r>
    <n v="20221231"/>
    <s v="INR"/>
    <n v="10401"/>
    <s v="MUM"/>
    <x v="2"/>
    <s v="Term Loan-INR"/>
    <n v="98693.1"/>
    <s v="CUST-67890"/>
    <x v="1"/>
    <s v="SCB-Private"/>
    <s v="O"/>
    <n v="98693.1"/>
  </r>
  <r>
    <n v="20221231"/>
    <s v="GBP"/>
    <n v="10402"/>
    <s v="DEL"/>
    <x v="0"/>
    <s v="MSF-GBP"/>
    <n v="103167.9"/>
    <s v="CUST-65634"/>
    <x v="8"/>
    <s v="RBI"/>
    <s v="D"/>
    <n v="10268043.16725"/>
  </r>
  <r>
    <n v="20221231"/>
    <s v="USD"/>
    <n v="10403"/>
    <s v="DEL"/>
    <x v="1"/>
    <s v="Call Money-USD"/>
    <n v="142015.5"/>
    <s v="CUST-10105"/>
    <x v="5"/>
    <s v="Financial Institution"/>
    <s v="D"/>
    <n v="11748232.237499999"/>
  </r>
  <r>
    <n v="20221231"/>
    <s v="USD"/>
    <n v="10405"/>
    <s v="MUM"/>
    <x v="1"/>
    <s v="Call Money-USD"/>
    <n v="952827.48"/>
    <s v="CUST-45230"/>
    <x v="6"/>
    <s v="SCB-Private"/>
    <s v="O"/>
    <n v="78822653.282999992"/>
  </r>
  <r>
    <n v="20221231"/>
    <s v="GBP"/>
    <n v="10407"/>
    <s v="DEL"/>
    <x v="0"/>
    <s v="MSF-GBP"/>
    <n v="926778.6"/>
    <s v="CUST-57987"/>
    <x v="3"/>
    <s v="Overseas Bank"/>
    <s v="D"/>
    <n v="92239957.111499995"/>
  </r>
  <r>
    <n v="20221231"/>
    <s v="INR"/>
    <n v="10408"/>
    <s v="MUM"/>
    <x v="1"/>
    <s v="Call Money-INR"/>
    <n v="218431.62"/>
    <s v="CUST-70675"/>
    <x v="3"/>
    <s v="Overseas Bank"/>
    <s v="O"/>
    <n v="218431.62"/>
  </r>
  <r>
    <n v="20221231"/>
    <s v="EUR"/>
    <n v="10412"/>
    <s v="MUM"/>
    <x v="0"/>
    <s v="MSF-EUR"/>
    <n v="393223.05"/>
    <s v="CUST-57813"/>
    <x v="0"/>
    <s v="Cooperative Bank"/>
    <s v="D"/>
    <n v="34656713.511749998"/>
  </r>
  <r>
    <n v="20221231"/>
    <s v="INR"/>
    <n v="10413"/>
    <s v="MUM"/>
    <x v="1"/>
    <s v="Call Money-INR"/>
    <n v="225170.55"/>
    <s v="CUST-70341"/>
    <x v="3"/>
    <s v="Overseas Bank"/>
    <s v="O"/>
    <n v="225170.55"/>
  </r>
  <r>
    <n v="20221231"/>
    <s v="EUR"/>
    <n v="10414"/>
    <s v="DEL"/>
    <x v="3"/>
    <s v="LAF-EUR"/>
    <n v="807884.55"/>
    <s v="CUST-66119"/>
    <x v="10"/>
    <s v="SBI-SUB"/>
    <s v="O"/>
    <n v="71202904.814250007"/>
  </r>
  <r>
    <n v="20221231"/>
    <s v="INR"/>
    <n v="10416"/>
    <s v="MUM"/>
    <x v="0"/>
    <s v="MSF-INR"/>
    <n v="821209.95"/>
    <s v="CUST-71876"/>
    <x v="7"/>
    <s v="SBI"/>
    <s v="O"/>
    <n v="821209.95"/>
  </r>
  <r>
    <n v="20221231"/>
    <s v="INR"/>
    <n v="10423"/>
    <s v="DEL"/>
    <x v="0"/>
    <s v="MSF-INR"/>
    <n v="897250.86"/>
    <s v="CUST-22610"/>
    <x v="6"/>
    <s v="SCB-Private"/>
    <s v="D"/>
    <n v="897250.86"/>
  </r>
  <r>
    <n v="20221231"/>
    <s v="EUR"/>
    <n v="10426"/>
    <s v="DEL"/>
    <x v="0"/>
    <s v="MSF-EUR"/>
    <n v="690579.45"/>
    <s v="CUST-66267"/>
    <x v="6"/>
    <s v="SCB-Private"/>
    <s v="O"/>
    <n v="60864219.825750001"/>
  </r>
  <r>
    <n v="20221231"/>
    <s v="USD"/>
    <n v="10428"/>
    <s v="MUM"/>
    <x v="1"/>
    <s v="Call Money-USD"/>
    <n v="133575.75"/>
    <s v="CUST-30413"/>
    <x v="9"/>
    <s v="Financial Institution"/>
    <s v="D"/>
    <n v="11050053.918749999"/>
  </r>
  <r>
    <n v="20221231"/>
    <s v="USD"/>
    <n v="10433"/>
    <s v="DEL"/>
    <x v="2"/>
    <s v="Term Loan-USD"/>
    <n v="111152.25"/>
    <s v="CUST-56960"/>
    <x v="6"/>
    <s v="SCB-Private"/>
    <s v="O"/>
    <n v="9195069.8812499996"/>
  </r>
  <r>
    <n v="20221231"/>
    <s v="INR"/>
    <n v="10434"/>
    <s v="MUM"/>
    <x v="3"/>
    <s v="LAF-INR"/>
    <n v="610986.42000000004"/>
    <s v="CUST-14539"/>
    <x v="10"/>
    <s v="SBI-SUB"/>
    <s v="O"/>
    <n v="610986.42000000004"/>
  </r>
  <r>
    <n v="20221231"/>
    <s v="USD"/>
    <n v="10436"/>
    <s v="MUM"/>
    <x v="3"/>
    <s v="LAF-USD"/>
    <n v="795649.14"/>
    <s v="CUST-11026"/>
    <x v="3"/>
    <s v="Overseas Bank"/>
    <s v="D"/>
    <n v="65820075.1065"/>
  </r>
  <r>
    <n v="20221231"/>
    <s v="GBP"/>
    <n v="10437"/>
    <s v="DEL"/>
    <x v="2"/>
    <s v="Term Loan-GBP"/>
    <n v="465588.08999999997"/>
    <s v="CUST-72029"/>
    <x v="0"/>
    <s v="Cooperative Bank"/>
    <s v="O"/>
    <n v="46338818.627475001"/>
  </r>
  <r>
    <n v="20221231"/>
    <s v="GBP"/>
    <n v="10444"/>
    <s v="DEL"/>
    <x v="0"/>
    <s v="MSF-GBP"/>
    <n v="896118.3"/>
    <s v="CUST-11613"/>
    <x v="5"/>
    <s v="Financial Institution"/>
    <s v="D"/>
    <n v="89188414.103250012"/>
  </r>
  <r>
    <n v="20221231"/>
    <s v="USD"/>
    <n v="10446"/>
    <s v="DEL"/>
    <x v="3"/>
    <s v="LAF-USD"/>
    <n v="805500.63"/>
    <s v="CUST-46950"/>
    <x v="7"/>
    <s v="SBI"/>
    <s v="D"/>
    <n v="66635039.616749994"/>
  </r>
  <r>
    <n v="20221231"/>
    <s v="USD"/>
    <n v="10453"/>
    <s v="MUM"/>
    <x v="0"/>
    <s v="MSF-USD"/>
    <n v="132664.95000000001"/>
    <s v="CUST-13987"/>
    <x v="3"/>
    <s v="Overseas Bank"/>
    <s v="O"/>
    <n v="10974707.98875"/>
  </r>
  <r>
    <n v="20221231"/>
    <s v="GBP"/>
    <n v="10454"/>
    <s v="MUM"/>
    <x v="1"/>
    <s v="Call Money-GBP"/>
    <n v="183592.53"/>
    <s v="CUST-76449"/>
    <x v="10"/>
    <s v="SBI-SUB"/>
    <s v="D"/>
    <n v="18272505.529575001"/>
  </r>
  <r>
    <n v="20221231"/>
    <s v="INR"/>
    <n v="10455"/>
    <s v="DEL"/>
    <x v="3"/>
    <s v="LAF-INR"/>
    <n v="13869.9"/>
    <s v="CUST-33258"/>
    <x v="7"/>
    <s v="SBI"/>
    <s v="D"/>
    <n v="13869.9"/>
  </r>
  <r>
    <n v="20221231"/>
    <s v="EUR"/>
    <n v="10456"/>
    <s v="DEL"/>
    <x v="2"/>
    <s v="Term Loan-EUR"/>
    <n v="715579.92"/>
    <s v="CUST-16595"/>
    <x v="9"/>
    <s v="Financial Institution"/>
    <s v="D"/>
    <n v="63067636.249200009"/>
  </r>
  <r>
    <n v="20221231"/>
    <s v="GBP"/>
    <n v="10457"/>
    <s v="DEL"/>
    <x v="2"/>
    <s v="Term Loan-GBP"/>
    <n v="781004.07"/>
    <s v="CUST-38621"/>
    <x v="7"/>
    <s v="SBI"/>
    <s v="D"/>
    <n v="77731382.576924995"/>
  </r>
  <r>
    <n v="20221231"/>
    <s v="INR"/>
    <n v="10459"/>
    <s v="DEL"/>
    <x v="3"/>
    <s v="LAF-INR"/>
    <n v="327240.53999999998"/>
    <s v="CUST-44082"/>
    <x v="0"/>
    <s v="Cooperative Bank"/>
    <s v="D"/>
    <n v="327240.53999999998"/>
  </r>
  <r>
    <n v="20221231"/>
    <s v="EUR"/>
    <n v="10463"/>
    <s v="DEL"/>
    <x v="1"/>
    <s v="Call Money-EUR"/>
    <n v="42049.26"/>
    <s v="CUST-71835"/>
    <x v="3"/>
    <s v="Overseas Bank"/>
    <s v="O"/>
    <n v="3706011.5301000006"/>
  </r>
  <r>
    <n v="20221231"/>
    <s v="GBP"/>
    <n v="10465"/>
    <s v="DEL"/>
    <x v="2"/>
    <s v="Term Loan-GBP"/>
    <n v="128672.28"/>
    <s v="CUST-59567"/>
    <x v="10"/>
    <s v="SBI-SUB"/>
    <s v="D"/>
    <n v="12806430.3477"/>
  </r>
  <r>
    <n v="20221231"/>
    <s v="INR"/>
    <n v="10466"/>
    <s v="DEL"/>
    <x v="0"/>
    <s v="MSF-INR"/>
    <n v="591150.78"/>
    <s v="CUST-44767"/>
    <x v="4"/>
    <s v="Financial Institution"/>
    <s v="D"/>
    <n v="591150.78"/>
  </r>
  <r>
    <n v="20221231"/>
    <s v="EUR"/>
    <n v="10468"/>
    <s v="MUM"/>
    <x v="1"/>
    <s v="Call Money-EUR"/>
    <n v="42642.27"/>
    <s v="CUST-54544"/>
    <x v="0"/>
    <s v="Cooperative Bank"/>
    <s v="D"/>
    <n v="3758276.4664499997"/>
  </r>
  <r>
    <n v="20221231"/>
    <s v="USD"/>
    <n v="10469"/>
    <s v="DEL"/>
    <x v="1"/>
    <s v="Call Money-USD"/>
    <n v="294304.23"/>
    <s v="CUST-24403"/>
    <x v="4"/>
    <s v="Financial Institution"/>
    <s v="O"/>
    <n v="24346317.426749997"/>
  </r>
  <r>
    <n v="20221231"/>
    <s v="EUR"/>
    <n v="10472"/>
    <s v="DEL"/>
    <x v="2"/>
    <s v="Term Loan-EUR"/>
    <n v="843669.09"/>
    <s v="CUST-51841"/>
    <x v="9"/>
    <s v="Financial Institution"/>
    <s v="D"/>
    <n v="74356775.247150004"/>
  </r>
  <r>
    <n v="20221231"/>
    <s v="EUR"/>
    <n v="10473"/>
    <s v="DEL"/>
    <x v="2"/>
    <s v="Term Loan-EUR"/>
    <n v="80353.350000000006"/>
    <s v="CUST-60394"/>
    <x v="8"/>
    <s v="RBI"/>
    <s v="O"/>
    <n v="7081942.5022500008"/>
  </r>
  <r>
    <n v="20221231"/>
    <s v="USD"/>
    <n v="10474"/>
    <s v="DEL"/>
    <x v="2"/>
    <s v="Term Loan-USD"/>
    <n v="720718.02"/>
    <s v="CUST-50930"/>
    <x v="1"/>
    <s v="SCB-Private"/>
    <s v="D"/>
    <n v="59621398.204499997"/>
  </r>
  <r>
    <n v="20221231"/>
    <s v="INR"/>
    <n v="10475"/>
    <s v="MUM"/>
    <x v="0"/>
    <s v="MSF-INR"/>
    <n v="877070.7"/>
    <s v="CUST-20039"/>
    <x v="8"/>
    <s v="RBI"/>
    <s v="D"/>
    <n v="877070.7"/>
  </r>
  <r>
    <n v="20221231"/>
    <s v="INR"/>
    <n v="10476"/>
    <s v="DEL"/>
    <x v="1"/>
    <s v="Call Money-INR"/>
    <n v="769530.96"/>
    <s v="CUST-67737"/>
    <x v="1"/>
    <s v="SCB-Private"/>
    <s v="D"/>
    <n v="769530.96"/>
  </r>
  <r>
    <n v="20221231"/>
    <s v="USD"/>
    <n v="10482"/>
    <s v="MUM"/>
    <x v="0"/>
    <s v="MSF-USD"/>
    <n v="889915.95"/>
    <s v="CUST-68485"/>
    <x v="2"/>
    <s v="Financial Institution"/>
    <s v="O"/>
    <n v="73618296.96374999"/>
  </r>
  <r>
    <n v="20221231"/>
    <s v="EUR"/>
    <n v="10484"/>
    <s v="MUM"/>
    <x v="2"/>
    <s v="Term Loan-EUR"/>
    <n v="517935.33"/>
    <s v="CUST-65362"/>
    <x v="6"/>
    <s v="SCB-Private"/>
    <s v="D"/>
    <n v="45648230.309550002"/>
  </r>
  <r>
    <n v="20221231"/>
    <s v="EUR"/>
    <n v="10485"/>
    <s v="DEL"/>
    <x v="0"/>
    <s v="MSF-EUR"/>
    <n v="839205.17999999993"/>
    <s v="CUST-51828"/>
    <x v="0"/>
    <s v="Cooperative Bank"/>
    <s v="O"/>
    <n v="73963348.539299995"/>
  </r>
  <r>
    <n v="20221231"/>
    <s v="USD"/>
    <n v="10486"/>
    <s v="DEL"/>
    <x v="2"/>
    <s v="Term Loan-USD"/>
    <n v="436487.04"/>
    <s v="CUST-40010"/>
    <x v="6"/>
    <s v="SCB-Private"/>
    <s v="D"/>
    <n v="36108390.383999996"/>
  </r>
  <r>
    <n v="20221231"/>
    <s v="INR"/>
    <n v="10487"/>
    <s v="DEL"/>
    <x v="3"/>
    <s v="LAF-INR"/>
    <n v="442084.5"/>
    <s v="CUST-18124"/>
    <x v="10"/>
    <s v="SBI-SUB"/>
    <s v="O"/>
    <n v="442084.5"/>
  </r>
  <r>
    <n v="20221231"/>
    <s v="EUR"/>
    <n v="10488"/>
    <s v="MUM"/>
    <x v="3"/>
    <s v="LAF-EUR"/>
    <n v="647797.59"/>
    <s v="CUST-33211"/>
    <x v="2"/>
    <s v="Financial Institution"/>
    <s v="O"/>
    <n v="57093640.59465"/>
  </r>
  <r>
    <n v="20221231"/>
    <s v="GBP"/>
    <n v="10489"/>
    <s v="MUM"/>
    <x v="3"/>
    <s v="LAF-GBP"/>
    <n v="888674.49"/>
    <s v="CUST-18191"/>
    <x v="9"/>
    <s v="Financial Institution"/>
    <s v="O"/>
    <n v="88447550.303475007"/>
  </r>
  <r>
    <n v="20221231"/>
    <s v="INR"/>
    <n v="10492"/>
    <s v="DEL"/>
    <x v="3"/>
    <s v="LAF-INR"/>
    <n v="862802.82"/>
    <s v="CUST-60179"/>
    <x v="6"/>
    <s v="SCB-Private"/>
    <s v="D"/>
    <n v="862802.82"/>
  </r>
  <r>
    <n v="20221231"/>
    <s v="USD"/>
    <n v="10494"/>
    <s v="DEL"/>
    <x v="0"/>
    <s v="MSF-USD"/>
    <n v="614579.13"/>
    <s v="CUST-14649"/>
    <x v="1"/>
    <s v="SCB-Private"/>
    <s v="O"/>
    <n v="50841058.529249996"/>
  </r>
  <r>
    <n v="20221231"/>
    <s v="USD"/>
    <n v="10495"/>
    <s v="MUM"/>
    <x v="2"/>
    <s v="Term Loan-USD"/>
    <n v="133349.04"/>
    <s v="CUST-12620"/>
    <x v="6"/>
    <s v="SCB-Private"/>
    <s v="D"/>
    <n v="11031299.334000001"/>
  </r>
  <r>
    <n v="20221231"/>
    <s v="EUR"/>
    <n v="10496"/>
    <s v="MUM"/>
    <x v="0"/>
    <s v="MSF-EUR"/>
    <n v="354075.48"/>
    <s v="CUST-24306"/>
    <x v="4"/>
    <s v="Financial Institution"/>
    <s v="O"/>
    <n v="31206442.4298"/>
  </r>
  <r>
    <n v="20221231"/>
    <s v="USD"/>
    <n v="10497"/>
    <s v="DEL"/>
    <x v="3"/>
    <s v="LAF-USD"/>
    <n v="176314.05"/>
    <s v="CUST-50695"/>
    <x v="9"/>
    <s v="Financial Institution"/>
    <s v="D"/>
    <n v="14585579.786249999"/>
  </r>
  <r>
    <n v="20221231"/>
    <s v="INR"/>
    <n v="10499"/>
    <s v="MUM"/>
    <x v="2"/>
    <s v="Term Loan-INR"/>
    <n v="514249.56"/>
    <s v="CUST-55123"/>
    <x v="10"/>
    <s v="SBI-SUB"/>
    <s v="O"/>
    <n v="514249.56"/>
  </r>
  <r>
    <n v="20221231"/>
    <s v="GBP"/>
    <n v="10502"/>
    <s v="DEL"/>
    <x v="0"/>
    <s v="MSF-GBP"/>
    <n v="813695.85"/>
    <s v="CUST-61289"/>
    <x v="8"/>
    <s v="RBI"/>
    <s v="D"/>
    <n v="80985113.710875005"/>
  </r>
  <r>
    <n v="20221231"/>
    <s v="USD"/>
    <n v="10503"/>
    <s v="DEL"/>
    <x v="1"/>
    <s v="Call Money-USD"/>
    <n v="103291.65"/>
    <s v="CUST-17281"/>
    <x v="3"/>
    <s v="Overseas Bank"/>
    <s v="O"/>
    <n v="8544801.7462499999"/>
  </r>
  <r>
    <n v="20221231"/>
    <s v="EUR"/>
    <n v="10504"/>
    <s v="DEL"/>
    <x v="1"/>
    <s v="Call Money-EUR"/>
    <n v="278181.09000000003"/>
    <s v="CUST-19066"/>
    <x v="8"/>
    <s v="RBI"/>
    <s v="O"/>
    <n v="24517490.367150005"/>
  </r>
  <r>
    <n v="20221231"/>
    <s v="GBP"/>
    <n v="10505"/>
    <s v="MUM"/>
    <x v="2"/>
    <s v="Term Loan-GBP"/>
    <n v="408475.98"/>
    <s v="CUST-11285"/>
    <x v="3"/>
    <s v="Overseas Bank"/>
    <s v="D"/>
    <n v="40654593.09945"/>
  </r>
  <r>
    <n v="20221231"/>
    <s v="USD"/>
    <n v="10506"/>
    <s v="MUM"/>
    <x v="0"/>
    <s v="MSF-USD"/>
    <n v="336263.4"/>
    <s v="CUST-21286"/>
    <x v="2"/>
    <s v="Financial Institution"/>
    <s v="D"/>
    <n v="27817389.765000001"/>
  </r>
  <r>
    <n v="20221231"/>
    <s v="EUR"/>
    <n v="10507"/>
    <s v="DEL"/>
    <x v="0"/>
    <s v="MSF-EUR"/>
    <n v="103246.11"/>
    <s v="CUST-23302"/>
    <x v="9"/>
    <s v="Financial Institution"/>
    <s v="O"/>
    <n v="9099595.9048500005"/>
  </r>
  <r>
    <n v="20221231"/>
    <s v="USD"/>
    <n v="10508"/>
    <s v="DEL"/>
    <x v="2"/>
    <s v="Term Loan-USD"/>
    <n v="195463.62"/>
    <s v="CUST-45949"/>
    <x v="7"/>
    <s v="SBI"/>
    <s v="D"/>
    <n v="16169727.964499999"/>
  </r>
  <r>
    <n v="20221231"/>
    <s v="INR"/>
    <n v="10509"/>
    <s v="MUM"/>
    <x v="3"/>
    <s v="LAF-INR"/>
    <n v="774902.7"/>
    <s v="CUST-68870"/>
    <x v="9"/>
    <s v="Financial Institution"/>
    <s v="O"/>
    <n v="774902.7"/>
  </r>
  <r>
    <n v="20221231"/>
    <s v="INR"/>
    <n v="10510"/>
    <s v="MUM"/>
    <x v="0"/>
    <s v="MSF-INR"/>
    <n v="46534.95"/>
    <s v="CUST-26536"/>
    <x v="3"/>
    <s v="Overseas Bank"/>
    <s v="O"/>
    <n v="46534.95"/>
  </r>
  <r>
    <n v="20221231"/>
    <s v="GBP"/>
    <n v="10515"/>
    <s v="DEL"/>
    <x v="2"/>
    <s v="Term Loan-GBP"/>
    <n v="142422.38999999998"/>
    <s v="CUST-60073"/>
    <x v="8"/>
    <s v="RBI"/>
    <s v="O"/>
    <n v="14174944.420724999"/>
  </r>
  <r>
    <n v="20221231"/>
    <s v="EUR"/>
    <n v="10518"/>
    <s v="MUM"/>
    <x v="1"/>
    <s v="Call Money-EUR"/>
    <n v="957297.33"/>
    <s v="CUST-25579"/>
    <x v="1"/>
    <s v="SCB-Private"/>
    <s v="D"/>
    <n v="84371400.179550007"/>
  </r>
  <r>
    <n v="20221231"/>
    <s v="GBP"/>
    <n v="10519"/>
    <s v="DEL"/>
    <x v="0"/>
    <s v="MSF-GBP"/>
    <n v="820572.39"/>
    <s v="CUST-71745"/>
    <x v="2"/>
    <s v="Financial Institution"/>
    <s v="D"/>
    <n v="81669518.545725003"/>
  </r>
  <r>
    <n v="20221231"/>
    <s v="USD"/>
    <n v="10520"/>
    <s v="DEL"/>
    <x v="0"/>
    <s v="MSF-USD"/>
    <n v="531142.92000000004"/>
    <s v="CUST-57102"/>
    <x v="5"/>
    <s v="Financial Institution"/>
    <s v="O"/>
    <n v="43938798.057000004"/>
  </r>
  <r>
    <n v="20221231"/>
    <s v="USD"/>
    <n v="10521"/>
    <s v="DEL"/>
    <x v="2"/>
    <s v="Term Loan-USD"/>
    <n v="272079.71999999997"/>
    <s v="CUST-52660"/>
    <x v="6"/>
    <s v="SCB-Private"/>
    <s v="D"/>
    <n v="22507794.836999997"/>
  </r>
  <r>
    <n v="20221231"/>
    <s v="GBP"/>
    <n v="10522"/>
    <s v="DEL"/>
    <x v="2"/>
    <s v="Term Loan-GBP"/>
    <n v="84991.5"/>
    <s v="CUST-61076"/>
    <x v="2"/>
    <s v="Financial Institution"/>
    <s v="O"/>
    <n v="8458991.5162499994"/>
  </r>
  <r>
    <n v="20221231"/>
    <s v="GBP"/>
    <n v="10525"/>
    <s v="MUM"/>
    <x v="2"/>
    <s v="Term Loan-GBP"/>
    <n v="982050.3"/>
    <s v="CUST-43528"/>
    <x v="8"/>
    <s v="RBI"/>
    <s v="D"/>
    <n v="97741011.233250007"/>
  </r>
  <r>
    <n v="20221231"/>
    <s v="INR"/>
    <n v="10527"/>
    <s v="MUM"/>
    <x v="2"/>
    <s v="Term Loan-INR"/>
    <n v="255717.99"/>
    <s v="CUST-77818"/>
    <x v="2"/>
    <s v="Financial Institution"/>
    <s v="O"/>
    <n v="255717.99"/>
  </r>
  <r>
    <n v="20221231"/>
    <s v="EUR"/>
    <n v="10528"/>
    <s v="MUM"/>
    <x v="1"/>
    <s v="Call Money-EUR"/>
    <n v="444944.61"/>
    <s v="CUST-60389"/>
    <x v="9"/>
    <s v="Financial Institution"/>
    <s v="D"/>
    <n v="39215193.202349998"/>
  </r>
  <r>
    <n v="20221231"/>
    <s v="GBP"/>
    <n v="10529"/>
    <s v="DEL"/>
    <x v="0"/>
    <s v="MSF-GBP"/>
    <n v="537924.42000000004"/>
    <s v="CUST-78199"/>
    <x v="8"/>
    <s v="RBI"/>
    <s v="D"/>
    <n v="53538272.711550005"/>
  </r>
  <r>
    <n v="20221231"/>
    <s v="GBP"/>
    <n v="10535"/>
    <s v="MUM"/>
    <x v="1"/>
    <s v="Call Money-GBP"/>
    <n v="504692.1"/>
    <s v="CUST-78380"/>
    <x v="10"/>
    <s v="SBI-SUB"/>
    <s v="O"/>
    <n v="50230742.982749999"/>
  </r>
  <r>
    <n v="20221231"/>
    <s v="INR"/>
    <n v="10536"/>
    <s v="MUM"/>
    <x v="0"/>
    <s v="MSF-INR"/>
    <n v="589446.99"/>
    <s v="CUST-70194"/>
    <x v="10"/>
    <s v="SBI-SUB"/>
    <s v="D"/>
    <n v="589446.99"/>
  </r>
  <r>
    <n v="20221231"/>
    <s v="EUR"/>
    <n v="10537"/>
    <s v="MUM"/>
    <x v="1"/>
    <s v="Call Money-EUR"/>
    <n v="310370.94"/>
    <s v="CUST-12170"/>
    <x v="9"/>
    <s v="Financial Institution"/>
    <s v="D"/>
    <n v="27354542.7969"/>
  </r>
  <r>
    <n v="20221231"/>
    <s v="USD"/>
    <n v="10539"/>
    <s v="DEL"/>
    <x v="3"/>
    <s v="LAF-USD"/>
    <n v="33574.86"/>
    <s v="CUST-47303"/>
    <x v="5"/>
    <s v="Financial Institution"/>
    <s v="D"/>
    <n v="2777480.2934999997"/>
  </r>
  <r>
    <n v="20221231"/>
    <s v="EUR"/>
    <n v="10540"/>
    <s v="DEL"/>
    <x v="0"/>
    <s v="MSF-EUR"/>
    <n v="936802.35"/>
    <s v="CUST-25680"/>
    <x v="9"/>
    <s v="Financial Institution"/>
    <s v="O"/>
    <n v="82565075.117249995"/>
  </r>
  <r>
    <n v="20221231"/>
    <s v="USD"/>
    <n v="10541"/>
    <s v="MUM"/>
    <x v="1"/>
    <s v="Call Money-USD"/>
    <n v="468570.96"/>
    <s v="CUST-43376"/>
    <x v="10"/>
    <s v="SBI-SUB"/>
    <s v="D"/>
    <n v="38762532.666000001"/>
  </r>
  <r>
    <n v="20221231"/>
    <s v="GBP"/>
    <n v="10542"/>
    <s v="MUM"/>
    <x v="2"/>
    <s v="Term Loan-GBP"/>
    <n v="838137.96"/>
    <s v="CUST-75246"/>
    <x v="3"/>
    <s v="Overseas Bank"/>
    <s v="D"/>
    <n v="83417775.813899994"/>
  </r>
  <r>
    <n v="20221231"/>
    <s v="USD"/>
    <n v="10543"/>
    <s v="DEL"/>
    <x v="2"/>
    <s v="Term Loan-USD"/>
    <n v="715329.45"/>
    <s v="CUST-45577"/>
    <x v="3"/>
    <s v="Overseas Bank"/>
    <s v="O"/>
    <n v="59175628.751249991"/>
  </r>
  <r>
    <n v="20221231"/>
    <s v="INR"/>
    <n v="10544"/>
    <s v="DEL"/>
    <x v="2"/>
    <s v="Term Loan-INR"/>
    <n v="165887.37"/>
    <s v="CUST-22314"/>
    <x v="0"/>
    <s v="Cooperative Bank"/>
    <s v="O"/>
    <n v="165887.37"/>
  </r>
  <r>
    <n v="20221231"/>
    <s v="GBP"/>
    <n v="10546"/>
    <s v="DEL"/>
    <x v="1"/>
    <s v="Call Money-GBP"/>
    <n v="683036.64"/>
    <s v="CUST-47067"/>
    <x v="1"/>
    <s v="SCB-Private"/>
    <s v="O"/>
    <n v="67980929.187600002"/>
  </r>
  <r>
    <n v="20221231"/>
    <s v="USD"/>
    <n v="10547"/>
    <s v="MUM"/>
    <x v="2"/>
    <s v="Term Loan-USD"/>
    <n v="758602.35"/>
    <s v="CUST-26808"/>
    <x v="7"/>
    <s v="SBI"/>
    <s v="D"/>
    <n v="62755379.403749995"/>
  </r>
  <r>
    <n v="20221231"/>
    <s v="EUR"/>
    <n v="10550"/>
    <s v="MUM"/>
    <x v="0"/>
    <s v="MSF-EUR"/>
    <n v="226717.91999999998"/>
    <s v="CUST-25465"/>
    <x v="10"/>
    <s v="SBI-SUB"/>
    <s v="D"/>
    <n v="19981783.8792"/>
  </r>
  <r>
    <n v="20221231"/>
    <s v="INR"/>
    <n v="10555"/>
    <s v="MUM"/>
    <x v="0"/>
    <s v="MSF-INR"/>
    <n v="458786.79"/>
    <s v="CUST-21637"/>
    <x v="4"/>
    <s v="Financial Institution"/>
    <s v="O"/>
    <n v="458786.79"/>
  </r>
  <r>
    <n v="20221231"/>
    <s v="EUR"/>
    <n v="10556"/>
    <s v="DEL"/>
    <x v="0"/>
    <s v="MSF-EUR"/>
    <n v="780463.53"/>
    <s v="CUST-36550"/>
    <x v="1"/>
    <s v="SCB-Private"/>
    <s v="D"/>
    <n v="68786153.216550007"/>
  </r>
  <r>
    <n v="20221231"/>
    <s v="GBP"/>
    <n v="10557"/>
    <s v="DEL"/>
    <x v="0"/>
    <s v="MSF-GBP"/>
    <n v="539718.30000000005"/>
    <s v="CUST-57298"/>
    <x v="2"/>
    <s v="Financial Institution"/>
    <s v="D"/>
    <n v="53716813.103250004"/>
  </r>
  <r>
    <n v="20221231"/>
    <s v="EUR"/>
    <n v="10559"/>
    <s v="DEL"/>
    <x v="3"/>
    <s v="LAF-EUR"/>
    <n v="692477.28"/>
    <s v="CUST-35173"/>
    <x v="7"/>
    <s v="SBI"/>
    <s v="O"/>
    <n v="61031485.072800003"/>
  </r>
  <r>
    <n v="20221231"/>
    <s v="INR"/>
    <n v="10560"/>
    <s v="DEL"/>
    <x v="2"/>
    <s v="Term Loan-INR"/>
    <n v="323268.65999999997"/>
    <s v="CUST-47171"/>
    <x v="2"/>
    <s v="Financial Institution"/>
    <s v="O"/>
    <n v="323268.65999999997"/>
  </r>
  <r>
    <n v="20221231"/>
    <s v="GBP"/>
    <n v="10564"/>
    <s v="MUM"/>
    <x v="0"/>
    <s v="MSF-GBP"/>
    <n v="435869.27999999997"/>
    <s v="CUST-47483"/>
    <x v="6"/>
    <s v="SCB-Private"/>
    <s v="D"/>
    <n v="43380979.765199997"/>
  </r>
  <r>
    <n v="20221231"/>
    <s v="USD"/>
    <n v="10566"/>
    <s v="DEL"/>
    <x v="3"/>
    <s v="LAF-USD"/>
    <n v="852568.2"/>
    <s v="CUST-40207"/>
    <x v="2"/>
    <s v="Financial Institution"/>
    <s v="D"/>
    <n v="70528704.344999984"/>
  </r>
  <r>
    <n v="20221231"/>
    <s v="USD"/>
    <n v="10567"/>
    <s v="DEL"/>
    <x v="0"/>
    <s v="MSF-USD"/>
    <n v="260566.02"/>
    <s v="CUST-22403"/>
    <x v="6"/>
    <s v="SCB-Private"/>
    <s v="D"/>
    <n v="21555324.004499998"/>
  </r>
  <r>
    <n v="20221231"/>
    <s v="INR"/>
    <n v="10568"/>
    <s v="DEL"/>
    <x v="2"/>
    <s v="Term Loan-INR"/>
    <n v="519144.12"/>
    <s v="CUST-74286"/>
    <x v="7"/>
    <s v="SBI"/>
    <s v="O"/>
    <n v="519144.12"/>
  </r>
  <r>
    <n v="20221231"/>
    <s v="USD"/>
    <n v="10570"/>
    <s v="MUM"/>
    <x v="0"/>
    <s v="MSF-USD"/>
    <n v="951399.9"/>
    <s v="CUST-64188"/>
    <x v="4"/>
    <s v="Financial Institution"/>
    <s v="D"/>
    <n v="78704556.727499992"/>
  </r>
  <r>
    <n v="20221231"/>
    <s v="EUR"/>
    <n v="10571"/>
    <s v="DEL"/>
    <x v="2"/>
    <s v="Term Loan-EUR"/>
    <n v="118958.39999999999"/>
    <s v="CUST-57017"/>
    <x v="1"/>
    <s v="SCB-Private"/>
    <s v="D"/>
    <n v="10484398.584000001"/>
  </r>
  <r>
    <n v="20221231"/>
    <s v="EUR"/>
    <n v="10573"/>
    <s v="MUM"/>
    <x v="2"/>
    <s v="Term Loan-EUR"/>
    <n v="772292.07"/>
    <s v="CUST-36720"/>
    <x v="8"/>
    <s v="RBI"/>
    <s v="D"/>
    <n v="68065961.589450002"/>
  </r>
  <r>
    <n v="20221231"/>
    <s v="GBP"/>
    <n v="10575"/>
    <s v="MUM"/>
    <x v="2"/>
    <s v="Term Loan-GBP"/>
    <n v="700714.08"/>
    <s v="CUST-23022"/>
    <x v="4"/>
    <s v="Financial Institution"/>
    <s v="D"/>
    <n v="69740320.597199991"/>
  </r>
  <r>
    <n v="20221231"/>
    <s v="GBP"/>
    <n v="10576"/>
    <s v="DEL"/>
    <x v="3"/>
    <s v="LAF-GBP"/>
    <n v="419074.92"/>
    <s v="CUST-57659"/>
    <x v="6"/>
    <s v="SCB-Private"/>
    <s v="D"/>
    <n v="41709479.100299999"/>
  </r>
  <r>
    <n v="20221231"/>
    <s v="INR"/>
    <n v="10577"/>
    <s v="MUM"/>
    <x v="3"/>
    <s v="LAF-INR"/>
    <n v="271563.93"/>
    <s v="CUST-65151"/>
    <x v="0"/>
    <s v="Cooperative Bank"/>
    <s v="O"/>
    <n v="271563.93"/>
  </r>
  <r>
    <n v="20221231"/>
    <s v="USD"/>
    <n v="10578"/>
    <s v="MUM"/>
    <x v="2"/>
    <s v="Term Loan-USD"/>
    <n v="537077.97"/>
    <s v="CUST-27766"/>
    <x v="8"/>
    <s v="RBI"/>
    <s v="O"/>
    <n v="44429775.068249993"/>
  </r>
  <r>
    <n v="20221231"/>
    <s v="GBP"/>
    <n v="10580"/>
    <s v="DEL"/>
    <x v="3"/>
    <s v="LAF-GBP"/>
    <n v="917596.35"/>
    <s v="CUST-31739"/>
    <x v="6"/>
    <s v="SCB-Private"/>
    <s v="O"/>
    <n v="91326070.724625006"/>
  </r>
  <r>
    <n v="20221231"/>
    <s v="USD"/>
    <n v="10581"/>
    <s v="MUM"/>
    <x v="2"/>
    <s v="Term Loan-USD"/>
    <n v="761918.85"/>
    <s v="CUST-30794"/>
    <x v="2"/>
    <s v="Financial Institution"/>
    <s v="O"/>
    <n v="63029736.866249993"/>
  </r>
  <r>
    <n v="20221231"/>
    <s v="GBP"/>
    <n v="10583"/>
    <s v="MUM"/>
    <x v="0"/>
    <s v="MSF-GBP"/>
    <n v="546385.94999999995"/>
    <s v="CUST-30841"/>
    <x v="8"/>
    <s v="RBI"/>
    <s v="O"/>
    <n v="54380427.638624996"/>
  </r>
  <r>
    <n v="20221231"/>
    <s v="GBP"/>
    <n v="10586"/>
    <s v="DEL"/>
    <x v="0"/>
    <s v="MSF-GBP"/>
    <n v="295238.78999999998"/>
    <s v="CUST-18436"/>
    <x v="2"/>
    <s v="Financial Institution"/>
    <s v="D"/>
    <n v="29384378.671724997"/>
  </r>
  <r>
    <n v="20221231"/>
    <s v="USD"/>
    <n v="10588"/>
    <s v="DEL"/>
    <x v="0"/>
    <s v="MSF-USD"/>
    <n v="673969.23"/>
    <s v="CUST-19621"/>
    <x v="10"/>
    <s v="SBI-SUB"/>
    <s v="D"/>
    <n v="55754104.551749997"/>
  </r>
  <r>
    <n v="20221231"/>
    <s v="GBP"/>
    <n v="10589"/>
    <s v="MUM"/>
    <x v="1"/>
    <s v="Call Money-GBP"/>
    <n v="368195.85"/>
    <s v="CUST-42765"/>
    <x v="6"/>
    <s v="SCB-Private"/>
    <s v="O"/>
    <n v="36645612.460874997"/>
  </r>
  <r>
    <n v="20221231"/>
    <s v="USD"/>
    <n v="10590"/>
    <s v="DEL"/>
    <x v="2"/>
    <s v="Term Loan-USD"/>
    <n v="629433.09"/>
    <s v="CUST-44953"/>
    <x v="10"/>
    <s v="SBI-SUB"/>
    <s v="D"/>
    <n v="52069852.370249994"/>
  </r>
  <r>
    <n v="20221231"/>
    <s v="INR"/>
    <n v="10591"/>
    <s v="DEL"/>
    <x v="3"/>
    <s v="LAF-INR"/>
    <n v="570839.93999999994"/>
    <s v="CUST-41841"/>
    <x v="5"/>
    <s v="Financial Institution"/>
    <s v="D"/>
    <n v="570839.93999999994"/>
  </r>
  <r>
    <n v="20221231"/>
    <s v="USD"/>
    <n v="10593"/>
    <s v="DEL"/>
    <x v="1"/>
    <s v="Call Money-USD"/>
    <n v="727479.72"/>
    <s v="CUST-77857"/>
    <x v="3"/>
    <s v="Overseas Bank"/>
    <s v="D"/>
    <n v="60180759.83699999"/>
  </r>
  <r>
    <n v="20221231"/>
    <s v="EUR"/>
    <n v="10594"/>
    <s v="MUM"/>
    <x v="3"/>
    <s v="LAF-EUR"/>
    <n v="386666.27999999997"/>
    <s v="CUST-19989"/>
    <x v="4"/>
    <s v="Financial Institution"/>
    <s v="O"/>
    <n v="34078832.587799996"/>
  </r>
  <r>
    <n v="20221231"/>
    <s v="INR"/>
    <n v="10595"/>
    <s v="MUM"/>
    <x v="1"/>
    <s v="Call Money-INR"/>
    <n v="983245.23"/>
    <s v="CUST-51127"/>
    <x v="5"/>
    <s v="Financial Institution"/>
    <s v="O"/>
    <n v="983245.23"/>
  </r>
  <r>
    <n v="20221231"/>
    <s v="USD"/>
    <n v="10596"/>
    <s v="MUM"/>
    <x v="3"/>
    <s v="LAF-USD"/>
    <n v="641967.48"/>
    <s v="CUST-29880"/>
    <x v="2"/>
    <s v="Financial Institution"/>
    <s v="D"/>
    <n v="53106759.782999992"/>
  </r>
  <r>
    <n v="20221231"/>
    <s v="EUR"/>
    <n v="10598"/>
    <s v="MUM"/>
    <x v="2"/>
    <s v="Term Loan-EUR"/>
    <n v="49241.61"/>
    <s v="CUST-41281"/>
    <x v="7"/>
    <s v="SBI"/>
    <s v="O"/>
    <n v="4339909.2973500006"/>
  </r>
  <r>
    <n v="20221231"/>
    <s v="EUR"/>
    <n v="10600"/>
    <s v="DEL"/>
    <x v="1"/>
    <s v="Call Money-EUR"/>
    <n v="249899.76"/>
    <s v="CUST-20634"/>
    <x v="8"/>
    <s v="RBI"/>
    <s v="O"/>
    <n v="22024915.347600002"/>
  </r>
  <r>
    <n v="20221231"/>
    <s v="INR"/>
    <n v="10601"/>
    <s v="MUM"/>
    <x v="0"/>
    <s v="MSF-INR"/>
    <n v="788630.04"/>
    <s v="CUST-51803"/>
    <x v="3"/>
    <s v="Overseas Bank"/>
    <s v="D"/>
    <n v="788630.04"/>
  </r>
  <r>
    <n v="20221231"/>
    <s v="GBP"/>
    <n v="10603"/>
    <s v="DEL"/>
    <x v="0"/>
    <s v="MSF-GBP"/>
    <n v="37336.86"/>
    <s v="CUST-72653"/>
    <x v="6"/>
    <s v="SCB-Private"/>
    <s v="O"/>
    <n v="3716044.3336500004"/>
  </r>
  <r>
    <n v="20221231"/>
    <s v="INR"/>
    <n v="10604"/>
    <s v="MUM"/>
    <x v="2"/>
    <s v="Term Loan-INR"/>
    <n v="577567.98"/>
    <s v="CUST-24003"/>
    <x v="10"/>
    <s v="SBI-SUB"/>
    <s v="O"/>
    <n v="577567.98"/>
  </r>
  <r>
    <n v="20221231"/>
    <s v="USD"/>
    <n v="10605"/>
    <s v="DEL"/>
    <x v="0"/>
    <s v="MSF-USD"/>
    <n v="303010.28999999998"/>
    <s v="CUST-49581"/>
    <x v="1"/>
    <s v="SCB-Private"/>
    <s v="O"/>
    <n v="25066526.240249995"/>
  </r>
  <r>
    <n v="20221231"/>
    <s v="EUR"/>
    <n v="10607"/>
    <s v="DEL"/>
    <x v="0"/>
    <s v="MSF-EUR"/>
    <n v="865385.73"/>
    <s v="CUST-61752"/>
    <x v="4"/>
    <s v="Financial Institution"/>
    <s v="D"/>
    <n v="76270771.313549995"/>
  </r>
  <r>
    <n v="20221231"/>
    <s v="GBP"/>
    <n v="10609"/>
    <s v="DEL"/>
    <x v="1"/>
    <s v="Call Money-GBP"/>
    <n v="632079.35999999999"/>
    <s v="CUST-42764"/>
    <x v="2"/>
    <s v="Financial Institution"/>
    <s v="O"/>
    <n v="62909278.502400003"/>
  </r>
  <r>
    <n v="20221231"/>
    <s v="GBP"/>
    <n v="10611"/>
    <s v="DEL"/>
    <x v="1"/>
    <s v="Call Money-GBP"/>
    <n v="209094.93"/>
    <s v="CUST-63674"/>
    <x v="0"/>
    <s v="Cooperative Bank"/>
    <s v="O"/>
    <n v="20810695.645575002"/>
  </r>
  <r>
    <n v="20221231"/>
    <s v="INR"/>
    <n v="10612"/>
    <s v="DEL"/>
    <x v="3"/>
    <s v="LAF-INR"/>
    <n v="310149.18"/>
    <s v="CUST-77145"/>
    <x v="5"/>
    <s v="Financial Institution"/>
    <s v="D"/>
    <n v="310149.18"/>
  </r>
  <r>
    <n v="20221231"/>
    <s v="INR"/>
    <n v="10614"/>
    <s v="DEL"/>
    <x v="2"/>
    <s v="Term Loan-INR"/>
    <n v="27049.77"/>
    <s v="CUST-79323"/>
    <x v="0"/>
    <s v="Cooperative Bank"/>
    <s v="O"/>
    <n v="27049.77"/>
  </r>
  <r>
    <n v="20221231"/>
    <s v="EUR"/>
    <n v="10616"/>
    <s v="MUM"/>
    <x v="2"/>
    <s v="Term Loan-EUR"/>
    <n v="736573.86"/>
    <s v="CUST-30692"/>
    <x v="0"/>
    <s v="Cooperative Bank"/>
    <s v="D"/>
    <n v="64917937.151100002"/>
  </r>
  <r>
    <n v="20221231"/>
    <s v="USD"/>
    <n v="10618"/>
    <s v="DEL"/>
    <x v="3"/>
    <s v="LAF-USD"/>
    <n v="138272.31"/>
    <s v="CUST-17937"/>
    <x v="3"/>
    <s v="Overseas Bank"/>
    <s v="D"/>
    <n v="11438576.844749998"/>
  </r>
  <r>
    <n v="20221231"/>
    <s v="USD"/>
    <n v="10619"/>
    <s v="DEL"/>
    <x v="2"/>
    <s v="Term Loan-USD"/>
    <n v="65931.03"/>
    <s v="CUST-49338"/>
    <x v="2"/>
    <s v="Financial Institution"/>
    <s v="O"/>
    <n v="5454144.4567499999"/>
  </r>
  <r>
    <n v="20221231"/>
    <s v="INR"/>
    <n v="10620"/>
    <s v="DEL"/>
    <x v="1"/>
    <s v="Call Money-INR"/>
    <n v="32334.39"/>
    <s v="CUST-13170"/>
    <x v="8"/>
    <s v="RBI"/>
    <s v="O"/>
    <n v="32334.39"/>
  </r>
  <r>
    <n v="20221231"/>
    <s v="EUR"/>
    <n v="10621"/>
    <s v="DEL"/>
    <x v="0"/>
    <s v="MSF-EUR"/>
    <n v="894565.98"/>
    <s v="CUST-35410"/>
    <x v="3"/>
    <s v="Overseas Bank"/>
    <s v="O"/>
    <n v="78842572.647300005"/>
  </r>
  <r>
    <n v="20221231"/>
    <s v="INR"/>
    <n v="10622"/>
    <s v="MUM"/>
    <x v="2"/>
    <s v="Term Loan-INR"/>
    <n v="786480.75"/>
    <s v="CUST-36471"/>
    <x v="8"/>
    <s v="RBI"/>
    <s v="O"/>
    <n v="786480.75"/>
  </r>
  <r>
    <n v="20221231"/>
    <s v="EUR"/>
    <n v="10624"/>
    <s v="DEL"/>
    <x v="2"/>
    <s v="Term Loan-EUR"/>
    <n v="96542.819999999992"/>
    <s v="CUST-65650"/>
    <x v="0"/>
    <s v="Cooperative Bank"/>
    <s v="O"/>
    <n v="8508801.4407000002"/>
  </r>
  <r>
    <n v="20221231"/>
    <s v="USD"/>
    <n v="10628"/>
    <s v="DEL"/>
    <x v="1"/>
    <s v="Call Money-USD"/>
    <n v="898005.24"/>
    <s v="CUST-61946"/>
    <x v="9"/>
    <s v="Financial Institution"/>
    <s v="O"/>
    <n v="74287483.478999987"/>
  </r>
  <r>
    <n v="20221231"/>
    <s v="USD"/>
    <n v="10629"/>
    <s v="MUM"/>
    <x v="3"/>
    <s v="LAF-USD"/>
    <n v="391205.43"/>
    <s v="CUST-39959"/>
    <x v="4"/>
    <s v="Financial Institution"/>
    <s v="O"/>
    <n v="32362469.196749996"/>
  </r>
  <r>
    <n v="20221231"/>
    <s v="EUR"/>
    <n v="10630"/>
    <s v="MUM"/>
    <x v="1"/>
    <s v="Call Money-EUR"/>
    <n v="977989.32"/>
    <s v="CUST-36128"/>
    <x v="7"/>
    <s v="SBI"/>
    <s v="D"/>
    <n v="86195088.718199998"/>
  </r>
  <r>
    <n v="20221231"/>
    <s v="EUR"/>
    <n v="10636"/>
    <s v="MUM"/>
    <x v="2"/>
    <s v="Term Loan-EUR"/>
    <n v="312234.12"/>
    <s v="CUST-29919"/>
    <x v="1"/>
    <s v="SCB-Private"/>
    <s v="D"/>
    <n v="27518754.166200001"/>
  </r>
  <r>
    <n v="20221231"/>
    <s v="GBP"/>
    <n v="10638"/>
    <s v="MUM"/>
    <x v="0"/>
    <s v="MSF-GBP"/>
    <n v="131849.19"/>
    <s v="CUST-68849"/>
    <x v="8"/>
    <s v="RBI"/>
    <s v="O"/>
    <n v="13122620.257725"/>
  </r>
  <r>
    <n v="20221231"/>
    <s v="INR"/>
    <n v="10639"/>
    <s v="MUM"/>
    <x v="3"/>
    <s v="LAF-INR"/>
    <n v="146362.59"/>
    <s v="CUST-71011"/>
    <x v="5"/>
    <s v="Financial Institution"/>
    <s v="O"/>
    <n v="146362.59"/>
  </r>
  <r>
    <n v="20221231"/>
    <s v="EUR"/>
    <n v="10640"/>
    <s v="MUM"/>
    <x v="2"/>
    <s v="Term Loan-EUR"/>
    <n v="90708.75"/>
    <s v="CUST-43072"/>
    <x v="3"/>
    <s v="Overseas Bank"/>
    <s v="O"/>
    <n v="7994615.6812500004"/>
  </r>
  <r>
    <n v="20221231"/>
    <s v="GBP"/>
    <n v="10641"/>
    <s v="DEL"/>
    <x v="0"/>
    <s v="MSF-GBP"/>
    <n v="33536.25"/>
    <s v="CUST-47454"/>
    <x v="9"/>
    <s v="Financial Institution"/>
    <s v="D"/>
    <n v="3337779.1218750002"/>
  </r>
  <r>
    <n v="20221231"/>
    <s v="GBP"/>
    <n v="10643"/>
    <s v="DEL"/>
    <x v="0"/>
    <s v="MSF-GBP"/>
    <n v="711495.18"/>
    <s v="CUST-76128"/>
    <x v="0"/>
    <s v="Cooperative Bank"/>
    <s v="O"/>
    <n v="70813336.52745001"/>
  </r>
  <r>
    <n v="20221231"/>
    <s v="INR"/>
    <n v="10644"/>
    <s v="MUM"/>
    <x v="3"/>
    <s v="LAF-INR"/>
    <n v="95259.78"/>
    <s v="CUST-12962"/>
    <x v="0"/>
    <s v="Cooperative Bank"/>
    <s v="D"/>
    <n v="95259.78"/>
  </r>
  <r>
    <n v="20221231"/>
    <s v="USD"/>
    <n v="10645"/>
    <s v="MUM"/>
    <x v="2"/>
    <s v="Term Loan-USD"/>
    <n v="740522.97"/>
    <s v="CUST-36458"/>
    <x v="5"/>
    <s v="Financial Institution"/>
    <s v="D"/>
    <n v="61259762.693249993"/>
  </r>
  <r>
    <n v="20221231"/>
    <s v="INR"/>
    <n v="10646"/>
    <s v="MUM"/>
    <x v="0"/>
    <s v="MSF-INR"/>
    <n v="70132.59"/>
    <s v="CUST-42967"/>
    <x v="3"/>
    <s v="Overseas Bank"/>
    <s v="D"/>
    <n v="70132.59"/>
  </r>
  <r>
    <n v="20221231"/>
    <s v="GBP"/>
    <n v="10647"/>
    <s v="DEL"/>
    <x v="1"/>
    <s v="Call Money-GBP"/>
    <n v="507452.22"/>
    <s v="CUST-17196"/>
    <x v="5"/>
    <s v="Financial Institution"/>
    <s v="O"/>
    <n v="50505450.826049998"/>
  </r>
  <r>
    <n v="20221231"/>
    <s v="USD"/>
    <n v="10648"/>
    <s v="MUM"/>
    <x v="0"/>
    <s v="MSF-USD"/>
    <n v="328312.71000000002"/>
    <s v="CUST-35740"/>
    <x v="8"/>
    <s v="RBI"/>
    <s v="O"/>
    <n v="27159668.934749998"/>
  </r>
  <r>
    <n v="20221231"/>
    <s v="USD"/>
    <n v="10649"/>
    <s v="DEL"/>
    <x v="1"/>
    <s v="Call Money-USD"/>
    <n v="576525.51"/>
    <s v="CUST-47484"/>
    <x v="8"/>
    <s v="RBI"/>
    <s v="O"/>
    <n v="47693072.814750001"/>
  </r>
  <r>
    <n v="20221231"/>
    <s v="INR"/>
    <n v="10650"/>
    <s v="MUM"/>
    <x v="3"/>
    <s v="LAF-INR"/>
    <n v="736821.36"/>
    <s v="CUST-33501"/>
    <x v="10"/>
    <s v="SBI-SUB"/>
    <s v="D"/>
    <n v="736821.36"/>
  </r>
  <r>
    <n v="20221231"/>
    <s v="GBP"/>
    <n v="10651"/>
    <s v="DEL"/>
    <x v="1"/>
    <s v="Call Money-GBP"/>
    <n v="750797.19"/>
    <s v="CUST-29615"/>
    <x v="10"/>
    <s v="SBI-SUB"/>
    <s v="D"/>
    <n v="74724967.327724993"/>
  </r>
  <r>
    <n v="20221231"/>
    <s v="GBP"/>
    <n v="10652"/>
    <s v="DEL"/>
    <x v="3"/>
    <s v="LAF-GBP"/>
    <n v="525537.54"/>
    <s v="CUST-58948"/>
    <x v="9"/>
    <s v="Financial Institution"/>
    <s v="D"/>
    <n v="52305437.512350008"/>
  </r>
  <r>
    <n v="20221231"/>
    <s v="EUR"/>
    <n v="10654"/>
    <s v="MUM"/>
    <x v="2"/>
    <s v="Term Loan-EUR"/>
    <n v="323648.82"/>
    <s v="CUST-17004"/>
    <x v="0"/>
    <s v="Cooperative Bank"/>
    <s v="D"/>
    <n v="28524788.750700001"/>
  </r>
  <r>
    <n v="20221231"/>
    <s v="INR"/>
    <n v="10655"/>
    <s v="MUM"/>
    <x v="3"/>
    <s v="LAF-INR"/>
    <n v="933067.08"/>
    <s v="CUST-45037"/>
    <x v="4"/>
    <s v="Financial Institution"/>
    <s v="D"/>
    <n v="933067.08"/>
  </r>
  <r>
    <n v="20221231"/>
    <s v="INR"/>
    <n v="10661"/>
    <s v="DEL"/>
    <x v="1"/>
    <s v="Call Money-INR"/>
    <n v="954889.65"/>
    <s v="CUST-70392"/>
    <x v="5"/>
    <s v="Financial Institution"/>
    <s v="O"/>
    <n v="954889.65"/>
  </r>
  <r>
    <n v="20221231"/>
    <s v="INR"/>
    <n v="10663"/>
    <s v="DEL"/>
    <x v="1"/>
    <s v="Call Money-INR"/>
    <n v="779233.95"/>
    <s v="CUST-77262"/>
    <x v="10"/>
    <s v="SBI-SUB"/>
    <s v="D"/>
    <n v="779233.95"/>
  </r>
  <r>
    <n v="20221231"/>
    <s v="GBP"/>
    <n v="10664"/>
    <s v="MUM"/>
    <x v="3"/>
    <s v="LAF-GBP"/>
    <n v="98424.81"/>
    <s v="CUST-48656"/>
    <x v="7"/>
    <s v="SBI"/>
    <s v="D"/>
    <n v="9795975.2772749998"/>
  </r>
  <r>
    <n v="20221231"/>
    <s v="EUR"/>
    <n v="10666"/>
    <s v="MUM"/>
    <x v="0"/>
    <s v="MSF-EUR"/>
    <n v="52771.95"/>
    <s v="CUST-76040"/>
    <x v="3"/>
    <s v="Overseas Bank"/>
    <s v="O"/>
    <n v="4651055.8132499997"/>
  </r>
  <r>
    <n v="20221231"/>
    <s v="USD"/>
    <n v="10669"/>
    <s v="MUM"/>
    <x v="1"/>
    <s v="Call Money-USD"/>
    <n v="682103.07"/>
    <s v="CUST-60854"/>
    <x v="5"/>
    <s v="Financial Institution"/>
    <s v="D"/>
    <n v="56426976.465749994"/>
  </r>
  <r>
    <n v="20221231"/>
    <s v="USD"/>
    <n v="10670"/>
    <s v="MUM"/>
    <x v="1"/>
    <s v="Call Money-USD"/>
    <n v="983598.66"/>
    <s v="CUST-60186"/>
    <x v="8"/>
    <s v="RBI"/>
    <s v="O"/>
    <n v="81368199.148499995"/>
  </r>
  <r>
    <n v="20221231"/>
    <s v="USD"/>
    <n v="10672"/>
    <s v="DEL"/>
    <x v="1"/>
    <s v="Call Money-USD"/>
    <n v="641117.06999999995"/>
    <s v="CUST-60041"/>
    <x v="6"/>
    <s v="SCB-Private"/>
    <s v="D"/>
    <n v="53036409.615749992"/>
  </r>
  <r>
    <n v="20221231"/>
    <s v="EUR"/>
    <n v="10674"/>
    <s v="DEL"/>
    <x v="0"/>
    <s v="MSF-EUR"/>
    <n v="469357.02"/>
    <s v="CUST-23674"/>
    <x v="3"/>
    <s v="Overseas Bank"/>
    <s v="D"/>
    <n v="41366780.957700007"/>
  </r>
  <r>
    <n v="20221231"/>
    <s v="INR"/>
    <n v="10675"/>
    <s v="DEL"/>
    <x v="1"/>
    <s v="Call Money-INR"/>
    <n v="498570.93"/>
    <s v="CUST-49422"/>
    <x v="8"/>
    <s v="RBI"/>
    <s v="D"/>
    <n v="498570.93"/>
  </r>
  <r>
    <n v="20221231"/>
    <s v="USD"/>
    <n v="10677"/>
    <s v="MUM"/>
    <x v="3"/>
    <s v="LAF-USD"/>
    <n v="569274.75"/>
    <s v="CUST-15613"/>
    <x v="3"/>
    <s v="Overseas Bank"/>
    <s v="D"/>
    <n v="47093253.693749994"/>
  </r>
  <r>
    <n v="20221231"/>
    <s v="GBP"/>
    <n v="10678"/>
    <s v="DEL"/>
    <x v="1"/>
    <s v="Call Money-GBP"/>
    <n v="860269.41"/>
    <s v="CUST-63107"/>
    <x v="8"/>
    <s v="RBI"/>
    <s v="O"/>
    <n v="85620463.703775004"/>
  </r>
  <r>
    <n v="20221231"/>
    <s v="INR"/>
    <n v="10679"/>
    <s v="DEL"/>
    <x v="2"/>
    <s v="Term Loan-INR"/>
    <n v="927445.86"/>
    <s v="CUST-24275"/>
    <x v="2"/>
    <s v="Financial Institution"/>
    <s v="O"/>
    <n v="927445.86"/>
  </r>
  <r>
    <n v="20221231"/>
    <s v="EUR"/>
    <n v="10681"/>
    <s v="DEL"/>
    <x v="1"/>
    <s v="Call Money-EUR"/>
    <n v="292977.63"/>
    <s v="CUST-33327"/>
    <x v="8"/>
    <s v="RBI"/>
    <s v="D"/>
    <n v="25821583.420050003"/>
  </r>
  <r>
    <n v="20221231"/>
    <s v="GBP"/>
    <n v="10683"/>
    <s v="DEL"/>
    <x v="3"/>
    <s v="LAF-GBP"/>
    <n v="15702.39"/>
    <s v="CUST-40924"/>
    <x v="3"/>
    <s v="Overseas Bank"/>
    <s v="D"/>
    <n v="1562819.620725"/>
  </r>
  <r>
    <n v="20221231"/>
    <s v="INR"/>
    <n v="10684"/>
    <s v="MUM"/>
    <x v="2"/>
    <s v="Term Loan-INR"/>
    <n v="79654.41"/>
    <s v="CUST-53264"/>
    <x v="10"/>
    <s v="SBI-SUB"/>
    <s v="O"/>
    <n v="79654.41"/>
  </r>
  <r>
    <n v="20221231"/>
    <s v="EUR"/>
    <n v="10685"/>
    <s v="DEL"/>
    <x v="1"/>
    <s v="Call Money-EUR"/>
    <n v="230799.69"/>
    <s v="CUST-72300"/>
    <x v="1"/>
    <s v="SCB-Private"/>
    <s v="O"/>
    <n v="20341530.678150002"/>
  </r>
  <r>
    <n v="20221231"/>
    <s v="USD"/>
    <n v="10686"/>
    <s v="MUM"/>
    <x v="1"/>
    <s v="Call Money-USD"/>
    <n v="747212.4"/>
    <s v="CUST-14373"/>
    <x v="0"/>
    <s v="Cooperative Bank"/>
    <s v="D"/>
    <n v="61813145.789999999"/>
  </r>
  <r>
    <n v="20221231"/>
    <s v="INR"/>
    <n v="10687"/>
    <s v="MUM"/>
    <x v="3"/>
    <s v="LAF-INR"/>
    <n v="34574.76"/>
    <s v="CUST-14206"/>
    <x v="9"/>
    <s v="Financial Institution"/>
    <s v="O"/>
    <n v="34574.76"/>
  </r>
  <r>
    <n v="20221231"/>
    <s v="EUR"/>
    <n v="10688"/>
    <s v="MUM"/>
    <x v="0"/>
    <s v="MSF-EUR"/>
    <n v="385229.79"/>
    <s v="CUST-52949"/>
    <x v="10"/>
    <s v="SBI-SUB"/>
    <s v="D"/>
    <n v="33952227.541649997"/>
  </r>
  <r>
    <n v="20221231"/>
    <s v="EUR"/>
    <n v="10689"/>
    <s v="MUM"/>
    <x v="2"/>
    <s v="Term Loan-EUR"/>
    <n v="644107.86"/>
    <s v="CUST-24796"/>
    <x v="10"/>
    <s v="SBI-SUB"/>
    <s v="D"/>
    <n v="56768446.241099998"/>
  </r>
  <r>
    <n v="20221231"/>
    <s v="INR"/>
    <n v="10692"/>
    <s v="DEL"/>
    <x v="1"/>
    <s v="Call Money-INR"/>
    <n v="378885.87"/>
    <s v="CUST-17041"/>
    <x v="1"/>
    <s v="SCB-Private"/>
    <s v="D"/>
    <n v="378885.87"/>
  </r>
  <r>
    <n v="20221231"/>
    <s v="GBP"/>
    <n v="10693"/>
    <s v="MUM"/>
    <x v="1"/>
    <s v="Call Money-GBP"/>
    <n v="596253.24"/>
    <s v="CUST-72694"/>
    <x v="9"/>
    <s v="Financial Institution"/>
    <s v="D"/>
    <n v="59343594.344099998"/>
  </r>
  <r>
    <n v="20221231"/>
    <s v="EUR"/>
    <n v="10694"/>
    <s v="DEL"/>
    <x v="0"/>
    <s v="MSF-EUR"/>
    <n v="55309.32"/>
    <s v="CUST-75264"/>
    <x v="1"/>
    <s v="SCB-Private"/>
    <s v="D"/>
    <n v="4874686.9182000002"/>
  </r>
  <r>
    <n v="20221231"/>
    <s v="EUR"/>
    <n v="10696"/>
    <s v="DEL"/>
    <x v="3"/>
    <s v="LAF-EUR"/>
    <n v="445757.4"/>
    <s v="CUST-34911"/>
    <x v="2"/>
    <s v="Financial Institution"/>
    <s v="O"/>
    <n v="39286828.449000001"/>
  </r>
  <r>
    <n v="20221231"/>
    <s v="EUR"/>
    <n v="10697"/>
    <s v="DEL"/>
    <x v="1"/>
    <s v="Call Money-EUR"/>
    <n v="671580.36"/>
    <s v="CUST-32127"/>
    <x v="8"/>
    <s v="RBI"/>
    <s v="O"/>
    <n v="59189735.0286"/>
  </r>
  <r>
    <n v="20221231"/>
    <s v="USD"/>
    <n v="10699"/>
    <s v="MUM"/>
    <x v="1"/>
    <s v="Call Money-USD"/>
    <n v="541527.03"/>
    <s v="CUST-65200"/>
    <x v="10"/>
    <s v="SBI-SUB"/>
    <s v="O"/>
    <n v="44797823.55675"/>
  </r>
  <r>
    <n v="20221231"/>
    <s v="EUR"/>
    <n v="10700"/>
    <s v="DEL"/>
    <x v="3"/>
    <s v="LAF-EUR"/>
    <n v="467240.4"/>
    <s v="CUST-16583"/>
    <x v="7"/>
    <s v="SBI"/>
    <s v="D"/>
    <n v="41180232.654000007"/>
  </r>
  <r>
    <n v="20221231"/>
    <s v="EUR"/>
    <n v="10702"/>
    <s v="MUM"/>
    <x v="0"/>
    <s v="MSF-EUR"/>
    <n v="330651.09000000003"/>
    <s v="CUST-49168"/>
    <x v="8"/>
    <s v="RBI"/>
    <s v="D"/>
    <n v="29141933.817150004"/>
  </r>
  <r>
    <n v="20221231"/>
    <s v="GBP"/>
    <n v="10703"/>
    <s v="DEL"/>
    <x v="3"/>
    <s v="LAF-GBP"/>
    <n v="659616.21"/>
    <s v="CUST-55985"/>
    <x v="6"/>
    <s v="SCB-Private"/>
    <s v="D"/>
    <n v="65649952.340774998"/>
  </r>
  <r>
    <n v="20221231"/>
    <s v="EUR"/>
    <n v="10706"/>
    <s v="MUM"/>
    <x v="0"/>
    <s v="MSF-EUR"/>
    <n v="925401.51"/>
    <s v="CUST-65942"/>
    <x v="9"/>
    <s v="Financial Institution"/>
    <s v="O"/>
    <n v="81560262.083850011"/>
  </r>
  <r>
    <n v="20221231"/>
    <s v="INR"/>
    <n v="10707"/>
    <s v="DEL"/>
    <x v="0"/>
    <s v="MSF-INR"/>
    <n v="82091.789999999994"/>
    <s v="CUST-34677"/>
    <x v="5"/>
    <s v="Financial Institution"/>
    <s v="O"/>
    <n v="82091.789999999994"/>
  </r>
  <r>
    <n v="20221231"/>
    <s v="EUR"/>
    <n v="10709"/>
    <s v="MUM"/>
    <x v="0"/>
    <s v="MSF-EUR"/>
    <n v="284560.65000000002"/>
    <s v="CUST-13743"/>
    <x v="4"/>
    <s v="Financial Institution"/>
    <s v="D"/>
    <n v="25079752.887750003"/>
  </r>
  <r>
    <n v="20221231"/>
    <s v="INR"/>
    <n v="10710"/>
    <s v="DEL"/>
    <x v="2"/>
    <s v="Term Loan-INR"/>
    <n v="213395.49"/>
    <s v="CUST-44271"/>
    <x v="7"/>
    <s v="SBI"/>
    <s v="D"/>
    <n v="213395.49"/>
  </r>
  <r>
    <n v="20221231"/>
    <s v="INR"/>
    <n v="10714"/>
    <s v="DEL"/>
    <x v="2"/>
    <s v="Term Loan-INR"/>
    <n v="718197.48"/>
    <s v="CUST-57037"/>
    <x v="5"/>
    <s v="Financial Institution"/>
    <s v="D"/>
    <n v="718197.48"/>
  </r>
  <r>
    <n v="20221231"/>
    <s v="USD"/>
    <n v="10716"/>
    <s v="MUM"/>
    <x v="2"/>
    <s v="Term Loan-USD"/>
    <n v="475363.35"/>
    <s v="CUST-75163"/>
    <x v="0"/>
    <s v="Cooperative Bank"/>
    <s v="D"/>
    <n v="39324433.128749996"/>
  </r>
  <r>
    <n v="20221231"/>
    <s v="INR"/>
    <n v="10717"/>
    <s v="MUM"/>
    <x v="3"/>
    <s v="LAF-INR"/>
    <n v="282282.65999999997"/>
    <s v="CUST-37709"/>
    <x v="6"/>
    <s v="SCB-Private"/>
    <s v="D"/>
    <n v="282282.65999999997"/>
  </r>
  <r>
    <n v="20221231"/>
    <s v="INR"/>
    <n v="10718"/>
    <s v="MUM"/>
    <x v="2"/>
    <s v="Term Loan-INR"/>
    <n v="721094.22"/>
    <s v="CUST-70365"/>
    <x v="3"/>
    <s v="Overseas Bank"/>
    <s v="O"/>
    <n v="721094.22"/>
  </r>
  <r>
    <n v="20221231"/>
    <s v="USD"/>
    <n v="10719"/>
    <s v="MUM"/>
    <x v="1"/>
    <s v="Call Money-USD"/>
    <n v="725190.84"/>
    <s v="CUST-19427"/>
    <x v="7"/>
    <s v="SBI"/>
    <s v="O"/>
    <n v="59991412.238999993"/>
  </r>
  <r>
    <n v="20221231"/>
    <s v="USD"/>
    <n v="10721"/>
    <s v="DEL"/>
    <x v="0"/>
    <s v="MSF-USD"/>
    <n v="556795.80000000005"/>
    <s v="CUST-57331"/>
    <x v="6"/>
    <s v="SCB-Private"/>
    <s v="D"/>
    <n v="46060932.555"/>
  </r>
  <r>
    <n v="20221231"/>
    <s v="INR"/>
    <n v="10722"/>
    <s v="MUM"/>
    <x v="3"/>
    <s v="LAF-INR"/>
    <n v="63027.360000000001"/>
    <s v="CUST-54516"/>
    <x v="7"/>
    <s v="SBI"/>
    <s v="D"/>
    <n v="63027.360000000001"/>
  </r>
  <r>
    <n v="20221231"/>
    <s v="GBP"/>
    <n v="10723"/>
    <s v="DEL"/>
    <x v="1"/>
    <s v="Call Money-GBP"/>
    <n v="674532.54"/>
    <s v="CUST-50818"/>
    <x v="6"/>
    <s v="SCB-Private"/>
    <s v="D"/>
    <n v="67134537.374850005"/>
  </r>
  <r>
    <n v="20221231"/>
    <s v="GBP"/>
    <n v="10724"/>
    <s v="MUM"/>
    <x v="2"/>
    <s v="Term Loan-GBP"/>
    <n v="616851.18000000005"/>
    <s v="CUST-63071"/>
    <x v="4"/>
    <s v="Financial Institution"/>
    <s v="O"/>
    <n v="61393655.817450009"/>
  </r>
  <r>
    <n v="20221231"/>
    <s v="EUR"/>
    <n v="10726"/>
    <s v="DEL"/>
    <x v="1"/>
    <s v="Call Money-EUR"/>
    <n v="293832"/>
    <s v="CUST-64344"/>
    <x v="2"/>
    <s v="Financial Institution"/>
    <s v="D"/>
    <n v="25896883.32"/>
  </r>
  <r>
    <n v="20221231"/>
    <s v="INR"/>
    <n v="10727"/>
    <s v="DEL"/>
    <x v="0"/>
    <s v="MSF-INR"/>
    <n v="15939.99"/>
    <s v="CUST-66160"/>
    <x v="4"/>
    <s v="Financial Institution"/>
    <s v="D"/>
    <n v="15939.99"/>
  </r>
  <r>
    <n v="20221231"/>
    <s v="INR"/>
    <n v="10729"/>
    <s v="MUM"/>
    <x v="0"/>
    <s v="MSF-INR"/>
    <n v="597077.91"/>
    <s v="CUST-78375"/>
    <x v="4"/>
    <s v="Financial Institution"/>
    <s v="O"/>
    <n v="597077.91"/>
  </r>
  <r>
    <n v="20221231"/>
    <s v="GBP"/>
    <n v="10732"/>
    <s v="MUM"/>
    <x v="0"/>
    <s v="MSF-GBP"/>
    <n v="713824.65"/>
    <s v="CUST-43288"/>
    <x v="4"/>
    <s v="Financial Institution"/>
    <s v="D"/>
    <n v="71045182.852875009"/>
  </r>
  <r>
    <n v="20221231"/>
    <s v="INR"/>
    <n v="10733"/>
    <s v="DEL"/>
    <x v="1"/>
    <s v="Call Money-INR"/>
    <n v="537487.82999999996"/>
    <s v="CUST-36345"/>
    <x v="5"/>
    <s v="Financial Institution"/>
    <s v="D"/>
    <n v="537487.82999999996"/>
  </r>
  <r>
    <n v="20221231"/>
    <s v="INR"/>
    <n v="10735"/>
    <s v="MUM"/>
    <x v="0"/>
    <s v="MSF-INR"/>
    <n v="702009"/>
    <s v="CUST-45111"/>
    <x v="2"/>
    <s v="Financial Institution"/>
    <s v="D"/>
    <n v="702009"/>
  </r>
  <r>
    <n v="20221231"/>
    <s v="INR"/>
    <n v="10737"/>
    <s v="MUM"/>
    <x v="2"/>
    <s v="Term Loan-INR"/>
    <n v="960848.46"/>
    <s v="CUST-24562"/>
    <x v="6"/>
    <s v="SCB-Private"/>
    <s v="O"/>
    <n v="960848.46"/>
  </r>
  <r>
    <n v="20221231"/>
    <s v="INR"/>
    <n v="10738"/>
    <s v="MUM"/>
    <x v="1"/>
    <s v="Call Money-INR"/>
    <n v="178986.06"/>
    <s v="CUST-15837"/>
    <x v="8"/>
    <s v="RBI"/>
    <s v="O"/>
    <n v="178986.06"/>
  </r>
  <r>
    <n v="20221231"/>
    <s v="USD"/>
    <n v="10742"/>
    <s v="DEL"/>
    <x v="3"/>
    <s v="LAF-USD"/>
    <n v="469833.21"/>
    <s v="CUST-41436"/>
    <x v="4"/>
    <s v="Financial Institution"/>
    <s v="O"/>
    <n v="38866952.297250003"/>
  </r>
  <r>
    <n v="20221231"/>
    <s v="USD"/>
    <n v="10743"/>
    <s v="DEL"/>
    <x v="1"/>
    <s v="Call Money-USD"/>
    <n v="666565.02"/>
    <s v="CUST-15355"/>
    <x v="6"/>
    <s v="SCB-Private"/>
    <s v="O"/>
    <n v="55141591.2795"/>
  </r>
  <r>
    <n v="20221231"/>
    <s v="EUR"/>
    <n v="10746"/>
    <s v="DEL"/>
    <x v="2"/>
    <s v="Term Loan-EUR"/>
    <n v="402488.46"/>
    <s v="CUST-59476"/>
    <x v="9"/>
    <s v="Financial Institution"/>
    <s v="O"/>
    <n v="35473320.422100008"/>
  </r>
  <r>
    <n v="20221231"/>
    <s v="INR"/>
    <n v="10747"/>
    <s v="MUM"/>
    <x v="0"/>
    <s v="MSF-INR"/>
    <n v="946949.85"/>
    <s v="CUST-16394"/>
    <x v="1"/>
    <s v="SCB-Private"/>
    <s v="D"/>
    <n v="946949.85"/>
  </r>
  <r>
    <n v="20221231"/>
    <s v="EUR"/>
    <n v="10748"/>
    <s v="DEL"/>
    <x v="1"/>
    <s v="Call Money-EUR"/>
    <n v="548282.79"/>
    <s v="CUST-21733"/>
    <x v="4"/>
    <s v="Financial Institution"/>
    <s v="D"/>
    <n v="48322903.696650006"/>
  </r>
  <r>
    <n v="20221231"/>
    <s v="USD"/>
    <n v="10749"/>
    <s v="DEL"/>
    <x v="3"/>
    <s v="LAF-USD"/>
    <n v="842896.89"/>
    <s v="CUST-58711"/>
    <x v="0"/>
    <s v="Cooperative Bank"/>
    <s v="O"/>
    <n v="69728645.225249991"/>
  </r>
  <r>
    <n v="20221231"/>
    <s v="USD"/>
    <n v="10752"/>
    <s v="MUM"/>
    <x v="0"/>
    <s v="MSF-USD"/>
    <n v="952776.99"/>
    <s v="CUST-64868"/>
    <x v="2"/>
    <s v="Financial Institution"/>
    <s v="D"/>
    <n v="78818476.497749999"/>
  </r>
  <r>
    <n v="20221231"/>
    <s v="USD"/>
    <n v="10753"/>
    <s v="DEL"/>
    <x v="1"/>
    <s v="Call Money-USD"/>
    <n v="300374.90999999997"/>
    <s v="CUST-53888"/>
    <x v="8"/>
    <s v="RBI"/>
    <s v="D"/>
    <n v="24848514.429749995"/>
  </r>
  <r>
    <n v="20221231"/>
    <s v="USD"/>
    <n v="10756"/>
    <s v="MUM"/>
    <x v="0"/>
    <s v="MSF-USD"/>
    <n v="142494.66"/>
    <s v="CUST-58550"/>
    <x v="9"/>
    <s v="Financial Institution"/>
    <s v="D"/>
    <n v="11787870.748499999"/>
  </r>
  <r>
    <n v="20221231"/>
    <s v="GBP"/>
    <n v="10757"/>
    <s v="MUM"/>
    <x v="0"/>
    <s v="MSF-GBP"/>
    <n v="533561.49"/>
    <s v="CUST-63443"/>
    <x v="1"/>
    <s v="SCB-Private"/>
    <s v="D"/>
    <n v="53104041.195974998"/>
  </r>
  <r>
    <n v="20221231"/>
    <s v="GBP"/>
    <n v="10759"/>
    <s v="DEL"/>
    <x v="0"/>
    <s v="MSF-GBP"/>
    <n v="570459.78"/>
    <s v="CUST-60122"/>
    <x v="8"/>
    <s v="RBI"/>
    <s v="D"/>
    <n v="56776435.753950007"/>
  </r>
  <r>
    <n v="20221231"/>
    <s v="EUR"/>
    <n v="10760"/>
    <s v="MUM"/>
    <x v="3"/>
    <s v="LAF-EUR"/>
    <n v="797828.13"/>
    <s v="CUST-52233"/>
    <x v="3"/>
    <s v="Overseas Bank"/>
    <s v="D"/>
    <n v="70316582.237550005"/>
  </r>
  <r>
    <n v="20221231"/>
    <s v="EUR"/>
    <n v="10762"/>
    <s v="MUM"/>
    <x v="0"/>
    <s v="MSF-EUR"/>
    <n v="65043.99"/>
    <s v="CUST-47986"/>
    <x v="5"/>
    <s v="Financial Institution"/>
    <s v="D"/>
    <n v="5732652.05865"/>
  </r>
  <r>
    <n v="20221231"/>
    <s v="EUR"/>
    <n v="10766"/>
    <s v="DEL"/>
    <x v="1"/>
    <s v="Call Money-EUR"/>
    <n v="133522.29"/>
    <s v="CUST-28847"/>
    <x v="6"/>
    <s v="SCB-Private"/>
    <s v="O"/>
    <n v="11767987.029150002"/>
  </r>
  <r>
    <n v="20221231"/>
    <s v="USD"/>
    <n v="10767"/>
    <s v="DEL"/>
    <x v="2"/>
    <s v="Term Loan-USD"/>
    <n v="582914.97"/>
    <s v="CUST-17310"/>
    <x v="6"/>
    <s v="SCB-Private"/>
    <s v="D"/>
    <n v="48221640.893249996"/>
  </r>
  <r>
    <n v="20221231"/>
    <s v="EUR"/>
    <n v="10769"/>
    <s v="MUM"/>
    <x v="3"/>
    <s v="LAF-EUR"/>
    <n v="586620.54"/>
    <s v="CUST-73377"/>
    <x v="9"/>
    <s v="Financial Institution"/>
    <s v="O"/>
    <n v="51701801.292900003"/>
  </r>
  <r>
    <n v="20221231"/>
    <s v="GBP"/>
    <n v="10770"/>
    <s v="MUM"/>
    <x v="0"/>
    <s v="MSF-GBP"/>
    <n v="46446.84"/>
    <s v="CUST-76118"/>
    <x v="7"/>
    <s v="SBI"/>
    <s v="D"/>
    <n v="4622737.8680999996"/>
  </r>
  <r>
    <n v="20221231"/>
    <s v="EUR"/>
    <n v="10771"/>
    <s v="DEL"/>
    <x v="2"/>
    <s v="Term Loan-EUR"/>
    <n v="380749.05"/>
    <s v="CUST-28799"/>
    <x v="7"/>
    <s v="SBI"/>
    <s v="D"/>
    <n v="33557317.521750003"/>
  </r>
  <r>
    <n v="20221231"/>
    <s v="INR"/>
    <n v="10772"/>
    <s v="DEL"/>
    <x v="0"/>
    <s v="MSF-INR"/>
    <n v="343591.38"/>
    <s v="CUST-47732"/>
    <x v="4"/>
    <s v="Financial Institution"/>
    <s v="D"/>
    <n v="343591.38"/>
  </r>
  <r>
    <n v="20221231"/>
    <s v="EUR"/>
    <n v="10773"/>
    <s v="MUM"/>
    <x v="0"/>
    <s v="MSF-EUR"/>
    <n v="924165.99"/>
    <s v="CUST-63446"/>
    <x v="7"/>
    <s v="SBI"/>
    <s v="D"/>
    <n v="81451369.528650001"/>
  </r>
  <r>
    <n v="20221231"/>
    <s v="GBP"/>
    <n v="10774"/>
    <s v="MUM"/>
    <x v="0"/>
    <s v="MSF-GBP"/>
    <n v="248362.29"/>
    <s v="CUST-30495"/>
    <x v="4"/>
    <s v="Financial Institution"/>
    <s v="D"/>
    <n v="24718877.817975003"/>
  </r>
  <r>
    <n v="20221231"/>
    <s v="GBP"/>
    <n v="10775"/>
    <s v="MUM"/>
    <x v="0"/>
    <s v="MSF-GBP"/>
    <n v="222738.12"/>
    <s v="CUST-40113"/>
    <x v="9"/>
    <s v="Financial Institution"/>
    <s v="O"/>
    <n v="22168568.238299999"/>
  </r>
  <r>
    <n v="20221231"/>
    <s v="USD"/>
    <n v="10779"/>
    <s v="MUM"/>
    <x v="3"/>
    <s v="LAF-USD"/>
    <n v="586150.29"/>
    <s v="CUST-19470"/>
    <x v="8"/>
    <s v="RBI"/>
    <s v="D"/>
    <n v="48489282.740249999"/>
  </r>
  <r>
    <n v="20221231"/>
    <s v="GBP"/>
    <n v="10781"/>
    <s v="DEL"/>
    <x v="1"/>
    <s v="Call Money-GBP"/>
    <n v="894727.35"/>
    <s v="CUST-46358"/>
    <x v="6"/>
    <s v="SCB-Private"/>
    <s v="D"/>
    <n v="89049976.327124998"/>
  </r>
  <r>
    <n v="20221231"/>
    <s v="GBP"/>
    <n v="10782"/>
    <s v="MUM"/>
    <x v="2"/>
    <s v="Term Loan-GBP"/>
    <n v="531028.07999999996"/>
    <s v="CUST-60722"/>
    <x v="10"/>
    <s v="SBI-SUB"/>
    <s v="O"/>
    <n v="52851897.232199997"/>
  </r>
  <r>
    <n v="20221231"/>
    <s v="USD"/>
    <n v="10783"/>
    <s v="MUM"/>
    <x v="3"/>
    <s v="LAF-USD"/>
    <n v="948162.6"/>
    <s v="CUST-21015"/>
    <x v="10"/>
    <s v="SBI-SUB"/>
    <s v="D"/>
    <n v="78436751.084999993"/>
  </r>
  <r>
    <n v="20221231"/>
    <s v="USD"/>
    <n v="10785"/>
    <s v="DEL"/>
    <x v="0"/>
    <s v="MSF-USD"/>
    <n v="716333.30999999994"/>
    <s v="CUST-32849"/>
    <x v="2"/>
    <s v="Financial Institution"/>
    <s v="O"/>
    <n v="59258673.069749989"/>
  </r>
  <r>
    <n v="20221231"/>
    <s v="USD"/>
    <n v="10787"/>
    <s v="MUM"/>
    <x v="0"/>
    <s v="MSF-USD"/>
    <n v="191527.38"/>
    <s v="CUST-57812"/>
    <x v="1"/>
    <s v="SCB-Private"/>
    <s v="D"/>
    <n v="15844102.510499999"/>
  </r>
  <r>
    <n v="20221231"/>
    <s v="EUR"/>
    <n v="10788"/>
    <s v="DEL"/>
    <x v="1"/>
    <s v="Call Money-EUR"/>
    <n v="893856.15"/>
    <s v="CUST-33346"/>
    <x v="5"/>
    <s v="Financial Institution"/>
    <s v="D"/>
    <n v="78780011.780250013"/>
  </r>
  <r>
    <n v="20221231"/>
    <s v="EUR"/>
    <n v="10790"/>
    <s v="DEL"/>
    <x v="2"/>
    <s v="Term Loan-EUR"/>
    <n v="679777.55999999994"/>
    <s v="CUST-45507"/>
    <x v="0"/>
    <s v="Cooperative Bank"/>
    <s v="O"/>
    <n v="59912195.250599995"/>
  </r>
  <r>
    <n v="20221231"/>
    <s v="USD"/>
    <n v="10791"/>
    <s v="DEL"/>
    <x v="1"/>
    <s v="Call Money-USD"/>
    <n v="38511.99"/>
    <s v="CUST-57899"/>
    <x v="0"/>
    <s v="Cooperative Bank"/>
    <s v="D"/>
    <n v="3185904.3727499996"/>
  </r>
  <r>
    <n v="20221231"/>
    <s v="GBP"/>
    <n v="10792"/>
    <s v="DEL"/>
    <x v="0"/>
    <s v="MSF-GBP"/>
    <n v="849165.57"/>
    <s v="CUST-53511"/>
    <x v="1"/>
    <s v="SCB-Private"/>
    <s v="O"/>
    <n v="84515326.268174991"/>
  </r>
  <r>
    <n v="20221231"/>
    <s v="GBP"/>
    <n v="10794"/>
    <s v="DEL"/>
    <x v="3"/>
    <s v="LAF-GBP"/>
    <n v="366590.07"/>
    <s v="CUST-51861"/>
    <x v="8"/>
    <s v="RBI"/>
    <s v="D"/>
    <n v="36485793.191925004"/>
  </r>
  <r>
    <n v="20221231"/>
    <s v="EUR"/>
    <n v="10795"/>
    <s v="DEL"/>
    <x v="0"/>
    <s v="MSF-EUR"/>
    <n v="590957.73"/>
    <s v="CUST-11322"/>
    <x v="8"/>
    <s v="RBI"/>
    <s v="D"/>
    <n v="52084059.533550002"/>
  </r>
  <r>
    <n v="20221231"/>
    <s v="GBP"/>
    <n v="10797"/>
    <s v="DEL"/>
    <x v="0"/>
    <s v="MSF-GBP"/>
    <n v="836898.48"/>
    <s v="CUST-13309"/>
    <x v="9"/>
    <s v="Financial Institution"/>
    <s v="O"/>
    <n v="83294413.468199998"/>
  </r>
  <r>
    <n v="20221231"/>
    <s v="INR"/>
    <n v="10798"/>
    <s v="DEL"/>
    <x v="1"/>
    <s v="Call Money-INR"/>
    <n v="242367.84"/>
    <s v="CUST-33867"/>
    <x v="0"/>
    <s v="Cooperative Bank"/>
    <s v="D"/>
    <n v="242367.84"/>
  </r>
  <r>
    <n v="20221231"/>
    <s v="GBP"/>
    <n v="10803"/>
    <s v="MUM"/>
    <x v="2"/>
    <s v="Term Loan-GBP"/>
    <n v="566339.4"/>
    <s v="CUST-42163"/>
    <x v="8"/>
    <s v="RBI"/>
    <s v="D"/>
    <n v="56366344.633500002"/>
  </r>
  <r>
    <n v="20221231"/>
    <s v="EUR"/>
    <n v="10804"/>
    <s v="DEL"/>
    <x v="0"/>
    <s v="MSF-EUR"/>
    <n v="852416.73"/>
    <s v="CUST-72898"/>
    <x v="2"/>
    <s v="Financial Institution"/>
    <s v="D"/>
    <n v="75127748.498549998"/>
  </r>
  <r>
    <n v="20221231"/>
    <s v="GBP"/>
    <n v="10805"/>
    <s v="DEL"/>
    <x v="2"/>
    <s v="Term Loan-GBP"/>
    <n v="750798.18"/>
    <s v="CUST-30475"/>
    <x v="7"/>
    <s v="SBI"/>
    <s v="O"/>
    <n v="74725065.859950006"/>
  </r>
  <r>
    <n v="20221231"/>
    <s v="GBP"/>
    <n v="10807"/>
    <s v="MUM"/>
    <x v="2"/>
    <s v="Term Loan-GBP"/>
    <n v="783586.98"/>
    <s v="CUST-53099"/>
    <x v="1"/>
    <s v="SCB-Private"/>
    <s v="D"/>
    <n v="77988453.151950002"/>
  </r>
  <r>
    <n v="20221231"/>
    <s v="INR"/>
    <n v="10808"/>
    <s v="DEL"/>
    <x v="1"/>
    <s v="Call Money-INR"/>
    <n v="590662.71"/>
    <s v="CUST-67295"/>
    <x v="3"/>
    <s v="Overseas Bank"/>
    <s v="O"/>
    <n v="590662.71"/>
  </r>
  <r>
    <n v="20221231"/>
    <s v="INR"/>
    <n v="10810"/>
    <s v="MUM"/>
    <x v="0"/>
    <s v="MSF-INR"/>
    <n v="832698.9"/>
    <s v="CUST-73874"/>
    <x v="1"/>
    <s v="SCB-Private"/>
    <s v="D"/>
    <n v="832698.9"/>
  </r>
  <r>
    <n v="20221231"/>
    <s v="USD"/>
    <n v="10814"/>
    <s v="MUM"/>
    <x v="2"/>
    <s v="Term Loan-USD"/>
    <n v="986911.2"/>
    <s v="CUST-26288"/>
    <x v="8"/>
    <s v="RBI"/>
    <s v="D"/>
    <n v="81642229.019999996"/>
  </r>
  <r>
    <n v="20221231"/>
    <s v="USD"/>
    <n v="10816"/>
    <s v="DEL"/>
    <x v="1"/>
    <s v="Call Money-USD"/>
    <n v="632845.62"/>
    <s v="CUST-78448"/>
    <x v="0"/>
    <s v="Cooperative Bank"/>
    <s v="D"/>
    <n v="52352153.914499998"/>
  </r>
  <r>
    <n v="20221231"/>
    <s v="INR"/>
    <n v="10817"/>
    <s v="DEL"/>
    <x v="0"/>
    <s v="MSF-INR"/>
    <n v="947100.33"/>
    <s v="CUST-41449"/>
    <x v="1"/>
    <s v="SCB-Private"/>
    <s v="O"/>
    <n v="947100.33"/>
  </r>
  <r>
    <n v="20221231"/>
    <s v="USD"/>
    <n v="10819"/>
    <s v="DEL"/>
    <x v="1"/>
    <s v="Call Money-USD"/>
    <n v="730958.58"/>
    <s v="CUST-39683"/>
    <x v="2"/>
    <s v="Financial Institution"/>
    <s v="O"/>
    <n v="60468548.530499995"/>
  </r>
  <r>
    <n v="20221231"/>
    <s v="GBP"/>
    <n v="10820"/>
    <s v="DEL"/>
    <x v="2"/>
    <s v="Term Loan-GBP"/>
    <n v="156433.85999999999"/>
    <s v="CUST-76389"/>
    <x v="7"/>
    <s v="SBI"/>
    <s v="D"/>
    <n v="15569471.001149999"/>
  </r>
  <r>
    <n v="20221231"/>
    <s v="EUR"/>
    <n v="10822"/>
    <s v="DEL"/>
    <x v="0"/>
    <s v="MSF-EUR"/>
    <n v="910047.6"/>
    <s v="CUST-66204"/>
    <x v="8"/>
    <s v="RBI"/>
    <s v="D"/>
    <n v="80207045.225999996"/>
  </r>
  <r>
    <n v="20221231"/>
    <s v="GBP"/>
    <n v="10823"/>
    <s v="DEL"/>
    <x v="0"/>
    <s v="MSF-GBP"/>
    <n v="894710.52"/>
    <s v="CUST-28590"/>
    <x v="2"/>
    <s v="Financial Institution"/>
    <s v="D"/>
    <n v="89048301.279300004"/>
  </r>
  <r>
    <n v="20221231"/>
    <s v="EUR"/>
    <n v="10825"/>
    <s v="MUM"/>
    <x v="3"/>
    <s v="LAF-EUR"/>
    <n v="60962.22"/>
    <s v="CUST-69244"/>
    <x v="3"/>
    <s v="Overseas Bank"/>
    <s v="D"/>
    <n v="5372905.2597000003"/>
  </r>
  <r>
    <n v="20221231"/>
    <s v="INR"/>
    <n v="10831"/>
    <s v="DEL"/>
    <x v="2"/>
    <s v="Term Loan-INR"/>
    <n v="368726.49"/>
    <s v="CUST-22955"/>
    <x v="7"/>
    <s v="SBI"/>
    <s v="O"/>
    <n v="368726.49"/>
  </r>
  <r>
    <n v="20221231"/>
    <s v="GBP"/>
    <n v="10832"/>
    <s v="MUM"/>
    <x v="2"/>
    <s v="Term Loan-GBP"/>
    <n v="584504.91"/>
    <s v="CUST-55598"/>
    <x v="1"/>
    <s v="SCB-Private"/>
    <s v="D"/>
    <n v="58174312.430025004"/>
  </r>
  <r>
    <n v="20221231"/>
    <s v="EUR"/>
    <n v="10835"/>
    <s v="MUM"/>
    <x v="2"/>
    <s v="Term Loan-EUR"/>
    <n v="868004.28"/>
    <s v="CUST-46067"/>
    <x v="7"/>
    <s v="SBI"/>
    <s v="D"/>
    <n v="76501557.217800006"/>
  </r>
  <r>
    <n v="20221231"/>
    <s v="INR"/>
    <n v="10839"/>
    <s v="DEL"/>
    <x v="0"/>
    <s v="MSF-INR"/>
    <n v="623391.12"/>
    <s v="CUST-45444"/>
    <x v="10"/>
    <s v="SBI-SUB"/>
    <s v="O"/>
    <n v="623391.12"/>
  </r>
  <r>
    <n v="20221231"/>
    <s v="EUR"/>
    <n v="10840"/>
    <s v="DEL"/>
    <x v="1"/>
    <s v="Call Money-EUR"/>
    <n v="977144.85"/>
    <s v="CUST-10237"/>
    <x v="9"/>
    <s v="Financial Institution"/>
    <s v="D"/>
    <n v="86120661.354750007"/>
  </r>
  <r>
    <n v="20221231"/>
    <s v="GBP"/>
    <n v="10843"/>
    <s v="MUM"/>
    <x v="1"/>
    <s v="Call Money-GBP"/>
    <n v="882363.24"/>
    <s v="CUST-11608"/>
    <x v="1"/>
    <s v="SCB-Private"/>
    <s v="D"/>
    <n v="87819407.369100004"/>
  </r>
  <r>
    <n v="20221231"/>
    <s v="EUR"/>
    <n v="10844"/>
    <s v="MUM"/>
    <x v="0"/>
    <s v="MSF-EUR"/>
    <n v="447778.98"/>
    <s v="CUST-40907"/>
    <x v="10"/>
    <s v="SBI-SUB"/>
    <s v="O"/>
    <n v="39465000.4023"/>
  </r>
  <r>
    <n v="20221231"/>
    <s v="INR"/>
    <n v="10845"/>
    <s v="MUM"/>
    <x v="1"/>
    <s v="Call Money-INR"/>
    <n v="782035.65"/>
    <s v="CUST-42457"/>
    <x v="0"/>
    <s v="Cooperative Bank"/>
    <s v="O"/>
    <n v="782035.65"/>
  </r>
  <r>
    <n v="20221231"/>
    <s v="INR"/>
    <n v="10847"/>
    <s v="MUM"/>
    <x v="3"/>
    <s v="LAF-INR"/>
    <n v="764533.44"/>
    <s v="CUST-25734"/>
    <x v="2"/>
    <s v="Financial Institution"/>
    <s v="D"/>
    <n v="764533.44"/>
  </r>
  <r>
    <n v="20221231"/>
    <s v="EUR"/>
    <n v="10848"/>
    <s v="MUM"/>
    <x v="2"/>
    <s v="Term Loan-EUR"/>
    <n v="797251.95"/>
    <s v="CUST-25795"/>
    <x v="9"/>
    <s v="Financial Institution"/>
    <s v="O"/>
    <n v="70265800.613250002"/>
  </r>
  <r>
    <n v="20221231"/>
    <s v="EUR"/>
    <n v="10851"/>
    <s v="DEL"/>
    <x v="2"/>
    <s v="Term Loan-EUR"/>
    <n v="520397.46"/>
    <s v="CUST-41500"/>
    <x v="8"/>
    <s v="RBI"/>
    <s v="D"/>
    <n v="45865230.137100004"/>
  </r>
  <r>
    <n v="20221231"/>
    <s v="GBP"/>
    <n v="10852"/>
    <s v="DEL"/>
    <x v="2"/>
    <s v="Term Loan-GBP"/>
    <n v="530512.29"/>
    <s v="CUST-45071"/>
    <x v="2"/>
    <s v="Financial Institution"/>
    <s v="D"/>
    <n v="52800561.942975007"/>
  </r>
  <r>
    <n v="20221231"/>
    <s v="USD"/>
    <n v="10853"/>
    <s v="DEL"/>
    <x v="1"/>
    <s v="Call Money-USD"/>
    <n v="691226.91"/>
    <s v="CUST-39987"/>
    <x v="5"/>
    <s v="Financial Institution"/>
    <s v="O"/>
    <n v="57181746.129749998"/>
  </r>
  <r>
    <n v="20221231"/>
    <s v="USD"/>
    <n v="10854"/>
    <s v="DEL"/>
    <x v="0"/>
    <s v="MSF-USD"/>
    <n v="557727.39"/>
    <s v="CUST-18546"/>
    <x v="7"/>
    <s v="SBI"/>
    <s v="O"/>
    <n v="46137998.337749995"/>
  </r>
  <r>
    <n v="20221231"/>
    <s v="INR"/>
    <n v="10855"/>
    <s v="MUM"/>
    <x v="0"/>
    <s v="MSF-INR"/>
    <n v="585646.38"/>
    <s v="CUST-13777"/>
    <x v="10"/>
    <s v="SBI-SUB"/>
    <s v="O"/>
    <n v="585646.38"/>
  </r>
  <r>
    <n v="20221231"/>
    <s v="GBP"/>
    <n v="10857"/>
    <s v="DEL"/>
    <x v="2"/>
    <s v="Term Loan-GBP"/>
    <n v="43502.58"/>
    <s v="CUST-56021"/>
    <x v="7"/>
    <s v="SBI"/>
    <s v="D"/>
    <n v="4329703.0309500005"/>
  </r>
  <r>
    <n v="20221231"/>
    <s v="EUR"/>
    <n v="10861"/>
    <s v="MUM"/>
    <x v="1"/>
    <s v="Call Money-EUR"/>
    <n v="873125.55"/>
    <s v="CUST-56504"/>
    <x v="7"/>
    <s v="SBI"/>
    <s v="D"/>
    <n v="76952920.349250004"/>
  </r>
  <r>
    <n v="20221231"/>
    <s v="USD"/>
    <n v="10863"/>
    <s v="DEL"/>
    <x v="0"/>
    <s v="MSF-USD"/>
    <n v="770727.87"/>
    <s v="CUST-37325"/>
    <x v="5"/>
    <s v="Financial Institution"/>
    <s v="D"/>
    <n v="63758463.045749992"/>
  </r>
  <r>
    <n v="20221231"/>
    <s v="USD"/>
    <n v="10864"/>
    <s v="MUM"/>
    <x v="1"/>
    <s v="Call Money-USD"/>
    <n v="796210.47"/>
    <s v="CUST-48987"/>
    <x v="9"/>
    <s v="Financial Institution"/>
    <s v="D"/>
    <n v="65866511.130749993"/>
  </r>
  <r>
    <n v="20221231"/>
    <s v="EUR"/>
    <n v="10865"/>
    <s v="MUM"/>
    <x v="1"/>
    <s v="Call Money-EUR"/>
    <n v="747103.5"/>
    <s v="CUST-50031"/>
    <x v="9"/>
    <s v="Financial Institution"/>
    <s v="O"/>
    <n v="65845966.972500004"/>
  </r>
  <r>
    <n v="20221231"/>
    <s v="EUR"/>
    <n v="10866"/>
    <s v="DEL"/>
    <x v="1"/>
    <s v="Call Money-EUR"/>
    <n v="107838.72"/>
    <s v="CUST-61170"/>
    <x v="8"/>
    <s v="RBI"/>
    <s v="O"/>
    <n v="9504365.5872000009"/>
  </r>
  <r>
    <n v="20221231"/>
    <s v="INR"/>
    <n v="10867"/>
    <s v="DEL"/>
    <x v="1"/>
    <s v="Call Money-INR"/>
    <n v="774554.22"/>
    <s v="CUST-15060"/>
    <x v="6"/>
    <s v="SCB-Private"/>
    <s v="O"/>
    <n v="774554.22"/>
  </r>
  <r>
    <n v="20221231"/>
    <s v="GBP"/>
    <n v="10868"/>
    <s v="MUM"/>
    <x v="1"/>
    <s v="Call Money-GBP"/>
    <n v="436418.73"/>
    <s v="CUST-43223"/>
    <x v="7"/>
    <s v="SBI"/>
    <s v="D"/>
    <n v="43435665.150074996"/>
  </r>
  <r>
    <n v="20221231"/>
    <s v="EUR"/>
    <n v="10871"/>
    <s v="DEL"/>
    <x v="1"/>
    <s v="Call Money-EUR"/>
    <n v="777184.65"/>
    <s v="CUST-41652"/>
    <x v="5"/>
    <s v="Financial Institution"/>
    <s v="O"/>
    <n v="68497169.127750009"/>
  </r>
  <r>
    <n v="20221231"/>
    <s v="INR"/>
    <n v="10873"/>
    <s v="DEL"/>
    <x v="2"/>
    <s v="Term Loan-INR"/>
    <n v="882767.16"/>
    <s v="CUST-43118"/>
    <x v="9"/>
    <s v="Financial Institution"/>
    <s v="O"/>
    <n v="882767.16"/>
  </r>
  <r>
    <n v="20221231"/>
    <s v="EUR"/>
    <n v="10874"/>
    <s v="DEL"/>
    <x v="1"/>
    <s v="Call Money-EUR"/>
    <n v="679074.66"/>
    <s v="CUST-14506"/>
    <x v="7"/>
    <s v="SBI"/>
    <s v="D"/>
    <n v="59850245.159100004"/>
  </r>
  <r>
    <n v="20221231"/>
    <s v="INR"/>
    <n v="10875"/>
    <s v="DEL"/>
    <x v="3"/>
    <s v="LAF-INR"/>
    <n v="495720.72"/>
    <s v="CUST-62160"/>
    <x v="4"/>
    <s v="Financial Institution"/>
    <s v="D"/>
    <n v="495720.72"/>
  </r>
  <r>
    <n v="20221231"/>
    <s v="USD"/>
    <n v="10878"/>
    <s v="DEL"/>
    <x v="0"/>
    <s v="MSF-USD"/>
    <n v="360279.81"/>
    <s v="CUST-65410"/>
    <x v="1"/>
    <s v="SCB-Private"/>
    <s v="O"/>
    <n v="29804147.282249998"/>
  </r>
  <r>
    <n v="20221231"/>
    <s v="USD"/>
    <n v="10879"/>
    <s v="DEL"/>
    <x v="3"/>
    <s v="LAF-USD"/>
    <n v="874408.59"/>
    <s v="CUST-17032"/>
    <x v="9"/>
    <s v="Financial Institution"/>
    <s v="O"/>
    <n v="72335450.607749999"/>
  </r>
  <r>
    <n v="20221231"/>
    <s v="GBP"/>
    <n v="10881"/>
    <s v="DEL"/>
    <x v="3"/>
    <s v="LAF-GBP"/>
    <n v="132308.54999999999"/>
    <s v="CUST-68441"/>
    <x v="7"/>
    <s v="SBI"/>
    <s v="O"/>
    <n v="13168339.210124999"/>
  </r>
  <r>
    <n v="20221231"/>
    <s v="GBP"/>
    <n v="10883"/>
    <s v="DEL"/>
    <x v="1"/>
    <s v="Call Money-GBP"/>
    <n v="324965.52"/>
    <s v="CUST-30944"/>
    <x v="5"/>
    <s v="Financial Institution"/>
    <s v="O"/>
    <n v="32343005.791800003"/>
  </r>
  <r>
    <n v="20221231"/>
    <s v="EUR"/>
    <n v="10884"/>
    <s v="MUM"/>
    <x v="1"/>
    <s v="Call Money-EUR"/>
    <n v="439616.43"/>
    <s v="CUST-66382"/>
    <x v="2"/>
    <s v="Financial Institution"/>
    <s v="O"/>
    <n v="38745594.058049999"/>
  </r>
  <r>
    <n v="20221231"/>
    <s v="EUR"/>
    <n v="10886"/>
    <s v="MUM"/>
    <x v="2"/>
    <s v="Term Loan-EUR"/>
    <n v="192728.25"/>
    <s v="CUST-51221"/>
    <x v="5"/>
    <s v="Financial Institution"/>
    <s v="D"/>
    <n v="16986104.313750003"/>
  </r>
  <r>
    <n v="20221231"/>
    <s v="EUR"/>
    <n v="10887"/>
    <s v="MUM"/>
    <x v="0"/>
    <s v="MSF-EUR"/>
    <n v="705786.84"/>
    <s v="CUST-27686"/>
    <x v="5"/>
    <s v="Financial Institution"/>
    <s v="O"/>
    <n v="62204523.143399999"/>
  </r>
  <r>
    <n v="20221231"/>
    <s v="USD"/>
    <n v="10889"/>
    <s v="DEL"/>
    <x v="0"/>
    <s v="MSF-USD"/>
    <n v="807990.48"/>
    <s v="CUST-19161"/>
    <x v="3"/>
    <s v="Overseas Bank"/>
    <s v="D"/>
    <n v="66841012.457999997"/>
  </r>
  <r>
    <n v="20221231"/>
    <s v="INR"/>
    <n v="10890"/>
    <s v="DEL"/>
    <x v="1"/>
    <s v="Call Money-INR"/>
    <n v="822821.67"/>
    <s v="CUST-43736"/>
    <x v="8"/>
    <s v="RBI"/>
    <s v="D"/>
    <n v="822821.67"/>
  </r>
  <r>
    <n v="20221231"/>
    <s v="USD"/>
    <n v="10893"/>
    <s v="MUM"/>
    <x v="3"/>
    <s v="LAF-USD"/>
    <n v="731792.16"/>
    <s v="CUST-31113"/>
    <x v="8"/>
    <s v="RBI"/>
    <s v="D"/>
    <n v="60537506.435999997"/>
  </r>
  <r>
    <n v="20221231"/>
    <s v="EUR"/>
    <n v="10904"/>
    <s v="DEL"/>
    <x v="1"/>
    <s v="Call Money-EUR"/>
    <n v="365286.24"/>
    <s v="CUST-28540"/>
    <x v="4"/>
    <s v="Financial Institution"/>
    <s v="O"/>
    <n v="32194502.762400001"/>
  </r>
  <r>
    <n v="20221231"/>
    <s v="EUR"/>
    <n v="10905"/>
    <s v="DEL"/>
    <x v="1"/>
    <s v="Call Money-EUR"/>
    <n v="617046.21"/>
    <s v="CUST-51730"/>
    <x v="10"/>
    <s v="SBI-SUB"/>
    <s v="O"/>
    <n v="54383367.718350001"/>
  </r>
  <r>
    <n v="20221231"/>
    <s v="INR"/>
    <n v="10906"/>
    <s v="MUM"/>
    <x v="0"/>
    <s v="MSF-INR"/>
    <n v="893276.01"/>
    <s v="CUST-19201"/>
    <x v="9"/>
    <s v="Financial Institution"/>
    <s v="O"/>
    <n v="893276.01"/>
  </r>
  <r>
    <n v="20221231"/>
    <s v="GBP"/>
    <n v="10908"/>
    <s v="MUM"/>
    <x v="3"/>
    <s v="LAF-GBP"/>
    <n v="245262.6"/>
    <s v="CUST-55560"/>
    <x v="8"/>
    <s v="RBI"/>
    <s v="O"/>
    <n v="24410373.421500001"/>
  </r>
  <r>
    <n v="20221231"/>
    <s v="INR"/>
    <n v="10913"/>
    <s v="DEL"/>
    <x v="2"/>
    <s v="Term Loan-INR"/>
    <n v="311546.07"/>
    <s v="CUST-76052"/>
    <x v="0"/>
    <s v="Cooperative Bank"/>
    <s v="O"/>
    <n v="311546.07"/>
  </r>
  <r>
    <n v="20221231"/>
    <s v="USD"/>
    <n v="10915"/>
    <s v="MUM"/>
    <x v="1"/>
    <s v="Call Money-USD"/>
    <n v="173041.11"/>
    <s v="CUST-33950"/>
    <x v="9"/>
    <s v="Financial Institution"/>
    <s v="O"/>
    <n v="14314825.824749999"/>
  </r>
  <r>
    <n v="20221231"/>
    <s v="USD"/>
    <n v="10916"/>
    <s v="MUM"/>
    <x v="0"/>
    <s v="MSF-USD"/>
    <n v="258052.41"/>
    <s v="CUST-68344"/>
    <x v="9"/>
    <s v="Financial Institution"/>
    <s v="D"/>
    <n v="21347385.617249999"/>
  </r>
  <r>
    <n v="20221231"/>
    <s v="EUR"/>
    <n v="10917"/>
    <s v="DEL"/>
    <x v="1"/>
    <s v="Call Money-EUR"/>
    <n v="407830.5"/>
    <s v="CUST-33441"/>
    <x v="10"/>
    <s v="SBI-SUB"/>
    <s v="D"/>
    <n v="35944141.1175"/>
  </r>
  <r>
    <n v="20221231"/>
    <s v="USD"/>
    <n v="10918"/>
    <s v="DEL"/>
    <x v="1"/>
    <s v="Call Money-USD"/>
    <n v="71442.36"/>
    <s v="CUST-10416"/>
    <x v="4"/>
    <s v="Financial Institution"/>
    <s v="O"/>
    <n v="5910069.2309999997"/>
  </r>
  <r>
    <n v="20221231"/>
    <s v="USD"/>
    <n v="10919"/>
    <s v="MUM"/>
    <x v="0"/>
    <s v="MSF-USD"/>
    <n v="648935.1"/>
    <s v="CUST-65601"/>
    <x v="4"/>
    <s v="Financial Institution"/>
    <s v="D"/>
    <n v="53683156.147499993"/>
  </r>
  <r>
    <n v="20221231"/>
    <s v="INR"/>
    <n v="10920"/>
    <s v="DEL"/>
    <x v="0"/>
    <s v="MSF-INR"/>
    <n v="487337.4"/>
    <s v="CUST-73872"/>
    <x v="5"/>
    <s v="Financial Institution"/>
    <s v="O"/>
    <n v="487337.4"/>
  </r>
  <r>
    <n v="20221231"/>
    <s v="EUR"/>
    <n v="10924"/>
    <s v="MUM"/>
    <x v="0"/>
    <s v="MSF-EUR"/>
    <n v="619454.88"/>
    <s v="CUST-77568"/>
    <x v="5"/>
    <s v="Financial Institution"/>
    <s v="O"/>
    <n v="54595655.848800004"/>
  </r>
  <r>
    <n v="20221231"/>
    <s v="EUR"/>
    <n v="10927"/>
    <s v="MUM"/>
    <x v="1"/>
    <s v="Call Money-EUR"/>
    <n v="523293.21"/>
    <s v="CUST-65295"/>
    <x v="10"/>
    <s v="SBI-SUB"/>
    <s v="O"/>
    <n v="46120447.063350007"/>
  </r>
  <r>
    <n v="20221231"/>
    <s v="EUR"/>
    <n v="10929"/>
    <s v="MUM"/>
    <x v="1"/>
    <s v="Call Money-EUR"/>
    <n v="592447.68000000005"/>
    <s v="CUST-73072"/>
    <x v="9"/>
    <s v="Financial Institution"/>
    <s v="O"/>
    <n v="52215376.276800007"/>
  </r>
  <r>
    <n v="20221231"/>
    <s v="INR"/>
    <n v="10930"/>
    <s v="MUM"/>
    <x v="2"/>
    <s v="Term Loan-INR"/>
    <n v="124526.16"/>
    <s v="CUST-26679"/>
    <x v="10"/>
    <s v="SBI-SUB"/>
    <s v="O"/>
    <n v="124526.16"/>
  </r>
  <r>
    <n v="20221231"/>
    <s v="INR"/>
    <n v="10931"/>
    <s v="DEL"/>
    <x v="3"/>
    <s v="LAF-INR"/>
    <n v="227182.23"/>
    <s v="CUST-78984"/>
    <x v="8"/>
    <s v="RBI"/>
    <s v="O"/>
    <n v="227182.23"/>
  </r>
  <r>
    <n v="20221231"/>
    <s v="USD"/>
    <n v="10936"/>
    <s v="MUM"/>
    <x v="1"/>
    <s v="Call Money-USD"/>
    <n v="493799.13"/>
    <s v="CUST-64071"/>
    <x v="9"/>
    <s v="Financial Institution"/>
    <s v="O"/>
    <n v="40849533.029249996"/>
  </r>
  <r>
    <n v="20221231"/>
    <s v="EUR"/>
    <n v="10944"/>
    <s v="MUM"/>
    <x v="1"/>
    <s v="Call Money-EUR"/>
    <n v="800275.41"/>
    <s v="CUST-11777"/>
    <x v="10"/>
    <s v="SBI-SUB"/>
    <s v="O"/>
    <n v="70532273.260350004"/>
  </r>
  <r>
    <n v="20221231"/>
    <s v="INR"/>
    <n v="10945"/>
    <s v="MUM"/>
    <x v="1"/>
    <s v="Call Money-INR"/>
    <n v="285830.82"/>
    <s v="CUST-41518"/>
    <x v="10"/>
    <s v="SBI-SUB"/>
    <s v="D"/>
    <n v="285830.82"/>
  </r>
  <r>
    <n v="20221231"/>
    <s v="GBP"/>
    <n v="10947"/>
    <s v="MUM"/>
    <x v="3"/>
    <s v="LAF-GBP"/>
    <n v="634453.38"/>
    <s v="CUST-25644"/>
    <x v="7"/>
    <s v="SBI"/>
    <s v="D"/>
    <n v="63145558.777950004"/>
  </r>
  <r>
    <n v="20221231"/>
    <s v="GBP"/>
    <n v="10948"/>
    <s v="DEL"/>
    <x v="2"/>
    <s v="Term Loan-GBP"/>
    <n v="790651.62"/>
    <s v="CUST-39894"/>
    <x v="3"/>
    <s v="Overseas Bank"/>
    <s v="O"/>
    <n v="78691579.109549999"/>
  </r>
  <r>
    <n v="20221231"/>
    <s v="INR"/>
    <n v="10949"/>
    <s v="MUM"/>
    <x v="3"/>
    <s v="LAF-INR"/>
    <n v="946039.05"/>
    <s v="CUST-73967"/>
    <x v="3"/>
    <s v="Overseas Bank"/>
    <s v="D"/>
    <n v="946039.05"/>
  </r>
  <r>
    <n v="20221231"/>
    <s v="GBP"/>
    <n v="10950"/>
    <s v="DEL"/>
    <x v="2"/>
    <s v="Term Loan-GBP"/>
    <n v="80754.3"/>
    <s v="CUST-24861"/>
    <x v="1"/>
    <s v="SCB-Private"/>
    <s v="O"/>
    <n v="8037273.5932500008"/>
  </r>
  <r>
    <n v="20221231"/>
    <s v="GBP"/>
    <n v="10952"/>
    <s v="MUM"/>
    <x v="0"/>
    <s v="MSF-GBP"/>
    <n v="61362.18"/>
    <s v="CUST-58098"/>
    <x v="1"/>
    <s v="SCB-Private"/>
    <s v="O"/>
    <n v="6107224.3699500002"/>
  </r>
  <r>
    <n v="20221231"/>
    <s v="USD"/>
    <n v="10953"/>
    <s v="MUM"/>
    <x v="2"/>
    <s v="Term Loan-USD"/>
    <n v="109114.83"/>
    <s v="CUST-23716"/>
    <x v="1"/>
    <s v="SCB-Private"/>
    <s v="O"/>
    <n v="9026524.3117500003"/>
  </r>
  <r>
    <n v="20221231"/>
    <s v="EUR"/>
    <n v="10957"/>
    <s v="DEL"/>
    <x v="1"/>
    <s v="Call Money-EUR"/>
    <n v="486803.79"/>
    <s v="CUST-47678"/>
    <x v="10"/>
    <s v="SBI-SUB"/>
    <s v="O"/>
    <n v="42904452.031649999"/>
  </r>
  <r>
    <n v="20221231"/>
    <s v="USD"/>
    <n v="10958"/>
    <s v="MUM"/>
    <x v="2"/>
    <s v="Term Loan-USD"/>
    <n v="879515.01"/>
    <s v="CUST-78021"/>
    <x v="4"/>
    <s v="Financial Institution"/>
    <s v="D"/>
    <n v="72757879.202249989"/>
  </r>
  <r>
    <n v="20221231"/>
    <s v="GBP"/>
    <n v="10959"/>
    <s v="MUM"/>
    <x v="1"/>
    <s v="Call Money-GBP"/>
    <n v="926548.92"/>
    <s v="CUST-59875"/>
    <x v="0"/>
    <s v="Cooperative Bank"/>
    <s v="D"/>
    <n v="92217097.63530001"/>
  </r>
  <r>
    <n v="20221231"/>
    <s v="INR"/>
    <n v="10960"/>
    <s v="MUM"/>
    <x v="3"/>
    <s v="LAF-INR"/>
    <n v="368340.39"/>
    <s v="CUST-57646"/>
    <x v="10"/>
    <s v="SBI-SUB"/>
    <s v="O"/>
    <n v="368340.39"/>
  </r>
  <r>
    <n v="20221231"/>
    <s v="USD"/>
    <n v="10962"/>
    <s v="MUM"/>
    <x v="1"/>
    <s v="Call Money-USD"/>
    <n v="480197.52"/>
    <s v="CUST-17330"/>
    <x v="9"/>
    <s v="Financial Institution"/>
    <s v="O"/>
    <n v="39724339.842"/>
  </r>
  <r>
    <n v="20221231"/>
    <s v="INR"/>
    <n v="10963"/>
    <s v="DEL"/>
    <x v="0"/>
    <s v="MSF-INR"/>
    <n v="86802.21"/>
    <s v="CUST-68189"/>
    <x v="0"/>
    <s v="Cooperative Bank"/>
    <s v="D"/>
    <n v="86802.21"/>
  </r>
  <r>
    <n v="20221231"/>
    <s v="GBP"/>
    <n v="10964"/>
    <s v="MUM"/>
    <x v="1"/>
    <s v="Call Money-GBP"/>
    <n v="448906.58999999997"/>
    <s v="CUST-13991"/>
    <x v="3"/>
    <s v="Overseas Bank"/>
    <s v="D"/>
    <n v="44678550.636225"/>
  </r>
  <r>
    <n v="20221231"/>
    <s v="USD"/>
    <n v="10966"/>
    <s v="DEL"/>
    <x v="2"/>
    <s v="Term Loan-USD"/>
    <n v="641971.43999999994"/>
    <s v="CUST-56297"/>
    <x v="8"/>
    <s v="RBI"/>
    <s v="D"/>
    <n v="53107087.373999991"/>
  </r>
  <r>
    <n v="20221231"/>
    <s v="GBP"/>
    <n v="10968"/>
    <s v="MUM"/>
    <x v="1"/>
    <s v="Call Money-GBP"/>
    <n v="58597.11"/>
    <s v="CUST-57083"/>
    <x v="10"/>
    <s v="SBI-SUB"/>
    <s v="D"/>
    <n v="5832023.8655249998"/>
  </r>
  <r>
    <n v="20221231"/>
    <s v="EUR"/>
    <n v="10969"/>
    <s v="DEL"/>
    <x v="0"/>
    <s v="MSF-EUR"/>
    <n v="812432.61"/>
    <s v="CUST-55948"/>
    <x v="0"/>
    <s v="Cooperative Bank"/>
    <s v="O"/>
    <n v="71603748.082350001"/>
  </r>
  <r>
    <n v="20221231"/>
    <s v="INR"/>
    <n v="10970"/>
    <s v="DEL"/>
    <x v="2"/>
    <s v="Term Loan-INR"/>
    <n v="223922.16"/>
    <s v="CUST-22388"/>
    <x v="5"/>
    <s v="Financial Institution"/>
    <s v="O"/>
    <n v="223922.16"/>
  </r>
  <r>
    <n v="20221231"/>
    <s v="GBP"/>
    <n v="10972"/>
    <s v="DEL"/>
    <x v="3"/>
    <s v="LAF-GBP"/>
    <n v="390487.68"/>
    <s v="CUST-67232"/>
    <x v="6"/>
    <s v="SCB-Private"/>
    <s v="O"/>
    <n v="38864262.571199998"/>
  </r>
  <r>
    <n v="20221231"/>
    <s v="GBP"/>
    <n v="10974"/>
    <s v="DEL"/>
    <x v="0"/>
    <s v="MSF-GBP"/>
    <n v="950724.72"/>
    <s v="CUST-34807"/>
    <x v="7"/>
    <s v="SBI"/>
    <s v="D"/>
    <n v="94623254.569800004"/>
  </r>
  <r>
    <n v="20221231"/>
    <s v="INR"/>
    <n v="10978"/>
    <s v="MUM"/>
    <x v="1"/>
    <s v="Call Money-INR"/>
    <n v="478514.52"/>
    <s v="CUST-63295"/>
    <x v="4"/>
    <s v="Financial Institution"/>
    <s v="D"/>
    <n v="478514.52"/>
  </r>
  <r>
    <n v="20221231"/>
    <s v="USD"/>
    <n v="10980"/>
    <s v="DEL"/>
    <x v="3"/>
    <s v="LAF-USD"/>
    <n v="387677.07"/>
    <s v="CUST-65345"/>
    <x v="8"/>
    <s v="RBI"/>
    <s v="O"/>
    <n v="32070585.61575"/>
  </r>
  <r>
    <n v="20221231"/>
    <s v="USD"/>
    <n v="10984"/>
    <s v="MUM"/>
    <x v="3"/>
    <s v="LAF-USD"/>
    <n v="420464.88"/>
    <s v="CUST-63143"/>
    <x v="7"/>
    <s v="SBI"/>
    <s v="O"/>
    <n v="34782957.197999999"/>
  </r>
  <r>
    <n v="20221231"/>
    <s v="GBP"/>
    <n v="10986"/>
    <s v="DEL"/>
    <x v="2"/>
    <s v="Term Loan-GBP"/>
    <n v="527714.55000000005"/>
    <s v="CUST-63041"/>
    <x v="6"/>
    <s v="SCB-Private"/>
    <s v="D"/>
    <n v="52522109.875125006"/>
  </r>
  <r>
    <n v="20221231"/>
    <s v="INR"/>
    <n v="10987"/>
    <s v="DEL"/>
    <x v="1"/>
    <s v="Call Money-INR"/>
    <n v="315441.71999999997"/>
    <s v="CUST-77971"/>
    <x v="8"/>
    <s v="RBI"/>
    <s v="O"/>
    <n v="315441.71999999997"/>
  </r>
  <r>
    <n v="20221231"/>
    <s v="USD"/>
    <n v="10989"/>
    <s v="DEL"/>
    <x v="0"/>
    <s v="MSF-USD"/>
    <n v="922389.92999999993"/>
    <s v="CUST-68250"/>
    <x v="0"/>
    <s v="Cooperative Bank"/>
    <s v="D"/>
    <n v="76304706.959249988"/>
  </r>
  <r>
    <n v="20221231"/>
    <s v="GBP"/>
    <n v="10992"/>
    <s v="DEL"/>
    <x v="3"/>
    <s v="LAF-GBP"/>
    <n v="388028.52"/>
    <s v="CUST-64134"/>
    <x v="6"/>
    <s v="SCB-Private"/>
    <s v="O"/>
    <n v="38619508.524300002"/>
  </r>
  <r>
    <n v="20221231"/>
    <s v="GBP"/>
    <n v="10995"/>
    <s v="DEL"/>
    <x v="2"/>
    <s v="Term Loan-GBP"/>
    <n v="661658.57999999996"/>
    <s v="CUST-76733"/>
    <x v="6"/>
    <s v="SCB-Private"/>
    <s v="D"/>
    <n v="65853224.320950001"/>
  </r>
  <r>
    <n v="20221231"/>
    <s v="INR"/>
    <n v="10997"/>
    <s v="MUM"/>
    <x v="2"/>
    <s v="Term Loan-INR"/>
    <n v="159580.07999999999"/>
    <s v="CUST-77724"/>
    <x v="3"/>
    <s v="Overseas Bank"/>
    <s v="O"/>
    <n v="159580.07999999999"/>
  </r>
  <r>
    <n v="20221231"/>
    <s v="EUR"/>
    <n v="11002"/>
    <s v="MUM"/>
    <x v="3"/>
    <s v="LAF-EUR"/>
    <n v="320558.03999999998"/>
    <s v="CUST-24744"/>
    <x v="6"/>
    <s v="SCB-Private"/>
    <s v="O"/>
    <n v="28252382.8554"/>
  </r>
  <r>
    <n v="20221231"/>
    <s v="GBP"/>
    <n v="11003"/>
    <s v="DEL"/>
    <x v="0"/>
    <s v="MSF-GBP"/>
    <n v="278206.83"/>
    <s v="CUST-32657"/>
    <x v="6"/>
    <s v="SCB-Private"/>
    <s v="O"/>
    <n v="27689230.272825003"/>
  </r>
  <r>
    <n v="20221231"/>
    <s v="USD"/>
    <n v="11004"/>
    <s v="MUM"/>
    <x v="3"/>
    <s v="LAF-USD"/>
    <n v="215456.66999999998"/>
    <s v="CUST-78659"/>
    <x v="10"/>
    <s v="SBI-SUB"/>
    <s v="D"/>
    <n v="17823653.025749996"/>
  </r>
  <r>
    <n v="20221231"/>
    <s v="USD"/>
    <n v="11005"/>
    <s v="MUM"/>
    <x v="3"/>
    <s v="LAF-USD"/>
    <n v="959391.17999999993"/>
    <s v="CUST-45901"/>
    <x v="0"/>
    <s v="Cooperative Bank"/>
    <s v="D"/>
    <n v="79365635.365499988"/>
  </r>
  <r>
    <n v="20221231"/>
    <s v="USD"/>
    <n v="11007"/>
    <s v="MUM"/>
    <x v="1"/>
    <s v="Call Money-USD"/>
    <n v="49634.64"/>
    <s v="CUST-26714"/>
    <x v="7"/>
    <s v="SBI"/>
    <s v="D"/>
    <n v="4106025.5939999996"/>
  </r>
  <r>
    <n v="20221231"/>
    <s v="GBP"/>
    <n v="11008"/>
    <s v="DEL"/>
    <x v="0"/>
    <s v="MSF-GBP"/>
    <n v="370633.23"/>
    <s v="CUST-74666"/>
    <x v="2"/>
    <s v="Financial Institution"/>
    <s v="D"/>
    <n v="36888198.798824996"/>
  </r>
  <r>
    <n v="20221231"/>
    <s v="INR"/>
    <n v="11009"/>
    <s v="DEL"/>
    <x v="3"/>
    <s v="LAF-INR"/>
    <n v="756855"/>
    <s v="CUST-75668"/>
    <x v="7"/>
    <s v="SBI"/>
    <s v="D"/>
    <n v="756855"/>
  </r>
  <r>
    <n v="20221231"/>
    <s v="INR"/>
    <n v="11012"/>
    <s v="MUM"/>
    <x v="2"/>
    <s v="Term Loan-INR"/>
    <n v="540687.51"/>
    <s v="CUST-24658"/>
    <x v="8"/>
    <s v="RBI"/>
    <s v="O"/>
    <n v="540687.51"/>
  </r>
  <r>
    <n v="20221231"/>
    <s v="INR"/>
    <n v="11014"/>
    <s v="DEL"/>
    <x v="2"/>
    <s v="Term Loan-INR"/>
    <n v="634636.53"/>
    <s v="CUST-12857"/>
    <x v="3"/>
    <s v="Overseas Bank"/>
    <s v="O"/>
    <n v="634636.53"/>
  </r>
  <r>
    <n v="20221231"/>
    <s v="GBP"/>
    <n v="11015"/>
    <s v="DEL"/>
    <x v="1"/>
    <s v="Call Money-GBP"/>
    <n v="182927.25"/>
    <s v="CUST-43388"/>
    <x v="1"/>
    <s v="SCB-Private"/>
    <s v="D"/>
    <n v="18206291.874375001"/>
  </r>
  <r>
    <n v="20221231"/>
    <s v="USD"/>
    <n v="11018"/>
    <s v="DEL"/>
    <x v="3"/>
    <s v="LAF-USD"/>
    <n v="889782.3"/>
    <s v="CUST-33628"/>
    <x v="8"/>
    <s v="RBI"/>
    <s v="D"/>
    <n v="73607240.767499998"/>
  </r>
  <r>
    <n v="20221231"/>
    <s v="USD"/>
    <n v="11019"/>
    <s v="MUM"/>
    <x v="1"/>
    <s v="Call Money-USD"/>
    <n v="582947.64"/>
    <s v="CUST-17024"/>
    <x v="9"/>
    <s v="Financial Institution"/>
    <s v="D"/>
    <n v="48224343.519000001"/>
  </r>
  <r>
    <n v="20221231"/>
    <s v="GBP"/>
    <n v="11022"/>
    <s v="MUM"/>
    <x v="1"/>
    <s v="Call Money-GBP"/>
    <n v="473473.44"/>
    <s v="CUST-61299"/>
    <x v="1"/>
    <s v="SCB-Private"/>
    <s v="O"/>
    <n v="47123627.799600005"/>
  </r>
  <r>
    <n v="20221231"/>
    <s v="GBP"/>
    <n v="11023"/>
    <s v="MUM"/>
    <x v="1"/>
    <s v="Call Money-GBP"/>
    <n v="884333.34"/>
    <s v="CUST-61114"/>
    <x v="3"/>
    <s v="Overseas Bank"/>
    <s v="O"/>
    <n v="88015486.496849999"/>
  </r>
  <r>
    <n v="20221231"/>
    <s v="USD"/>
    <n v="11026"/>
    <s v="MUM"/>
    <x v="1"/>
    <s v="Call Money-USD"/>
    <n v="980187.12"/>
    <s v="CUST-31923"/>
    <x v="2"/>
    <s v="Financial Institution"/>
    <s v="O"/>
    <n v="81085979.501999989"/>
  </r>
  <r>
    <n v="20221231"/>
    <s v="GBP"/>
    <n v="11031"/>
    <s v="DEL"/>
    <x v="3"/>
    <s v="LAF-GBP"/>
    <n v="119046.51"/>
    <s v="CUST-33774"/>
    <x v="10"/>
    <s v="SBI-SUB"/>
    <s v="O"/>
    <n v="11848401.524025001"/>
  </r>
  <r>
    <n v="20221231"/>
    <s v="USD"/>
    <n v="11036"/>
    <s v="MUM"/>
    <x v="2"/>
    <s v="Term Loan-USD"/>
    <n v="301991.58"/>
    <s v="CUST-30775"/>
    <x v="9"/>
    <s v="Financial Institution"/>
    <s v="D"/>
    <n v="24982253.455499999"/>
  </r>
  <r>
    <n v="20221231"/>
    <s v="EUR"/>
    <n v="11037"/>
    <s v="MUM"/>
    <x v="3"/>
    <s v="LAF-EUR"/>
    <n v="143474.76"/>
    <s v="CUST-20543"/>
    <x v="5"/>
    <s v="Financial Institution"/>
    <s v="D"/>
    <n v="12645147.972600002"/>
  </r>
  <r>
    <n v="20221231"/>
    <s v="EUR"/>
    <n v="11039"/>
    <s v="MUM"/>
    <x v="0"/>
    <s v="MSF-EUR"/>
    <n v="630992.34"/>
    <s v="CUST-57485"/>
    <x v="5"/>
    <s v="Financial Institution"/>
    <s v="D"/>
    <n v="55612509.885899998"/>
  </r>
  <r>
    <n v="20221231"/>
    <s v="GBP"/>
    <n v="11040"/>
    <s v="DEL"/>
    <x v="2"/>
    <s v="Term Loan-GBP"/>
    <n v="16384.5"/>
    <s v="CUST-61643"/>
    <x v="10"/>
    <s v="SBI-SUB"/>
    <s v="O"/>
    <n v="1630708.32375"/>
  </r>
  <r>
    <n v="20221231"/>
    <s v="INR"/>
    <n v="11042"/>
    <s v="DEL"/>
    <x v="1"/>
    <s v="Call Money-INR"/>
    <n v="531854.73"/>
    <s v="CUST-29066"/>
    <x v="2"/>
    <s v="Financial Institution"/>
    <s v="O"/>
    <n v="531854.73"/>
  </r>
  <r>
    <n v="20221231"/>
    <s v="USD"/>
    <n v="11044"/>
    <s v="DEL"/>
    <x v="0"/>
    <s v="MSF-USD"/>
    <n v="47701.17"/>
    <s v="CUST-58863"/>
    <x v="7"/>
    <s v="SBI"/>
    <s v="D"/>
    <n v="3946079.2882499998"/>
  </r>
  <r>
    <n v="20221231"/>
    <s v="GBP"/>
    <n v="11045"/>
    <s v="DEL"/>
    <x v="2"/>
    <s v="Term Loan-GBP"/>
    <n v="297330.65999999997"/>
    <s v="CUST-20828"/>
    <x v="10"/>
    <s v="SBI-SUB"/>
    <s v="D"/>
    <n v="29592577.263149999"/>
  </r>
  <r>
    <n v="20221231"/>
    <s v="INR"/>
    <n v="11048"/>
    <s v="MUM"/>
    <x v="3"/>
    <s v="LAF-INR"/>
    <n v="769498.29"/>
    <s v="CUST-31921"/>
    <x v="8"/>
    <s v="RBI"/>
    <s v="O"/>
    <n v="769498.29"/>
  </r>
  <r>
    <n v="20221231"/>
    <s v="INR"/>
    <n v="11050"/>
    <s v="DEL"/>
    <x v="1"/>
    <s v="Call Money-INR"/>
    <n v="279663.12"/>
    <s v="CUST-26346"/>
    <x v="3"/>
    <s v="Overseas Bank"/>
    <s v="O"/>
    <n v="279663.12"/>
  </r>
  <r>
    <n v="20221231"/>
    <s v="EUR"/>
    <n v="11051"/>
    <s v="MUM"/>
    <x v="0"/>
    <s v="MSF-EUR"/>
    <n v="736321.41"/>
    <s v="CUST-58603"/>
    <x v="8"/>
    <s v="RBI"/>
    <s v="O"/>
    <n v="64895687.470350005"/>
  </r>
  <r>
    <n v="20221231"/>
    <s v="EUR"/>
    <n v="11052"/>
    <s v="MUM"/>
    <x v="0"/>
    <s v="MSF-EUR"/>
    <n v="952858.17"/>
    <s v="CUST-44708"/>
    <x v="3"/>
    <s v="Overseas Bank"/>
    <s v="O"/>
    <n v="83980154.812950015"/>
  </r>
  <r>
    <n v="20221231"/>
    <s v="INR"/>
    <n v="11053"/>
    <s v="MUM"/>
    <x v="1"/>
    <s v="Call Money-INR"/>
    <n v="846325.26"/>
    <s v="CUST-30963"/>
    <x v="6"/>
    <s v="SCB-Private"/>
    <s v="O"/>
    <n v="846325.26"/>
  </r>
  <r>
    <n v="20221231"/>
    <s v="EUR"/>
    <n v="11054"/>
    <s v="MUM"/>
    <x v="1"/>
    <s v="Call Money-EUR"/>
    <n v="521673.57"/>
    <s v="CUST-36067"/>
    <x v="0"/>
    <s v="Cooperative Bank"/>
    <s v="O"/>
    <n v="45977700.091950007"/>
  </r>
  <r>
    <n v="20221231"/>
    <s v="GBP"/>
    <n v="11056"/>
    <s v="MUM"/>
    <x v="2"/>
    <s v="Term Loan-GBP"/>
    <n v="184736.97"/>
    <s v="CUST-14611"/>
    <x v="4"/>
    <s v="Financial Institution"/>
    <s v="D"/>
    <n v="18386408.781675"/>
  </r>
  <r>
    <n v="20221231"/>
    <s v="INR"/>
    <n v="11057"/>
    <s v="MUM"/>
    <x v="1"/>
    <s v="Call Money-INR"/>
    <n v="919326.87"/>
    <s v="CUST-45077"/>
    <x v="4"/>
    <s v="Financial Institution"/>
    <s v="O"/>
    <n v="919326.87"/>
  </r>
  <r>
    <n v="20221231"/>
    <s v="GBP"/>
    <n v="11060"/>
    <s v="MUM"/>
    <x v="0"/>
    <s v="MSF-GBP"/>
    <n v="716180.85"/>
    <s v="CUST-29118"/>
    <x v="5"/>
    <s v="Financial Institution"/>
    <s v="O"/>
    <n v="71279689.548374996"/>
  </r>
  <r>
    <n v="20221231"/>
    <s v="USD"/>
    <n v="11061"/>
    <s v="MUM"/>
    <x v="2"/>
    <s v="Term Loan-USD"/>
    <n v="756975.78"/>
    <s v="CUST-41988"/>
    <x v="0"/>
    <s v="Cooperative Bank"/>
    <s v="D"/>
    <n v="62620821.4005"/>
  </r>
  <r>
    <n v="20221231"/>
    <s v="INR"/>
    <n v="11063"/>
    <s v="DEL"/>
    <x v="1"/>
    <s v="Call Money-INR"/>
    <n v="171626.4"/>
    <s v="CUST-14546"/>
    <x v="9"/>
    <s v="Financial Institution"/>
    <s v="D"/>
    <n v="171626.4"/>
  </r>
  <r>
    <n v="20221231"/>
    <s v="EUR"/>
    <n v="11068"/>
    <s v="DEL"/>
    <x v="1"/>
    <s v="Call Money-EUR"/>
    <n v="667203.56999999995"/>
    <s v="CUST-60356"/>
    <x v="3"/>
    <s v="Overseas Bank"/>
    <s v="D"/>
    <n v="58803986.641949996"/>
  </r>
  <r>
    <n v="20221231"/>
    <s v="INR"/>
    <n v="11069"/>
    <s v="DEL"/>
    <x v="2"/>
    <s v="Term Loan-INR"/>
    <n v="826483.67999999993"/>
    <s v="CUST-20497"/>
    <x v="6"/>
    <s v="SCB-Private"/>
    <s v="D"/>
    <n v="826483.67999999993"/>
  </r>
  <r>
    <n v="20221231"/>
    <s v="INR"/>
    <n v="11072"/>
    <s v="DEL"/>
    <x v="3"/>
    <s v="LAF-INR"/>
    <n v="940548.51"/>
    <s v="CUST-36008"/>
    <x v="5"/>
    <s v="Financial Institution"/>
    <s v="D"/>
    <n v="940548.51"/>
  </r>
  <r>
    <n v="20221231"/>
    <s v="EUR"/>
    <n v="11076"/>
    <s v="MUM"/>
    <x v="1"/>
    <s v="Call Money-EUR"/>
    <n v="817101.45"/>
    <s v="CUST-69117"/>
    <x v="10"/>
    <s v="SBI-SUB"/>
    <s v="D"/>
    <n v="72015236.295750007"/>
  </r>
  <r>
    <n v="20221231"/>
    <s v="USD"/>
    <n v="11077"/>
    <s v="DEL"/>
    <x v="0"/>
    <s v="MSF-USD"/>
    <n v="241877.79"/>
    <s v="CUST-36837"/>
    <x v="5"/>
    <s v="Financial Institution"/>
    <s v="O"/>
    <n v="20009340.177749999"/>
  </r>
  <r>
    <n v="20221231"/>
    <s v="GBP"/>
    <n v="11078"/>
    <s v="MUM"/>
    <x v="3"/>
    <s v="LAF-GBP"/>
    <n v="865416.42"/>
    <s v="CUST-29281"/>
    <x v="10"/>
    <s v="SBI-SUB"/>
    <s v="O"/>
    <n v="86132732.741550013"/>
  </r>
  <r>
    <n v="20221231"/>
    <s v="GBP"/>
    <n v="11081"/>
    <s v="MUM"/>
    <x v="1"/>
    <s v="Call Money-GBP"/>
    <n v="189252.36"/>
    <s v="CUST-76289"/>
    <x v="0"/>
    <s v="Cooperative Bank"/>
    <s v="D"/>
    <n v="18835814.2599"/>
  </r>
  <r>
    <n v="20221231"/>
    <s v="EUR"/>
    <n v="11086"/>
    <s v="DEL"/>
    <x v="3"/>
    <s v="LAF-EUR"/>
    <n v="146252.70000000001"/>
    <s v="CUST-29574"/>
    <x v="5"/>
    <s v="Financial Institution"/>
    <s v="O"/>
    <n v="12889981.714500003"/>
  </r>
  <r>
    <n v="20221231"/>
    <s v="EUR"/>
    <n v="11087"/>
    <s v="DEL"/>
    <x v="2"/>
    <s v="Term Loan-EUR"/>
    <n v="703425.69"/>
    <s v="CUST-78542"/>
    <x v="0"/>
    <s v="Cooperative Bank"/>
    <s v="D"/>
    <n v="61996423.188149996"/>
  </r>
  <r>
    <n v="20221231"/>
    <s v="USD"/>
    <n v="11089"/>
    <s v="MUM"/>
    <x v="1"/>
    <s v="Call Money-USD"/>
    <n v="433268.55"/>
    <s v="CUST-47943"/>
    <x v="2"/>
    <s v="Financial Institution"/>
    <s v="D"/>
    <n v="35842140.798749998"/>
  </r>
  <r>
    <n v="20221231"/>
    <s v="GBP"/>
    <n v="11091"/>
    <s v="MUM"/>
    <x v="2"/>
    <s v="Term Loan-GBP"/>
    <n v="362856.77999999997"/>
    <s v="CUST-49051"/>
    <x v="4"/>
    <s v="Financial Institution"/>
    <s v="O"/>
    <n v="36114228.171449997"/>
  </r>
  <r>
    <n v="20221231"/>
    <s v="INR"/>
    <n v="11092"/>
    <s v="MUM"/>
    <x v="0"/>
    <s v="MSF-INR"/>
    <n v="280939.23"/>
    <s v="CUST-33427"/>
    <x v="2"/>
    <s v="Financial Institution"/>
    <s v="O"/>
    <n v="280939.23"/>
  </r>
  <r>
    <n v="20221231"/>
    <s v="INR"/>
    <n v="11095"/>
    <s v="MUM"/>
    <x v="2"/>
    <s v="Term Loan-INR"/>
    <n v="263791.44"/>
    <s v="CUST-39023"/>
    <x v="0"/>
    <s v="Cooperative Bank"/>
    <s v="D"/>
    <n v="263791.44"/>
  </r>
  <r>
    <n v="20221231"/>
    <s v="EUR"/>
    <n v="11096"/>
    <s v="DEL"/>
    <x v="0"/>
    <s v="MSF-EUR"/>
    <n v="162685.71"/>
    <s v="CUST-37697"/>
    <x v="6"/>
    <s v="SCB-Private"/>
    <s v="D"/>
    <n v="14338305.05085"/>
  </r>
  <r>
    <n v="20221231"/>
    <s v="USD"/>
    <n v="11097"/>
    <s v="MUM"/>
    <x v="3"/>
    <s v="LAF-USD"/>
    <n v="372864.69"/>
    <s v="CUST-72746"/>
    <x v="5"/>
    <s v="Financial Institution"/>
    <s v="O"/>
    <n v="30845231.480249997"/>
  </r>
  <r>
    <n v="20221231"/>
    <s v="EUR"/>
    <n v="11102"/>
    <s v="DEL"/>
    <x v="3"/>
    <s v="LAF-EUR"/>
    <n v="235614.06"/>
    <s v="CUST-14165"/>
    <x v="8"/>
    <s v="RBI"/>
    <s v="D"/>
    <n v="20765845.178100001"/>
  </r>
  <r>
    <n v="20221231"/>
    <s v="USD"/>
    <n v="11105"/>
    <s v="MUM"/>
    <x v="3"/>
    <s v="LAF-USD"/>
    <n v="63916.38"/>
    <s v="CUST-52910"/>
    <x v="7"/>
    <s v="SBI"/>
    <s v="D"/>
    <n v="5287482.5354999993"/>
  </r>
  <r>
    <n v="20221231"/>
    <s v="GBP"/>
    <n v="11106"/>
    <s v="MUM"/>
    <x v="0"/>
    <s v="MSF-GBP"/>
    <n v="776952.99"/>
    <s v="CUST-62857"/>
    <x v="8"/>
    <s v="RBI"/>
    <s v="O"/>
    <n v="77328188.712225005"/>
  </r>
  <r>
    <n v="20221231"/>
    <s v="INR"/>
    <n v="11108"/>
    <s v="DEL"/>
    <x v="3"/>
    <s v="LAF-INR"/>
    <n v="185840.82"/>
    <s v="CUST-25382"/>
    <x v="8"/>
    <s v="RBI"/>
    <s v="O"/>
    <n v="185840.82"/>
  </r>
  <r>
    <n v="20221231"/>
    <s v="EUR"/>
    <n v="11112"/>
    <s v="MUM"/>
    <x v="3"/>
    <s v="LAF-EUR"/>
    <n v="220366.07999999999"/>
    <s v="CUST-43210"/>
    <x v="1"/>
    <s v="SCB-Private"/>
    <s v="D"/>
    <n v="19421964.4608"/>
  </r>
  <r>
    <n v="20221231"/>
    <s v="EUR"/>
    <n v="11114"/>
    <s v="MUM"/>
    <x v="0"/>
    <s v="MSF-EUR"/>
    <n v="148735.62"/>
    <s v="CUST-68267"/>
    <x v="3"/>
    <s v="Overseas Bank"/>
    <s v="O"/>
    <n v="13108813.8687"/>
  </r>
  <r>
    <n v="20221231"/>
    <s v="EUR"/>
    <n v="11115"/>
    <s v="DEL"/>
    <x v="1"/>
    <s v="Call Money-EUR"/>
    <n v="858767.58"/>
    <s v="CUST-16498"/>
    <x v="8"/>
    <s v="RBI"/>
    <s v="D"/>
    <n v="75687480.663300008"/>
  </r>
  <r>
    <n v="20221231"/>
    <s v="EUR"/>
    <n v="11116"/>
    <s v="DEL"/>
    <x v="3"/>
    <s v="LAF-EUR"/>
    <n v="637261.02"/>
    <s v="CUST-70603"/>
    <x v="6"/>
    <s v="SCB-Private"/>
    <s v="D"/>
    <n v="56164999.997700006"/>
  </r>
  <r>
    <n v="20221231"/>
    <s v="GBP"/>
    <n v="11117"/>
    <s v="DEL"/>
    <x v="0"/>
    <s v="MSF-GBP"/>
    <n v="504065.43"/>
    <s v="CUST-29767"/>
    <x v="3"/>
    <s v="Overseas Bank"/>
    <s v="D"/>
    <n v="50168372.084325001"/>
  </r>
  <r>
    <n v="20221231"/>
    <s v="USD"/>
    <n v="11118"/>
    <s v="DEL"/>
    <x v="3"/>
    <s v="LAF-USD"/>
    <n v="724608.72"/>
    <s v="CUST-75195"/>
    <x v="1"/>
    <s v="SCB-Private"/>
    <s v="O"/>
    <n v="59943256.361999996"/>
  </r>
  <r>
    <n v="20221231"/>
    <s v="USD"/>
    <n v="11122"/>
    <s v="DEL"/>
    <x v="0"/>
    <s v="MSF-USD"/>
    <n v="259512.66"/>
    <s v="CUST-13223"/>
    <x v="3"/>
    <s v="Overseas Bank"/>
    <s v="O"/>
    <n v="21468184.798499998"/>
  </r>
  <r>
    <n v="20221231"/>
    <s v="USD"/>
    <n v="11125"/>
    <s v="DEL"/>
    <x v="3"/>
    <s v="LAF-USD"/>
    <n v="844662.05999999994"/>
    <s v="CUST-35532"/>
    <x v="6"/>
    <s v="SCB-Private"/>
    <s v="D"/>
    <n v="69874668.913499996"/>
  </r>
  <r>
    <n v="20221231"/>
    <s v="EUR"/>
    <n v="11127"/>
    <s v="MUM"/>
    <x v="3"/>
    <s v="LAF-EUR"/>
    <n v="855557.01"/>
    <s v="CUST-69837"/>
    <x v="4"/>
    <s v="Financial Institution"/>
    <s v="D"/>
    <n v="75404517.076350003"/>
  </r>
  <r>
    <n v="20221231"/>
    <s v="GBP"/>
    <n v="11128"/>
    <s v="DEL"/>
    <x v="0"/>
    <s v="MSF-GBP"/>
    <n v="515196"/>
    <s v="CUST-58469"/>
    <x v="0"/>
    <s v="Cooperative Bank"/>
    <s v="O"/>
    <n v="51276169.890000001"/>
  </r>
  <r>
    <n v="20221231"/>
    <s v="GBP"/>
    <n v="11130"/>
    <s v="DEL"/>
    <x v="3"/>
    <s v="LAF-GBP"/>
    <n v="248260.32"/>
    <s v="CUST-55309"/>
    <x v="6"/>
    <s v="SCB-Private"/>
    <s v="O"/>
    <n v="24708728.998800002"/>
  </r>
  <r>
    <n v="20221231"/>
    <s v="INR"/>
    <n v="11131"/>
    <s v="DEL"/>
    <x v="2"/>
    <s v="Term Loan-INR"/>
    <n v="93995.55"/>
    <s v="CUST-28196"/>
    <x v="9"/>
    <s v="Financial Institution"/>
    <s v="O"/>
    <n v="93995.55"/>
  </r>
  <r>
    <n v="20221231"/>
    <s v="USD"/>
    <n v="11139"/>
    <s v="MUM"/>
    <x v="1"/>
    <s v="Call Money-USD"/>
    <n v="254850.75"/>
    <s v="CUST-13992"/>
    <x v="9"/>
    <s v="Financial Institution"/>
    <s v="O"/>
    <n v="21082528.293749999"/>
  </r>
  <r>
    <n v="20221231"/>
    <s v="USD"/>
    <n v="11140"/>
    <s v="DEL"/>
    <x v="0"/>
    <s v="MSF-USD"/>
    <n v="417510.72"/>
    <s v="CUST-42552"/>
    <x v="7"/>
    <s v="SBI"/>
    <s v="D"/>
    <n v="34538574.311999999"/>
  </r>
  <r>
    <n v="20221231"/>
    <s v="GBP"/>
    <n v="11142"/>
    <s v="MUM"/>
    <x v="2"/>
    <s v="Term Loan-GBP"/>
    <n v="519681.69"/>
    <s v="CUST-75594"/>
    <x v="9"/>
    <s v="Financial Institution"/>
    <s v="D"/>
    <n v="51722619.401475005"/>
  </r>
  <r>
    <n v="20221231"/>
    <s v="USD"/>
    <n v="11145"/>
    <s v="MUM"/>
    <x v="2"/>
    <s v="Term Loan-USD"/>
    <n v="416686.05"/>
    <s v="CUST-70761"/>
    <x v="7"/>
    <s v="SBI"/>
    <s v="D"/>
    <n v="34470353.486249998"/>
  </r>
  <r>
    <n v="20221231"/>
    <s v="EUR"/>
    <n v="11147"/>
    <s v="MUM"/>
    <x v="1"/>
    <s v="Call Money-EUR"/>
    <n v="76613.13"/>
    <s v="CUST-41552"/>
    <x v="8"/>
    <s v="RBI"/>
    <s v="D"/>
    <n v="6752298.2125500012"/>
  </r>
  <r>
    <n v="20221231"/>
    <s v="EUR"/>
    <n v="11148"/>
    <s v="MUM"/>
    <x v="1"/>
    <s v="Call Money-EUR"/>
    <n v="192811.41"/>
    <s v="CUST-23410"/>
    <x v="2"/>
    <s v="Financial Institution"/>
    <s v="D"/>
    <n v="16993433.62035"/>
  </r>
  <r>
    <n v="20221231"/>
    <s v="INR"/>
    <n v="11149"/>
    <s v="DEL"/>
    <x v="3"/>
    <s v="LAF-INR"/>
    <n v="123660.9"/>
    <s v="CUST-68097"/>
    <x v="2"/>
    <s v="Financial Institution"/>
    <s v="D"/>
    <n v="123660.9"/>
  </r>
  <r>
    <n v="20221231"/>
    <s v="USD"/>
    <n v="11150"/>
    <s v="MUM"/>
    <x v="0"/>
    <s v="MSF-USD"/>
    <n v="281947.05"/>
    <s v="CUST-70005"/>
    <x v="6"/>
    <s v="SCB-Private"/>
    <s v="O"/>
    <n v="23324069.711249996"/>
  </r>
  <r>
    <n v="20221231"/>
    <s v="INR"/>
    <n v="11152"/>
    <s v="DEL"/>
    <x v="2"/>
    <s v="Term Loan-INR"/>
    <n v="448494.75"/>
    <s v="CUST-53592"/>
    <x v="3"/>
    <s v="Overseas Bank"/>
    <s v="D"/>
    <n v="448494.75"/>
  </r>
  <r>
    <n v="20221231"/>
    <s v="USD"/>
    <n v="11153"/>
    <s v="DEL"/>
    <x v="3"/>
    <s v="LAF-USD"/>
    <n v="21012.75"/>
    <s v="CUST-11110"/>
    <x v="0"/>
    <s v="Cooperative Bank"/>
    <s v="D"/>
    <n v="1738279.7437499999"/>
  </r>
  <r>
    <n v="20221231"/>
    <s v="USD"/>
    <n v="11155"/>
    <s v="DEL"/>
    <x v="2"/>
    <s v="Term Loan-USD"/>
    <n v="769888.35"/>
    <s v="CUST-45219"/>
    <x v="4"/>
    <s v="Financial Institution"/>
    <s v="O"/>
    <n v="63689013.753749996"/>
  </r>
  <r>
    <n v="20221231"/>
    <s v="INR"/>
    <n v="11157"/>
    <s v="MUM"/>
    <x v="3"/>
    <s v="LAF-INR"/>
    <n v="651740.76"/>
    <s v="CUST-12952"/>
    <x v="10"/>
    <s v="SBI-SUB"/>
    <s v="O"/>
    <n v="651740.76"/>
  </r>
  <r>
    <n v="20221231"/>
    <s v="EUR"/>
    <n v="11158"/>
    <s v="MUM"/>
    <x v="0"/>
    <s v="MSF-EUR"/>
    <n v="346059.45"/>
    <s v="CUST-12730"/>
    <x v="8"/>
    <s v="RBI"/>
    <s v="D"/>
    <n v="30499949.625750002"/>
  </r>
  <r>
    <n v="20221231"/>
    <s v="EUR"/>
    <n v="11162"/>
    <s v="DEL"/>
    <x v="3"/>
    <s v="LAF-EUR"/>
    <n v="568144.17000000004"/>
    <s v="CUST-42363"/>
    <x v="5"/>
    <s v="Financial Institution"/>
    <s v="D"/>
    <n v="50073386.422950007"/>
  </r>
  <r>
    <n v="20221231"/>
    <s v="USD"/>
    <n v="11163"/>
    <s v="DEL"/>
    <x v="0"/>
    <s v="MSF-USD"/>
    <n v="191509.56"/>
    <s v="CUST-55323"/>
    <x v="9"/>
    <s v="Financial Institution"/>
    <s v="D"/>
    <n v="15842628.350999998"/>
  </r>
  <r>
    <n v="20221231"/>
    <s v="INR"/>
    <n v="11164"/>
    <s v="DEL"/>
    <x v="2"/>
    <s v="Term Loan-INR"/>
    <n v="330276.87"/>
    <s v="CUST-21931"/>
    <x v="2"/>
    <s v="Financial Institution"/>
    <s v="O"/>
    <n v="330276.87"/>
  </r>
  <r>
    <n v="20221231"/>
    <s v="GBP"/>
    <n v="11169"/>
    <s v="MUM"/>
    <x v="2"/>
    <s v="Term Loan-GBP"/>
    <n v="122041.26"/>
    <s v="CUST-19279"/>
    <x v="1"/>
    <s v="SCB-Private"/>
    <s v="D"/>
    <n v="12146461.50465"/>
  </r>
  <r>
    <n v="20221231"/>
    <s v="INR"/>
    <n v="11170"/>
    <s v="MUM"/>
    <x v="0"/>
    <s v="MSF-INR"/>
    <n v="778525.11"/>
    <s v="CUST-49661"/>
    <x v="5"/>
    <s v="Financial Institution"/>
    <s v="D"/>
    <n v="778525.11"/>
  </r>
  <r>
    <n v="20221231"/>
    <s v="GBP"/>
    <n v="11172"/>
    <s v="MUM"/>
    <x v="2"/>
    <s v="Term Loan-GBP"/>
    <n v="411392.52"/>
    <s v="CUST-50212"/>
    <x v="2"/>
    <s v="Financial Institution"/>
    <s v="D"/>
    <n v="40944869.034300007"/>
  </r>
  <r>
    <n v="20221231"/>
    <s v="INR"/>
    <n v="11173"/>
    <s v="DEL"/>
    <x v="1"/>
    <s v="Call Money-INR"/>
    <n v="360587.7"/>
    <s v="CUST-65646"/>
    <x v="3"/>
    <s v="Overseas Bank"/>
    <s v="O"/>
    <n v="360587.7"/>
  </r>
  <r>
    <n v="20221231"/>
    <s v="INR"/>
    <n v="11175"/>
    <s v="MUM"/>
    <x v="2"/>
    <s v="Term Loan-INR"/>
    <n v="469525.32"/>
    <s v="CUST-45719"/>
    <x v="9"/>
    <s v="Financial Institution"/>
    <s v="O"/>
    <n v="469525.32"/>
  </r>
  <r>
    <n v="20221231"/>
    <s v="USD"/>
    <n v="11177"/>
    <s v="MUM"/>
    <x v="0"/>
    <s v="MSF-USD"/>
    <n v="881893.98"/>
    <s v="CUST-21033"/>
    <x v="5"/>
    <s v="Financial Institution"/>
    <s v="O"/>
    <n v="72954679.495499998"/>
  </r>
  <r>
    <n v="20221231"/>
    <s v="GBP"/>
    <n v="11179"/>
    <s v="MUM"/>
    <x v="1"/>
    <s v="Call Money-GBP"/>
    <n v="311135.21999999997"/>
    <s v="CUST-65284"/>
    <x v="3"/>
    <s v="Overseas Bank"/>
    <s v="O"/>
    <n v="30966510.608549997"/>
  </r>
  <r>
    <n v="20221231"/>
    <s v="EUR"/>
    <n v="11180"/>
    <s v="MUM"/>
    <x v="3"/>
    <s v="LAF-EUR"/>
    <n v="187964.37"/>
    <s v="CUST-47181"/>
    <x v="3"/>
    <s v="Overseas Bank"/>
    <s v="O"/>
    <n v="16566239.749950001"/>
  </r>
  <r>
    <n v="20221231"/>
    <s v="EUR"/>
    <n v="11184"/>
    <s v="DEL"/>
    <x v="0"/>
    <s v="MSF-EUR"/>
    <n v="482093.37"/>
    <s v="CUST-16031"/>
    <x v="3"/>
    <s v="Overseas Bank"/>
    <s v="O"/>
    <n v="42489299.164950006"/>
  </r>
  <r>
    <n v="20221231"/>
    <s v="USD"/>
    <n v="11185"/>
    <s v="MUM"/>
    <x v="2"/>
    <s v="Term Loan-USD"/>
    <n v="844050.24"/>
    <s v="CUST-15747"/>
    <x v="8"/>
    <s v="RBI"/>
    <s v="O"/>
    <n v="69824056.103999987"/>
  </r>
  <r>
    <n v="20221231"/>
    <s v="INR"/>
    <n v="11187"/>
    <s v="DEL"/>
    <x v="0"/>
    <s v="MSF-INR"/>
    <n v="634343.49"/>
    <s v="CUST-22707"/>
    <x v="0"/>
    <s v="Cooperative Bank"/>
    <s v="D"/>
    <n v="634343.49"/>
  </r>
  <r>
    <n v="20221231"/>
    <s v="GBP"/>
    <n v="11191"/>
    <s v="DEL"/>
    <x v="1"/>
    <s v="Call Money-GBP"/>
    <n v="936704.34"/>
    <s v="CUST-37692"/>
    <x v="6"/>
    <s v="SCB-Private"/>
    <s v="D"/>
    <n v="93227841.199349999"/>
  </r>
  <r>
    <n v="20221231"/>
    <s v="EUR"/>
    <n v="11192"/>
    <s v="DEL"/>
    <x v="1"/>
    <s v="Call Money-EUR"/>
    <n v="707441.13"/>
    <s v="CUST-23179"/>
    <x v="0"/>
    <s v="Cooperative Bank"/>
    <s v="O"/>
    <n v="62350323.992550001"/>
  </r>
  <r>
    <n v="20221231"/>
    <s v="USD"/>
    <n v="11193"/>
    <s v="DEL"/>
    <x v="1"/>
    <s v="Call Money-USD"/>
    <n v="442364.67"/>
    <s v="CUST-61660"/>
    <x v="9"/>
    <s v="Financial Institution"/>
    <s v="D"/>
    <n v="36594617.325749993"/>
  </r>
  <r>
    <n v="20221231"/>
    <s v="INR"/>
    <n v="11194"/>
    <s v="DEL"/>
    <x v="0"/>
    <s v="MSF-INR"/>
    <n v="932409.72"/>
    <s v="CUST-53553"/>
    <x v="6"/>
    <s v="SCB-Private"/>
    <s v="D"/>
    <n v="932409.72"/>
  </r>
  <r>
    <n v="20221231"/>
    <s v="USD"/>
    <n v="11195"/>
    <s v="DEL"/>
    <x v="1"/>
    <s v="Call Money-USD"/>
    <n v="783645.39"/>
    <s v="CUST-17449"/>
    <x v="5"/>
    <s v="Financial Institution"/>
    <s v="O"/>
    <n v="64827064.88775"/>
  </r>
  <r>
    <n v="20221231"/>
    <s v="INR"/>
    <n v="11197"/>
    <s v="DEL"/>
    <x v="2"/>
    <s v="Term Loan-INR"/>
    <n v="182197.62"/>
    <s v="CUST-17132"/>
    <x v="5"/>
    <s v="Financial Institution"/>
    <s v="O"/>
    <n v="182197.62"/>
  </r>
  <r>
    <n v="20221231"/>
    <s v="GBP"/>
    <n v="11199"/>
    <s v="MUM"/>
    <x v="3"/>
    <s v="LAF-GBP"/>
    <n v="332657.82"/>
    <s v="CUST-55374"/>
    <x v="0"/>
    <s v="Cooperative Bank"/>
    <s v="O"/>
    <n v="33108601.180050001"/>
  </r>
  <r>
    <n v="20221231"/>
    <s v="GBP"/>
    <n v="11200"/>
    <s v="MUM"/>
    <x v="3"/>
    <s v="LAF-GBP"/>
    <n v="763192.98"/>
    <s v="CUST-27347"/>
    <x v="0"/>
    <s v="Cooperative Bank"/>
    <s v="O"/>
    <n v="75958689.316949993"/>
  </r>
  <r>
    <n v="20221231"/>
    <s v="INR"/>
    <n v="11202"/>
    <s v="MUM"/>
    <x v="1"/>
    <s v="Call Money-INR"/>
    <n v="798188.49"/>
    <s v="CUST-64751"/>
    <x v="3"/>
    <s v="Overseas Bank"/>
    <s v="O"/>
    <n v="798188.49"/>
  </r>
  <r>
    <n v="20221231"/>
    <s v="GBP"/>
    <n v="11203"/>
    <s v="DEL"/>
    <x v="1"/>
    <s v="Call Money-GBP"/>
    <n v="135799.29"/>
    <s v="CUST-10516"/>
    <x v="8"/>
    <s v="RBI"/>
    <s v="O"/>
    <n v="13515763.835475001"/>
  </r>
  <r>
    <n v="20221231"/>
    <s v="GBP"/>
    <n v="11205"/>
    <s v="DEL"/>
    <x v="2"/>
    <s v="Term Loan-GBP"/>
    <n v="92896.65"/>
    <s v="CUST-12141"/>
    <x v="3"/>
    <s v="Overseas Bank"/>
    <s v="D"/>
    <n v="9245771.3328750003"/>
  </r>
  <r>
    <n v="20221231"/>
    <s v="GBP"/>
    <n v="11206"/>
    <s v="DEL"/>
    <x v="2"/>
    <s v="Term Loan-GBP"/>
    <n v="120532.5"/>
    <s v="CUST-79249"/>
    <x v="1"/>
    <s v="SCB-Private"/>
    <s v="O"/>
    <n v="11996298.393750001"/>
  </r>
  <r>
    <n v="20221231"/>
    <s v="EUR"/>
    <n v="11207"/>
    <s v="DEL"/>
    <x v="3"/>
    <s v="LAF-EUR"/>
    <n v="162087.75"/>
    <s v="CUST-40477"/>
    <x v="8"/>
    <s v="RBI"/>
    <s v="D"/>
    <n v="14285603.846250001"/>
  </r>
  <r>
    <n v="20221231"/>
    <s v="INR"/>
    <n v="11210"/>
    <s v="MUM"/>
    <x v="2"/>
    <s v="Term Loan-INR"/>
    <n v="833762.16"/>
    <s v="CUST-40262"/>
    <x v="3"/>
    <s v="Overseas Bank"/>
    <s v="D"/>
    <n v="833762.16"/>
  </r>
  <r>
    <n v="20221231"/>
    <s v="USD"/>
    <n v="11211"/>
    <s v="MUM"/>
    <x v="2"/>
    <s v="Term Loan-USD"/>
    <n v="783440.46"/>
    <s v="CUST-71207"/>
    <x v="10"/>
    <s v="SBI-SUB"/>
    <s v="D"/>
    <n v="64810112.053499989"/>
  </r>
  <r>
    <n v="20221231"/>
    <s v="EUR"/>
    <n v="11213"/>
    <s v="MUM"/>
    <x v="0"/>
    <s v="MSF-EUR"/>
    <n v="447966.08999999997"/>
    <s v="CUST-22589"/>
    <x v="4"/>
    <s v="Financial Institution"/>
    <s v="D"/>
    <n v="39481491.342150003"/>
  </r>
  <r>
    <n v="20221231"/>
    <s v="USD"/>
    <n v="11214"/>
    <s v="MUM"/>
    <x v="1"/>
    <s v="Call Money-USD"/>
    <n v="586562.13"/>
    <s v="CUST-79655"/>
    <x v="6"/>
    <s v="SCB-Private"/>
    <s v="O"/>
    <n v="48523352.20425"/>
  </r>
  <r>
    <n v="20221231"/>
    <s v="EUR"/>
    <n v="11216"/>
    <s v="MUM"/>
    <x v="0"/>
    <s v="MSF-EUR"/>
    <n v="826067.88"/>
    <s v="CUST-56520"/>
    <x v="7"/>
    <s v="SBI"/>
    <s v="O"/>
    <n v="72805492.603799999"/>
  </r>
  <r>
    <n v="20221231"/>
    <s v="GBP"/>
    <n v="11218"/>
    <s v="MUM"/>
    <x v="1"/>
    <s v="Call Money-GBP"/>
    <n v="950374.26"/>
    <s v="CUST-58950"/>
    <x v="6"/>
    <s v="SCB-Private"/>
    <s v="D"/>
    <n v="94588374.16215001"/>
  </r>
  <r>
    <n v="20221231"/>
    <s v="USD"/>
    <n v="11219"/>
    <s v="DEL"/>
    <x v="3"/>
    <s v="LAF-USD"/>
    <n v="456537.51"/>
    <s v="CUST-19026"/>
    <x v="10"/>
    <s v="SBI-SUB"/>
    <s v="O"/>
    <n v="37767065.514749996"/>
  </r>
  <r>
    <n v="20221231"/>
    <s v="EUR"/>
    <n v="11220"/>
    <s v="DEL"/>
    <x v="1"/>
    <s v="Call Money-EUR"/>
    <n v="312684.57"/>
    <s v="CUST-24140"/>
    <x v="7"/>
    <s v="SBI"/>
    <s v="O"/>
    <n v="27558454.576950002"/>
  </r>
  <r>
    <n v="20221231"/>
    <s v="INR"/>
    <n v="11221"/>
    <s v="DEL"/>
    <x v="1"/>
    <s v="Call Money-INR"/>
    <n v="503883.27"/>
    <s v="CUST-64288"/>
    <x v="1"/>
    <s v="SCB-Private"/>
    <s v="O"/>
    <n v="503883.27"/>
  </r>
  <r>
    <n v="20221231"/>
    <s v="USD"/>
    <n v="11232"/>
    <s v="DEL"/>
    <x v="1"/>
    <s v="Call Money-USD"/>
    <n v="566598.78"/>
    <s v="CUST-48439"/>
    <x v="0"/>
    <s v="Cooperative Bank"/>
    <s v="D"/>
    <n v="46871884.075499997"/>
  </r>
  <r>
    <n v="20221231"/>
    <s v="USD"/>
    <n v="11237"/>
    <s v="MUM"/>
    <x v="0"/>
    <s v="MSF-USD"/>
    <n v="78533.73"/>
    <s v="CUST-41279"/>
    <x v="5"/>
    <s v="Financial Institution"/>
    <s v="O"/>
    <n v="6496702.8142499989"/>
  </r>
  <r>
    <n v="20221231"/>
    <s v="USD"/>
    <n v="11239"/>
    <s v="DEL"/>
    <x v="0"/>
    <s v="MSF-USD"/>
    <n v="101075.04"/>
    <s v="CUST-69724"/>
    <x v="6"/>
    <s v="SCB-Private"/>
    <s v="D"/>
    <n v="8361432.6839999985"/>
  </r>
  <r>
    <n v="20221231"/>
    <s v="GBP"/>
    <n v="11242"/>
    <s v="MUM"/>
    <x v="0"/>
    <s v="MSF-GBP"/>
    <n v="14706.45"/>
    <s v="CUST-63042"/>
    <x v="0"/>
    <s v="Cooperative Bank"/>
    <s v="O"/>
    <n v="1463696.2023750001"/>
  </r>
  <r>
    <n v="20221231"/>
    <s v="GBP"/>
    <n v="11243"/>
    <s v="MUM"/>
    <x v="2"/>
    <s v="Term Loan-GBP"/>
    <n v="82387.8"/>
    <s v="CUST-40163"/>
    <x v="5"/>
    <s v="Financial Institution"/>
    <s v="D"/>
    <n v="8199851.7645000005"/>
  </r>
  <r>
    <n v="20221231"/>
    <s v="INR"/>
    <n v="11248"/>
    <s v="MUM"/>
    <x v="0"/>
    <s v="MSF-INR"/>
    <n v="632371.41"/>
    <s v="CUST-27351"/>
    <x v="10"/>
    <s v="SBI-SUB"/>
    <s v="O"/>
    <n v="632371.41"/>
  </r>
  <r>
    <n v="20221231"/>
    <s v="EUR"/>
    <n v="11249"/>
    <s v="MUM"/>
    <x v="1"/>
    <s v="Call Money-EUR"/>
    <n v="98746.559999999998"/>
    <s v="CUST-78550"/>
    <x v="5"/>
    <s v="Financial Institution"/>
    <s v="O"/>
    <n v="8703028.0656000003"/>
  </r>
  <r>
    <n v="20221231"/>
    <s v="GBP"/>
    <n v="11252"/>
    <s v="DEL"/>
    <x v="0"/>
    <s v="MSF-GBP"/>
    <n v="789104.25"/>
    <s v="CUST-31991"/>
    <x v="2"/>
    <s v="Financial Institution"/>
    <s v="D"/>
    <n v="78537573.241875008"/>
  </r>
  <r>
    <n v="20221231"/>
    <s v="INR"/>
    <n v="11253"/>
    <s v="DEL"/>
    <x v="0"/>
    <s v="MSF-INR"/>
    <n v="407436.48"/>
    <s v="CUST-41117"/>
    <x v="1"/>
    <s v="SCB-Private"/>
    <s v="D"/>
    <n v="407436.48"/>
  </r>
  <r>
    <n v="20221231"/>
    <s v="USD"/>
    <n v="11258"/>
    <s v="DEL"/>
    <x v="1"/>
    <s v="Call Money-USD"/>
    <n v="456405.83999999997"/>
    <s v="CUST-15355"/>
    <x v="10"/>
    <s v="SBI-SUB"/>
    <s v="D"/>
    <n v="37756173.113999993"/>
  </r>
  <r>
    <n v="20221231"/>
    <s v="INR"/>
    <n v="11259"/>
    <s v="MUM"/>
    <x v="1"/>
    <s v="Call Money-INR"/>
    <n v="199284.03"/>
    <s v="CUST-45722"/>
    <x v="9"/>
    <s v="Financial Institution"/>
    <s v="O"/>
    <n v="199284.03"/>
  </r>
  <r>
    <n v="20221231"/>
    <s v="EUR"/>
    <n v="11261"/>
    <s v="DEL"/>
    <x v="3"/>
    <s v="LAF-EUR"/>
    <n v="935318.34"/>
    <s v="CUST-79450"/>
    <x v="8"/>
    <s v="RBI"/>
    <s v="D"/>
    <n v="82434281.895899996"/>
  </r>
  <r>
    <n v="20221231"/>
    <s v="INR"/>
    <n v="11262"/>
    <s v="DEL"/>
    <x v="1"/>
    <s v="Call Money-INR"/>
    <n v="580397.4"/>
    <s v="CUST-69462"/>
    <x v="3"/>
    <s v="Overseas Bank"/>
    <s v="O"/>
    <n v="580397.4"/>
  </r>
  <r>
    <n v="20221231"/>
    <s v="EUR"/>
    <n v="11263"/>
    <s v="DEL"/>
    <x v="1"/>
    <s v="Call Money-EUR"/>
    <n v="439704.54"/>
    <s v="CUST-12239"/>
    <x v="8"/>
    <s v="RBI"/>
    <s v="D"/>
    <n v="38753359.6329"/>
  </r>
  <r>
    <n v="20221231"/>
    <s v="EUR"/>
    <n v="11264"/>
    <s v="DEL"/>
    <x v="2"/>
    <s v="Term Loan-EUR"/>
    <n v="707652.99"/>
    <s v="CUST-39202"/>
    <x v="2"/>
    <s v="Financial Institution"/>
    <s v="D"/>
    <n v="62368996.273650005"/>
  </r>
  <r>
    <n v="20221231"/>
    <s v="INR"/>
    <n v="11266"/>
    <s v="MUM"/>
    <x v="0"/>
    <s v="MSF-INR"/>
    <n v="504083.25"/>
    <s v="CUST-36459"/>
    <x v="2"/>
    <s v="Financial Institution"/>
    <s v="O"/>
    <n v="504083.25"/>
  </r>
  <r>
    <n v="20221231"/>
    <s v="INR"/>
    <n v="11268"/>
    <s v="DEL"/>
    <x v="1"/>
    <s v="Call Money-INR"/>
    <n v="455008.95"/>
    <s v="CUST-47947"/>
    <x v="0"/>
    <s v="Cooperative Bank"/>
    <s v="D"/>
    <n v="455008.95"/>
  </r>
  <r>
    <n v="20221231"/>
    <s v="INR"/>
    <n v="11269"/>
    <s v="MUM"/>
    <x v="1"/>
    <s v="Call Money-INR"/>
    <n v="869587.29"/>
    <s v="CUST-62435"/>
    <x v="4"/>
    <s v="Financial Institution"/>
    <s v="O"/>
    <n v="869587.29"/>
  </r>
  <r>
    <n v="20221231"/>
    <s v="GBP"/>
    <n v="11271"/>
    <s v="DEL"/>
    <x v="3"/>
    <s v="LAF-GBP"/>
    <n v="812098.98"/>
    <s v="CUST-38951"/>
    <x v="5"/>
    <s v="Financial Institution"/>
    <s v="D"/>
    <n v="80826181.23195"/>
  </r>
  <r>
    <n v="20221231"/>
    <s v="INR"/>
    <n v="11272"/>
    <s v="DEL"/>
    <x v="2"/>
    <s v="Term Loan-INR"/>
    <n v="566740.35"/>
    <s v="CUST-67186"/>
    <x v="0"/>
    <s v="Cooperative Bank"/>
    <s v="D"/>
    <n v="566740.35"/>
  </r>
  <r>
    <n v="20221231"/>
    <s v="USD"/>
    <n v="11273"/>
    <s v="MUM"/>
    <x v="0"/>
    <s v="MSF-USD"/>
    <n v="716051.16"/>
    <s v="CUST-49691"/>
    <x v="7"/>
    <s v="SBI"/>
    <s v="D"/>
    <n v="59235332.210999995"/>
  </r>
  <r>
    <n v="20221231"/>
    <s v="GBP"/>
    <n v="11275"/>
    <s v="DEL"/>
    <x v="0"/>
    <s v="MSF-GBP"/>
    <n v="198125.73"/>
    <s v="CUST-40533"/>
    <x v="1"/>
    <s v="SCB-Private"/>
    <s v="O"/>
    <n v="19718958.592575002"/>
  </r>
  <r>
    <n v="20221231"/>
    <s v="USD"/>
    <n v="11279"/>
    <s v="DEL"/>
    <x v="2"/>
    <s v="Term Loan-USD"/>
    <n v="801196.11"/>
    <s v="CUST-21743"/>
    <x v="7"/>
    <s v="SBI"/>
    <s v="O"/>
    <n v="66278948.199749991"/>
  </r>
  <r>
    <n v="20221231"/>
    <s v="GBP"/>
    <n v="11283"/>
    <s v="MUM"/>
    <x v="3"/>
    <s v="LAF-GBP"/>
    <n v="493187.31"/>
    <s v="CUST-15831"/>
    <x v="0"/>
    <s v="Cooperative Bank"/>
    <s v="O"/>
    <n v="49085699.996025003"/>
  </r>
  <r>
    <n v="20221231"/>
    <s v="INR"/>
    <n v="11286"/>
    <s v="MUM"/>
    <x v="3"/>
    <s v="LAF-INR"/>
    <n v="577099.71"/>
    <s v="CUST-69352"/>
    <x v="10"/>
    <s v="SBI-SUB"/>
    <s v="D"/>
    <n v="577099.71"/>
  </r>
  <r>
    <n v="20221231"/>
    <s v="USD"/>
    <n v="11287"/>
    <s v="MUM"/>
    <x v="2"/>
    <s v="Term Loan-USD"/>
    <n v="301574.78999999998"/>
    <s v="CUST-60761"/>
    <x v="6"/>
    <s v="SCB-Private"/>
    <s v="O"/>
    <n v="24947774.502749998"/>
  </r>
  <r>
    <n v="20221231"/>
    <s v="INR"/>
    <n v="11289"/>
    <s v="MUM"/>
    <x v="3"/>
    <s v="LAF-INR"/>
    <n v="420028.29"/>
    <s v="CUST-71814"/>
    <x v="2"/>
    <s v="Financial Institution"/>
    <s v="D"/>
    <n v="420028.29"/>
  </r>
  <r>
    <n v="20221231"/>
    <s v="EUR"/>
    <n v="11290"/>
    <s v="DEL"/>
    <x v="3"/>
    <s v="LAF-EUR"/>
    <n v="452004.3"/>
    <s v="CUST-78455"/>
    <x v="8"/>
    <s v="RBI"/>
    <s v="D"/>
    <n v="39837398.980499998"/>
  </r>
  <r>
    <n v="20221231"/>
    <s v="GBP"/>
    <n v="11291"/>
    <s v="DEL"/>
    <x v="2"/>
    <s v="Term Loan-GBP"/>
    <n v="740229.93"/>
    <s v="CUST-69144"/>
    <x v="2"/>
    <s v="Financial Institution"/>
    <s v="D"/>
    <n v="73673234.358075008"/>
  </r>
  <r>
    <n v="20221231"/>
    <s v="GBP"/>
    <n v="11292"/>
    <s v="DEL"/>
    <x v="2"/>
    <s v="Term Loan-GBP"/>
    <n v="340902.54"/>
    <s v="CUST-31190"/>
    <x v="1"/>
    <s v="SCB-Private"/>
    <s v="O"/>
    <n v="33929177.549850002"/>
  </r>
  <r>
    <n v="20221231"/>
    <s v="USD"/>
    <n v="11294"/>
    <s v="DEL"/>
    <x v="3"/>
    <s v="LAF-USD"/>
    <n v="827138.07"/>
    <s v="CUST-62491"/>
    <x v="6"/>
    <s v="SCB-Private"/>
    <s v="D"/>
    <n v="68424996.840749994"/>
  </r>
  <r>
    <n v="20221231"/>
    <s v="USD"/>
    <n v="11296"/>
    <s v="MUM"/>
    <x v="2"/>
    <s v="Term Loan-USD"/>
    <n v="909124.92"/>
    <s v="CUST-22426"/>
    <x v="4"/>
    <s v="Financial Institution"/>
    <s v="O"/>
    <n v="75207359.006999999"/>
  </r>
  <r>
    <n v="20221231"/>
    <s v="USD"/>
    <n v="11297"/>
    <s v="DEL"/>
    <x v="2"/>
    <s v="Term Loan-USD"/>
    <n v="976669.65"/>
    <s v="CUST-54162"/>
    <x v="4"/>
    <s v="Financial Institution"/>
    <s v="D"/>
    <n v="80794996.796250001"/>
  </r>
  <r>
    <n v="20221231"/>
    <s v="INR"/>
    <n v="11305"/>
    <s v="MUM"/>
    <x v="1"/>
    <s v="Call Money-INR"/>
    <n v="577465.02"/>
    <s v="CUST-19458"/>
    <x v="3"/>
    <s v="Overseas Bank"/>
    <s v="D"/>
    <n v="577465.02"/>
  </r>
  <r>
    <n v="20221231"/>
    <s v="GBP"/>
    <n v="11306"/>
    <s v="MUM"/>
    <x v="0"/>
    <s v="MSF-GBP"/>
    <n v="931977.09"/>
    <s v="CUST-51975"/>
    <x v="9"/>
    <s v="Financial Institution"/>
    <s v="O"/>
    <n v="92757349.824974999"/>
  </r>
  <r>
    <n v="20221231"/>
    <s v="EUR"/>
    <n v="11308"/>
    <s v="MUM"/>
    <x v="1"/>
    <s v="Call Money-EUR"/>
    <n v="555980.04"/>
    <s v="CUST-39176"/>
    <x v="3"/>
    <s v="Overseas Bank"/>
    <s v="D"/>
    <n v="49001300.82540001"/>
  </r>
  <r>
    <n v="20221231"/>
    <s v="EUR"/>
    <n v="11309"/>
    <s v="DEL"/>
    <x v="0"/>
    <s v="MSF-EUR"/>
    <n v="943810.55999999994"/>
    <s v="CUST-32038"/>
    <x v="5"/>
    <s v="Financial Institution"/>
    <s v="D"/>
    <n v="83182743.705599993"/>
  </r>
  <r>
    <n v="20221231"/>
    <s v="EUR"/>
    <n v="11312"/>
    <s v="MUM"/>
    <x v="2"/>
    <s v="Term Loan-EUR"/>
    <n v="384804.09"/>
    <s v="CUST-57963"/>
    <x v="10"/>
    <s v="SBI-SUB"/>
    <s v="D"/>
    <n v="33914708.472150005"/>
  </r>
  <r>
    <n v="20221231"/>
    <s v="GBP"/>
    <n v="11315"/>
    <s v="DEL"/>
    <x v="1"/>
    <s v="Call Money-GBP"/>
    <n v="351261.9"/>
    <s v="CUST-31942"/>
    <x v="7"/>
    <s v="SBI"/>
    <s v="O"/>
    <n v="34960218.752250001"/>
  </r>
  <r>
    <n v="20221231"/>
    <s v="EUR"/>
    <n v="11316"/>
    <s v="MUM"/>
    <x v="2"/>
    <s v="Term Loan-EUR"/>
    <n v="966692.42999999993"/>
    <s v="CUST-43708"/>
    <x v="8"/>
    <s v="RBI"/>
    <s v="D"/>
    <n v="85199437.318049997"/>
  </r>
  <r>
    <n v="20221231"/>
    <s v="EUR"/>
    <n v="11317"/>
    <s v="DEL"/>
    <x v="3"/>
    <s v="LAF-EUR"/>
    <n v="593830.71"/>
    <s v="CUST-29645"/>
    <x v="2"/>
    <s v="Financial Institution"/>
    <s v="O"/>
    <n v="52337269.625849999"/>
  </r>
  <r>
    <n v="20221231"/>
    <s v="INR"/>
    <n v="11319"/>
    <s v="DEL"/>
    <x v="0"/>
    <s v="MSF-INR"/>
    <n v="933769.98"/>
    <s v="CUST-29668"/>
    <x v="8"/>
    <s v="RBI"/>
    <s v="O"/>
    <n v="933769.98"/>
  </r>
  <r>
    <n v="20221231"/>
    <s v="USD"/>
    <n v="11322"/>
    <s v="DEL"/>
    <x v="1"/>
    <s v="Call Money-USD"/>
    <n v="526775.04000000004"/>
    <s v="CUST-27712"/>
    <x v="8"/>
    <s v="RBI"/>
    <s v="O"/>
    <n v="43577465.184"/>
  </r>
  <r>
    <n v="20221231"/>
    <s v="EUR"/>
    <n v="11324"/>
    <s v="DEL"/>
    <x v="3"/>
    <s v="LAF-EUR"/>
    <n v="15820.2"/>
    <s v="CUST-79287"/>
    <x v="7"/>
    <s v="SBI"/>
    <s v="D"/>
    <n v="1394313.327"/>
  </r>
  <r>
    <n v="20221231"/>
    <s v="GBP"/>
    <n v="11325"/>
    <s v="MUM"/>
    <x v="1"/>
    <s v="Call Money-GBP"/>
    <n v="317086.11"/>
    <s v="CUST-36369"/>
    <x v="10"/>
    <s v="SBI-SUB"/>
    <s v="O"/>
    <n v="31558787.813025001"/>
  </r>
  <r>
    <n v="20221231"/>
    <s v="USD"/>
    <n v="11326"/>
    <s v="MUM"/>
    <x v="2"/>
    <s v="Term Loan-USD"/>
    <n v="596095.82999999996"/>
    <s v="CUST-20444"/>
    <x v="7"/>
    <s v="SBI"/>
    <s v="D"/>
    <n v="49312027.536749996"/>
  </r>
  <r>
    <n v="20221231"/>
    <s v="GBP"/>
    <n v="11329"/>
    <s v="DEL"/>
    <x v="2"/>
    <s v="Term Loan-GBP"/>
    <n v="463488.3"/>
    <s v="CUST-58999"/>
    <x v="7"/>
    <s v="SBI"/>
    <s v="D"/>
    <n v="46129831.778250001"/>
  </r>
  <r>
    <n v="20221231"/>
    <s v="GBP"/>
    <n v="11330"/>
    <s v="MUM"/>
    <x v="0"/>
    <s v="MSF-GBP"/>
    <n v="590003.37"/>
    <s v="CUST-61403"/>
    <x v="0"/>
    <s v="Cooperative Bank"/>
    <s v="D"/>
    <n v="58721560.407674998"/>
  </r>
  <r>
    <n v="20221231"/>
    <s v="GBP"/>
    <n v="11331"/>
    <s v="DEL"/>
    <x v="3"/>
    <s v="LAF-GBP"/>
    <n v="387826.56"/>
    <s v="CUST-20616"/>
    <x v="5"/>
    <s v="Financial Institution"/>
    <s v="D"/>
    <n v="38599407.950400002"/>
  </r>
  <r>
    <n v="20221231"/>
    <s v="USD"/>
    <n v="11332"/>
    <s v="DEL"/>
    <x v="1"/>
    <s v="Call Money-USD"/>
    <n v="254522.07"/>
    <s v="CUST-66845"/>
    <x v="2"/>
    <s v="Financial Institution"/>
    <s v="D"/>
    <n v="21055338.24075"/>
  </r>
  <r>
    <n v="20221231"/>
    <s v="GBP"/>
    <n v="11334"/>
    <s v="MUM"/>
    <x v="1"/>
    <s v="Call Money-GBP"/>
    <n v="307025.73"/>
    <s v="CUST-54719"/>
    <x v="1"/>
    <s v="SCB-Private"/>
    <s v="O"/>
    <n v="30557503.342574999"/>
  </r>
  <r>
    <n v="20221231"/>
    <s v="INR"/>
    <n v="11335"/>
    <s v="DEL"/>
    <x v="0"/>
    <s v="MSF-INR"/>
    <n v="595484.01"/>
    <s v="CUST-79547"/>
    <x v="10"/>
    <s v="SBI-SUB"/>
    <s v="D"/>
    <n v="595484.01"/>
  </r>
  <r>
    <n v="20221231"/>
    <s v="INR"/>
    <n v="11336"/>
    <s v="MUM"/>
    <x v="1"/>
    <s v="Call Money-INR"/>
    <n v="232373.79"/>
    <s v="CUST-16595"/>
    <x v="9"/>
    <s v="Financial Institution"/>
    <s v="O"/>
    <n v="232373.79"/>
  </r>
  <r>
    <n v="20221231"/>
    <s v="USD"/>
    <n v="11337"/>
    <s v="DEL"/>
    <x v="2"/>
    <s v="Term Loan-USD"/>
    <n v="616823.46"/>
    <s v="CUST-12130"/>
    <x v="2"/>
    <s v="Financial Institution"/>
    <s v="D"/>
    <n v="51026720.728499994"/>
  </r>
  <r>
    <n v="20221231"/>
    <s v="INR"/>
    <n v="11342"/>
    <s v="DEL"/>
    <x v="0"/>
    <s v="MSF-INR"/>
    <n v="221390.73"/>
    <s v="CUST-15280"/>
    <x v="3"/>
    <s v="Overseas Bank"/>
    <s v="D"/>
    <n v="221390.73"/>
  </r>
  <r>
    <n v="20221231"/>
    <s v="GBP"/>
    <n v="11344"/>
    <s v="DEL"/>
    <x v="2"/>
    <s v="Term Loan-GBP"/>
    <n v="213337.08"/>
    <s v="CUST-33003"/>
    <x v="6"/>
    <s v="SCB-Private"/>
    <s v="D"/>
    <n v="21232906.229699999"/>
  </r>
  <r>
    <n v="20221231"/>
    <s v="GBP"/>
    <n v="11347"/>
    <s v="DEL"/>
    <x v="3"/>
    <s v="LAF-GBP"/>
    <n v="953439.3"/>
    <s v="CUST-12673"/>
    <x v="0"/>
    <s v="Cooperative Bank"/>
    <s v="O"/>
    <n v="94893429.930750012"/>
  </r>
  <r>
    <n v="20221231"/>
    <s v="GBP"/>
    <n v="11349"/>
    <s v="MUM"/>
    <x v="1"/>
    <s v="Call Money-GBP"/>
    <n v="648366.84"/>
    <s v="CUST-45531"/>
    <x v="8"/>
    <s v="RBI"/>
    <s v="O"/>
    <n v="64530330.668099999"/>
  </r>
  <r>
    <n v="20221231"/>
    <s v="USD"/>
    <n v="11353"/>
    <s v="MUM"/>
    <x v="0"/>
    <s v="MSF-USD"/>
    <n v="320590.71000000002"/>
    <s v="CUST-58932"/>
    <x v="5"/>
    <s v="Financial Institution"/>
    <s v="O"/>
    <n v="26520866.484749999"/>
  </r>
  <r>
    <n v="20221231"/>
    <s v="GBP"/>
    <n v="11354"/>
    <s v="MUM"/>
    <x v="0"/>
    <s v="MSF-GBP"/>
    <n v="464724.81"/>
    <s v="CUST-21430"/>
    <x v="2"/>
    <s v="Financial Institution"/>
    <s v="O"/>
    <n v="46252898.527275003"/>
  </r>
  <r>
    <n v="20221231"/>
    <s v="USD"/>
    <n v="11357"/>
    <s v="MUM"/>
    <x v="0"/>
    <s v="MSF-USD"/>
    <n v="244082.52"/>
    <s v="CUST-78311"/>
    <x v="1"/>
    <s v="SCB-Private"/>
    <s v="D"/>
    <n v="20191726.466999996"/>
  </r>
  <r>
    <n v="20221231"/>
    <s v="USD"/>
    <n v="11358"/>
    <s v="DEL"/>
    <x v="1"/>
    <s v="Call Money-USD"/>
    <n v="95432.04"/>
    <s v="CUST-69859"/>
    <x v="2"/>
    <s v="Financial Institution"/>
    <s v="O"/>
    <n v="7894615.5089999987"/>
  </r>
  <r>
    <n v="20221231"/>
    <s v="USD"/>
    <n v="11359"/>
    <s v="MUM"/>
    <x v="3"/>
    <s v="LAF-USD"/>
    <n v="287474.21999999997"/>
    <s v="CUST-71554"/>
    <x v="7"/>
    <s v="SBI"/>
    <s v="O"/>
    <n v="23781304.849499997"/>
  </r>
  <r>
    <n v="20221231"/>
    <s v="GBP"/>
    <n v="11360"/>
    <s v="MUM"/>
    <x v="3"/>
    <s v="LAF-GBP"/>
    <n v="506704.77"/>
    <s v="CUST-21515"/>
    <x v="0"/>
    <s v="Cooperative Bank"/>
    <s v="O"/>
    <n v="50431058.996175006"/>
  </r>
  <r>
    <n v="20221231"/>
    <s v="INR"/>
    <n v="11361"/>
    <s v="DEL"/>
    <x v="3"/>
    <s v="LAF-INR"/>
    <n v="619954.82999999996"/>
    <s v="CUST-41135"/>
    <x v="5"/>
    <s v="Financial Institution"/>
    <s v="D"/>
    <n v="619954.82999999996"/>
  </r>
  <r>
    <n v="20221231"/>
    <s v="EUR"/>
    <n v="11363"/>
    <s v="MUM"/>
    <x v="0"/>
    <s v="MSF-EUR"/>
    <n v="532487.34"/>
    <s v="CUST-75415"/>
    <x v="7"/>
    <s v="SBI"/>
    <s v="O"/>
    <n v="46930771.710900001"/>
  </r>
  <r>
    <n v="20221231"/>
    <s v="EUR"/>
    <n v="11367"/>
    <s v="MUM"/>
    <x v="1"/>
    <s v="Call Money-EUR"/>
    <n v="59651.46"/>
    <s v="CUST-13313"/>
    <x v="4"/>
    <s v="Financial Institution"/>
    <s v="D"/>
    <n v="5257381.4271"/>
  </r>
  <r>
    <n v="20221231"/>
    <s v="GBP"/>
    <n v="11368"/>
    <s v="MUM"/>
    <x v="2"/>
    <s v="Term Loan-GBP"/>
    <n v="475681.14"/>
    <s v="CUST-57891"/>
    <x v="6"/>
    <s v="SCB-Private"/>
    <s v="O"/>
    <n v="47343354.661350004"/>
  </r>
  <r>
    <n v="20221231"/>
    <s v="USD"/>
    <n v="11369"/>
    <s v="DEL"/>
    <x v="0"/>
    <s v="MSF-USD"/>
    <n v="396329.67"/>
    <s v="CUST-73304"/>
    <x v="4"/>
    <s v="Financial Institution"/>
    <s v="O"/>
    <n v="32786371.950749997"/>
  </r>
  <r>
    <n v="20221231"/>
    <s v="INR"/>
    <n v="11374"/>
    <s v="MUM"/>
    <x v="2"/>
    <s v="Term Loan-INR"/>
    <n v="563216.93999999994"/>
    <s v="CUST-37188"/>
    <x v="8"/>
    <s v="RBI"/>
    <s v="O"/>
    <n v="563216.93999999994"/>
  </r>
  <r>
    <n v="20221231"/>
    <s v="EUR"/>
    <n v="11376"/>
    <s v="DEL"/>
    <x v="2"/>
    <s v="Term Loan-EUR"/>
    <n v="705698.73"/>
    <s v="CUST-69334"/>
    <x v="0"/>
    <s v="Cooperative Bank"/>
    <s v="D"/>
    <n v="62196757.568550006"/>
  </r>
  <r>
    <n v="20221231"/>
    <s v="EUR"/>
    <n v="11377"/>
    <s v="DEL"/>
    <x v="2"/>
    <s v="Term Loan-EUR"/>
    <n v="162532.26"/>
    <s v="CUST-13403"/>
    <x v="4"/>
    <s v="Financial Institution"/>
    <s v="O"/>
    <n v="14324780.735100001"/>
  </r>
  <r>
    <n v="20221231"/>
    <s v="INR"/>
    <n v="11378"/>
    <s v="MUM"/>
    <x v="2"/>
    <s v="Term Loan-INR"/>
    <n v="902689.92"/>
    <s v="CUST-74782"/>
    <x v="4"/>
    <s v="Financial Institution"/>
    <s v="O"/>
    <n v="902689.92"/>
  </r>
  <r>
    <n v="20221231"/>
    <s v="INR"/>
    <n v="11379"/>
    <s v="MUM"/>
    <x v="1"/>
    <s v="Call Money-INR"/>
    <n v="349066.08"/>
    <s v="CUST-60906"/>
    <x v="6"/>
    <s v="SCB-Private"/>
    <s v="O"/>
    <n v="349066.08"/>
  </r>
  <r>
    <n v="20221231"/>
    <s v="EUR"/>
    <n v="11384"/>
    <s v="MUM"/>
    <x v="0"/>
    <s v="MSF-EUR"/>
    <n v="829237.86"/>
    <s v="CUST-77143"/>
    <x v="1"/>
    <s v="SCB-Private"/>
    <s v="D"/>
    <n v="73084878.79110001"/>
  </r>
  <r>
    <n v="20221231"/>
    <s v="INR"/>
    <n v="11385"/>
    <s v="DEL"/>
    <x v="2"/>
    <s v="Term Loan-INR"/>
    <n v="625182.03"/>
    <s v="CUST-77585"/>
    <x v="2"/>
    <s v="Financial Institution"/>
    <s v="D"/>
    <n v="625182.03"/>
  </r>
  <r>
    <n v="20221231"/>
    <s v="USD"/>
    <n v="11387"/>
    <s v="DEL"/>
    <x v="3"/>
    <s v="LAF-USD"/>
    <n v="714505.77"/>
    <s v="CUST-12787"/>
    <x v="10"/>
    <s v="SBI-SUB"/>
    <s v="D"/>
    <n v="59107489.823249996"/>
  </r>
  <r>
    <n v="20221231"/>
    <s v="INR"/>
    <n v="11391"/>
    <s v="DEL"/>
    <x v="0"/>
    <s v="MSF-INR"/>
    <n v="431546.94"/>
    <s v="CUST-43407"/>
    <x v="7"/>
    <s v="SBI"/>
    <s v="D"/>
    <n v="431546.94"/>
  </r>
  <r>
    <n v="20221231"/>
    <s v="USD"/>
    <n v="11396"/>
    <s v="MUM"/>
    <x v="1"/>
    <s v="Call Money-USD"/>
    <n v="677469.87"/>
    <s v="CUST-37940"/>
    <x v="0"/>
    <s v="Cooperative Bank"/>
    <s v="D"/>
    <n v="56043694.995749995"/>
  </r>
  <r>
    <n v="20221231"/>
    <s v="GBP"/>
    <n v="11399"/>
    <s v="DEL"/>
    <x v="1"/>
    <s v="Call Money-GBP"/>
    <n v="821203.02"/>
    <s v="CUST-58684"/>
    <x v="6"/>
    <s v="SCB-Private"/>
    <s v="O"/>
    <n v="81732283.573050007"/>
  </r>
  <r>
    <n v="20221231"/>
    <s v="GBP"/>
    <n v="11400"/>
    <s v="DEL"/>
    <x v="0"/>
    <s v="MSF-GBP"/>
    <n v="819597.24"/>
    <s v="CUST-45423"/>
    <x v="10"/>
    <s v="SBI-SUB"/>
    <s v="O"/>
    <n v="81572464.304100007"/>
  </r>
  <r>
    <n v="20221231"/>
    <s v="INR"/>
    <n v="11405"/>
    <s v="DEL"/>
    <x v="0"/>
    <s v="MSF-INR"/>
    <n v="514545.57"/>
    <s v="CUST-14151"/>
    <x v="6"/>
    <s v="SCB-Private"/>
    <s v="D"/>
    <n v="514545.57"/>
  </r>
  <r>
    <n v="20221231"/>
    <s v="INR"/>
    <n v="11406"/>
    <s v="MUM"/>
    <x v="2"/>
    <s v="Term Loan-INR"/>
    <n v="732071.34"/>
    <s v="CUST-15473"/>
    <x v="2"/>
    <s v="Financial Institution"/>
    <s v="D"/>
    <n v="732071.34"/>
  </r>
  <r>
    <n v="20221231"/>
    <s v="USD"/>
    <n v="11407"/>
    <s v="DEL"/>
    <x v="3"/>
    <s v="LAF-USD"/>
    <n v="551762.64"/>
    <s v="CUST-35384"/>
    <x v="10"/>
    <s v="SBI-SUB"/>
    <s v="D"/>
    <n v="45644564.394000001"/>
  </r>
  <r>
    <n v="20221231"/>
    <s v="GBP"/>
    <n v="11410"/>
    <s v="DEL"/>
    <x v="0"/>
    <s v="MSF-GBP"/>
    <n v="529069.86"/>
    <s v="CUST-36221"/>
    <x v="2"/>
    <s v="Financial Institution"/>
    <s v="O"/>
    <n v="52657000.491149999"/>
  </r>
  <r>
    <n v="20221231"/>
    <s v="GBP"/>
    <n v="11414"/>
    <s v="MUM"/>
    <x v="1"/>
    <s v="Call Money-GBP"/>
    <n v="835611.48"/>
    <s v="CUST-79796"/>
    <x v="9"/>
    <s v="Financial Institution"/>
    <s v="D"/>
    <n v="83166321.5757"/>
  </r>
  <r>
    <n v="20221231"/>
    <s v="GBP"/>
    <n v="11423"/>
    <s v="DEL"/>
    <x v="1"/>
    <s v="Call Money-GBP"/>
    <n v="378927.45"/>
    <s v="CUST-28608"/>
    <x v="5"/>
    <s v="Financial Institution"/>
    <s v="O"/>
    <n v="37713701.779875003"/>
  </r>
  <r>
    <n v="20221231"/>
    <s v="INR"/>
    <n v="11427"/>
    <s v="MUM"/>
    <x v="1"/>
    <s v="Call Money-INR"/>
    <n v="455326.74"/>
    <s v="CUST-41830"/>
    <x v="9"/>
    <s v="Financial Institution"/>
    <s v="O"/>
    <n v="455326.74"/>
  </r>
  <r>
    <n v="20221231"/>
    <s v="EUR"/>
    <n v="11428"/>
    <s v="MUM"/>
    <x v="1"/>
    <s v="Call Money-EUR"/>
    <n v="259507.71"/>
    <s v="CUST-19137"/>
    <x v="0"/>
    <s v="Cooperative Bank"/>
    <s v="O"/>
    <n v="22871712.020849999"/>
  </r>
  <r>
    <n v="20221231"/>
    <s v="USD"/>
    <n v="11433"/>
    <s v="DEL"/>
    <x v="3"/>
    <s v="LAF-USD"/>
    <n v="395780.22"/>
    <s v="CUST-77164"/>
    <x v="3"/>
    <s v="Overseas Bank"/>
    <s v="D"/>
    <n v="32740918.699499995"/>
  </r>
  <r>
    <n v="20221231"/>
    <s v="EUR"/>
    <n v="11435"/>
    <s v="MUM"/>
    <x v="2"/>
    <s v="Term Loan-EUR"/>
    <n v="469858.95"/>
    <s v="CUST-11609"/>
    <x v="0"/>
    <s v="Cooperative Bank"/>
    <s v="O"/>
    <n v="41411018.558250003"/>
  </r>
  <r>
    <n v="20221231"/>
    <s v="USD"/>
    <n v="11437"/>
    <s v="MUM"/>
    <x v="3"/>
    <s v="LAF-USD"/>
    <n v="171590.76"/>
    <s v="CUST-27380"/>
    <x v="6"/>
    <s v="SCB-Private"/>
    <s v="O"/>
    <n v="14194845.620999999"/>
  </r>
  <r>
    <n v="20221231"/>
    <s v="EUR"/>
    <n v="11438"/>
    <s v="MUM"/>
    <x v="1"/>
    <s v="Call Money-EUR"/>
    <n v="917592.39"/>
    <s v="CUST-15588"/>
    <x v="8"/>
    <s v="RBI"/>
    <s v="O"/>
    <n v="80872005.292649999"/>
  </r>
  <r>
    <n v="20221231"/>
    <s v="GBP"/>
    <n v="11439"/>
    <s v="MUM"/>
    <x v="1"/>
    <s v="Call Money-GBP"/>
    <n v="816276.78"/>
    <s v="CUST-33191"/>
    <x v="10"/>
    <s v="SBI-SUB"/>
    <s v="O"/>
    <n v="81241987.221450001"/>
  </r>
  <r>
    <n v="20221231"/>
    <s v="EUR"/>
    <n v="11441"/>
    <s v="MUM"/>
    <x v="1"/>
    <s v="Call Money-EUR"/>
    <n v="916758.80999999994"/>
    <s v="CUST-75883"/>
    <x v="9"/>
    <s v="Financial Institution"/>
    <s v="D"/>
    <n v="80798537.719349995"/>
  </r>
  <r>
    <n v="20221231"/>
    <s v="GBP"/>
    <n v="11442"/>
    <s v="MUM"/>
    <x v="0"/>
    <s v="MSF-GBP"/>
    <n v="802746.45"/>
    <s v="CUST-10861"/>
    <x v="9"/>
    <s v="Financial Institution"/>
    <s v="D"/>
    <n v="79895347.302375004"/>
  </r>
  <r>
    <n v="20221231"/>
    <s v="INR"/>
    <n v="11443"/>
    <s v="MUM"/>
    <x v="2"/>
    <s v="Term Loan-INR"/>
    <n v="357899.85"/>
    <s v="CUST-66529"/>
    <x v="5"/>
    <s v="Financial Institution"/>
    <s v="D"/>
    <n v="357899.85"/>
  </r>
  <r>
    <n v="20221231"/>
    <s v="GBP"/>
    <n v="11445"/>
    <s v="MUM"/>
    <x v="1"/>
    <s v="Call Money-GBP"/>
    <n v="462575.52"/>
    <s v="CUST-58617"/>
    <x v="1"/>
    <s v="SCB-Private"/>
    <s v="D"/>
    <n v="46038985.066800006"/>
  </r>
  <r>
    <n v="20221231"/>
    <s v="USD"/>
    <n v="11447"/>
    <s v="DEL"/>
    <x v="3"/>
    <s v="LAF-USD"/>
    <n v="838760.67"/>
    <s v="CUST-66902"/>
    <x v="4"/>
    <s v="Financial Institution"/>
    <s v="D"/>
    <n v="69386476.425750002"/>
  </r>
  <r>
    <n v="20221231"/>
    <s v="EUR"/>
    <n v="11450"/>
    <s v="MUM"/>
    <x v="3"/>
    <s v="LAF-EUR"/>
    <n v="678553.92"/>
    <s v="CUST-69802"/>
    <x v="10"/>
    <s v="SBI-SUB"/>
    <s v="D"/>
    <n v="59804349.739200003"/>
  </r>
  <r>
    <n v="20221231"/>
    <s v="EUR"/>
    <n v="11451"/>
    <s v="DEL"/>
    <x v="2"/>
    <s v="Term Loan-EUR"/>
    <n v="12926.43"/>
    <s v="CUST-58737"/>
    <x v="3"/>
    <s v="Overseas Bank"/>
    <s v="D"/>
    <n v="1139270.9080500002"/>
  </r>
  <r>
    <n v="20221231"/>
    <s v="INR"/>
    <n v="11453"/>
    <s v="DEL"/>
    <x v="2"/>
    <s v="Term Loan-INR"/>
    <n v="119316.78"/>
    <s v="CUST-46906"/>
    <x v="10"/>
    <s v="SBI-SUB"/>
    <s v="O"/>
    <n v="119316.78"/>
  </r>
  <r>
    <n v="20221231"/>
    <s v="EUR"/>
    <n v="11456"/>
    <s v="MUM"/>
    <x v="0"/>
    <s v="MSF-EUR"/>
    <n v="281379.77999999997"/>
    <s v="CUST-32785"/>
    <x v="10"/>
    <s v="SBI-SUB"/>
    <s v="D"/>
    <n v="24799406.910299998"/>
  </r>
  <r>
    <n v="20221231"/>
    <s v="EUR"/>
    <n v="11457"/>
    <s v="MUM"/>
    <x v="0"/>
    <s v="MSF-EUR"/>
    <n v="160523.54999999999"/>
    <s v="CUST-47822"/>
    <x v="7"/>
    <s v="SBI"/>
    <s v="D"/>
    <n v="14147743.07925"/>
  </r>
  <r>
    <n v="20221231"/>
    <s v="EUR"/>
    <n v="11458"/>
    <s v="DEL"/>
    <x v="1"/>
    <s v="Call Money-EUR"/>
    <n v="181430.37"/>
    <s v="CUST-67321"/>
    <x v="2"/>
    <s v="Financial Institution"/>
    <s v="D"/>
    <n v="15990365.659950001"/>
  </r>
  <r>
    <n v="20221231"/>
    <s v="USD"/>
    <n v="11460"/>
    <s v="MUM"/>
    <x v="3"/>
    <s v="LAF-USD"/>
    <n v="978877.35"/>
    <s v="CUST-19503"/>
    <x v="5"/>
    <s v="Financial Institution"/>
    <s v="O"/>
    <n v="80977628.778749987"/>
  </r>
  <r>
    <n v="20221231"/>
    <s v="EUR"/>
    <n v="11461"/>
    <s v="MUM"/>
    <x v="0"/>
    <s v="MSF-EUR"/>
    <n v="322330.14"/>
    <s v="CUST-44908"/>
    <x v="9"/>
    <s v="Financial Institution"/>
    <s v="O"/>
    <n v="28408566.888900004"/>
  </r>
  <r>
    <n v="20221231"/>
    <s v="USD"/>
    <n v="11462"/>
    <s v="MUM"/>
    <x v="2"/>
    <s v="Term Loan-USD"/>
    <n v="731752.55999999994"/>
    <s v="CUST-61390"/>
    <x v="7"/>
    <s v="SBI"/>
    <s v="O"/>
    <n v="60534230.525999993"/>
  </r>
  <r>
    <n v="20221231"/>
    <s v="EUR"/>
    <n v="11463"/>
    <s v="DEL"/>
    <x v="0"/>
    <s v="MSF-EUR"/>
    <n v="75534.03"/>
    <s v="CUST-17953"/>
    <x v="4"/>
    <s v="Financial Institution"/>
    <s v="D"/>
    <n v="6657191.7340500001"/>
  </r>
  <r>
    <n v="20221231"/>
    <s v="GBP"/>
    <n v="11464"/>
    <s v="DEL"/>
    <x v="3"/>
    <s v="LAF-GBP"/>
    <n v="351793.52999999997"/>
    <s v="CUST-21395"/>
    <x v="0"/>
    <s v="Cooperative Bank"/>
    <s v="D"/>
    <n v="35013130.557075001"/>
  </r>
  <r>
    <n v="20221231"/>
    <s v="EUR"/>
    <n v="11467"/>
    <s v="DEL"/>
    <x v="0"/>
    <s v="MSF-EUR"/>
    <n v="767185.65"/>
    <s v="CUST-45032"/>
    <x v="9"/>
    <s v="Financial Institution"/>
    <s v="D"/>
    <n v="67615907.26275"/>
  </r>
  <r>
    <n v="20221231"/>
    <s v="USD"/>
    <n v="11469"/>
    <s v="DEL"/>
    <x v="1"/>
    <s v="Call Money-USD"/>
    <n v="440953.92"/>
    <s v="CUST-17417"/>
    <x v="3"/>
    <s v="Overseas Bank"/>
    <s v="D"/>
    <n v="36477913.031999998"/>
  </r>
  <r>
    <n v="20221231"/>
    <s v="EUR"/>
    <n v="11472"/>
    <s v="DEL"/>
    <x v="3"/>
    <s v="LAF-EUR"/>
    <n v="207261.45"/>
    <s v="CUST-18449"/>
    <x v="4"/>
    <s v="Financial Institution"/>
    <s v="O"/>
    <n v="18266987.895750001"/>
  </r>
  <r>
    <n v="20221231"/>
    <s v="USD"/>
    <n v="11475"/>
    <s v="MUM"/>
    <x v="2"/>
    <s v="Term Loan-USD"/>
    <n v="105421.14"/>
    <s v="CUST-34355"/>
    <x v="10"/>
    <s v="SBI-SUB"/>
    <s v="O"/>
    <n v="8720963.806499999"/>
  </r>
  <r>
    <n v="20221231"/>
    <s v="GBP"/>
    <n v="11476"/>
    <s v="MUM"/>
    <x v="2"/>
    <s v="Term Loan-GBP"/>
    <n v="483412.05"/>
    <s v="CUST-67860"/>
    <x v="10"/>
    <s v="SBI-SUB"/>
    <s v="O"/>
    <n v="48112792.806374997"/>
  </r>
  <r>
    <n v="20221231"/>
    <s v="USD"/>
    <n v="11477"/>
    <s v="MUM"/>
    <x v="2"/>
    <s v="Term Loan-USD"/>
    <n v="792290.07"/>
    <s v="CUST-35681"/>
    <x v="7"/>
    <s v="SBI"/>
    <s v="D"/>
    <n v="65542196.040749989"/>
  </r>
  <r>
    <n v="20221231"/>
    <s v="INR"/>
    <n v="11480"/>
    <s v="MUM"/>
    <x v="1"/>
    <s v="Call Money-INR"/>
    <n v="359559.09"/>
    <s v="CUST-41374"/>
    <x v="3"/>
    <s v="Overseas Bank"/>
    <s v="O"/>
    <n v="359559.09"/>
  </r>
  <r>
    <n v="20221231"/>
    <s v="EUR"/>
    <n v="11481"/>
    <s v="DEL"/>
    <x v="2"/>
    <s v="Term Loan-EUR"/>
    <n v="528704.55000000005"/>
    <s v="CUST-60553"/>
    <x v="8"/>
    <s v="RBI"/>
    <s v="D"/>
    <n v="46597375.51425001"/>
  </r>
  <r>
    <n v="20221231"/>
    <s v="INR"/>
    <n v="11482"/>
    <s v="MUM"/>
    <x v="3"/>
    <s v="LAF-INR"/>
    <n v="333206.27999999997"/>
    <s v="CUST-25344"/>
    <x v="6"/>
    <s v="SCB-Private"/>
    <s v="O"/>
    <n v="333206.27999999997"/>
  </r>
  <r>
    <n v="20221231"/>
    <s v="GBP"/>
    <n v="11484"/>
    <s v="DEL"/>
    <x v="1"/>
    <s v="Call Money-GBP"/>
    <n v="594841.5"/>
    <s v="CUST-27210"/>
    <x v="4"/>
    <s v="Financial Institution"/>
    <s v="D"/>
    <n v="59203087.391249999"/>
  </r>
  <r>
    <n v="20221231"/>
    <s v="GBP"/>
    <n v="11489"/>
    <s v="DEL"/>
    <x v="1"/>
    <s v="Call Money-GBP"/>
    <n v="680127.03"/>
    <s v="CUST-49823"/>
    <x v="5"/>
    <s v="Financial Institution"/>
    <s v="O"/>
    <n v="67691342.978325009"/>
  </r>
  <r>
    <n v="20221231"/>
    <s v="EUR"/>
    <n v="11491"/>
    <s v="MUM"/>
    <x v="2"/>
    <s v="Term Loan-EUR"/>
    <n v="649704.32999999996"/>
    <s v="CUST-36490"/>
    <x v="2"/>
    <s v="Financial Institution"/>
    <s v="D"/>
    <n v="57261691.12455"/>
  </r>
  <r>
    <n v="20221231"/>
    <s v="GBP"/>
    <n v="11492"/>
    <s v="MUM"/>
    <x v="0"/>
    <s v="MSF-GBP"/>
    <n v="656361.09"/>
    <s v="CUST-21673"/>
    <x v="10"/>
    <s v="SBI-SUB"/>
    <s v="O"/>
    <n v="65325978.384975001"/>
  </r>
  <r>
    <n v="20221231"/>
    <s v="INR"/>
    <n v="11493"/>
    <s v="MUM"/>
    <x v="1"/>
    <s v="Call Money-INR"/>
    <n v="779730.92999999993"/>
    <s v="CUST-40387"/>
    <x v="8"/>
    <s v="RBI"/>
    <s v="O"/>
    <n v="779730.92999999993"/>
  </r>
  <r>
    <n v="20221231"/>
    <s v="EUR"/>
    <n v="11494"/>
    <s v="DEL"/>
    <x v="2"/>
    <s v="Term Loan-EUR"/>
    <n v="962499.78"/>
    <s v="CUST-74999"/>
    <x v="6"/>
    <s v="SCB-Private"/>
    <s v="O"/>
    <n v="84829918.110300004"/>
  </r>
  <r>
    <n v="20221231"/>
    <s v="USD"/>
    <n v="11497"/>
    <s v="MUM"/>
    <x v="2"/>
    <s v="Term Loan-USD"/>
    <n v="548157.05999999994"/>
    <s v="CUST-30685"/>
    <x v="10"/>
    <s v="SBI-SUB"/>
    <s v="D"/>
    <n v="45346292.788499989"/>
  </r>
  <r>
    <n v="20221231"/>
    <s v="USD"/>
    <n v="11498"/>
    <s v="DEL"/>
    <x v="1"/>
    <s v="Call Money-USD"/>
    <n v="148346.54999999999"/>
    <s v="CUST-77864"/>
    <x v="4"/>
    <s v="Financial Institution"/>
    <s v="O"/>
    <n v="12271968.348749999"/>
  </r>
  <r>
    <n v="20221231"/>
    <s v="GBP"/>
    <n v="11500"/>
    <s v="MUM"/>
    <x v="3"/>
    <s v="LAF-GBP"/>
    <n v="695885.85"/>
    <s v="CUST-65779"/>
    <x v="1"/>
    <s v="SCB-Private"/>
    <s v="O"/>
    <n v="69259778.935874999"/>
  </r>
  <r>
    <n v="20221231"/>
    <s v="INR"/>
    <n v="11501"/>
    <s v="DEL"/>
    <x v="0"/>
    <s v="MSF-INR"/>
    <n v="573335.73"/>
    <s v="CUST-51698"/>
    <x v="9"/>
    <s v="Financial Institution"/>
    <s v="D"/>
    <n v="573335.73"/>
  </r>
  <r>
    <n v="20221231"/>
    <s v="EUR"/>
    <n v="11502"/>
    <s v="DEL"/>
    <x v="3"/>
    <s v="LAF-EUR"/>
    <n v="566448.30000000005"/>
    <s v="CUST-59884"/>
    <x v="0"/>
    <s v="Cooperative Bank"/>
    <s v="D"/>
    <n v="49923920.92050001"/>
  </r>
  <r>
    <n v="20221231"/>
    <s v="INR"/>
    <n v="11503"/>
    <s v="MUM"/>
    <x v="3"/>
    <s v="LAF-INR"/>
    <n v="206170.47"/>
    <s v="CUST-76471"/>
    <x v="1"/>
    <s v="SCB-Private"/>
    <s v="D"/>
    <n v="206170.47"/>
  </r>
  <r>
    <n v="20221231"/>
    <s v="INR"/>
    <n v="11504"/>
    <s v="DEL"/>
    <x v="0"/>
    <s v="MSF-INR"/>
    <n v="486824.58"/>
    <s v="CUST-27951"/>
    <x v="0"/>
    <s v="Cooperative Bank"/>
    <s v="O"/>
    <n v="486824.58"/>
  </r>
  <r>
    <n v="20221231"/>
    <s v="INR"/>
    <n v="11509"/>
    <s v="DEL"/>
    <x v="3"/>
    <s v="LAF-INR"/>
    <n v="908249.76"/>
    <s v="CUST-72750"/>
    <x v="6"/>
    <s v="SCB-Private"/>
    <s v="O"/>
    <n v="908249.76"/>
  </r>
  <r>
    <n v="20221231"/>
    <s v="USD"/>
    <n v="11512"/>
    <s v="DEL"/>
    <x v="2"/>
    <s v="Term Loan-USD"/>
    <n v="130949.28"/>
    <s v="CUST-66965"/>
    <x v="2"/>
    <s v="Financial Institution"/>
    <s v="O"/>
    <n v="10832779.187999999"/>
  </r>
  <r>
    <n v="20221231"/>
    <s v="USD"/>
    <n v="11515"/>
    <s v="MUM"/>
    <x v="2"/>
    <s v="Term Loan-USD"/>
    <n v="973548.17999999993"/>
    <s v="CUST-24974"/>
    <x v="0"/>
    <s v="Cooperative Bank"/>
    <s v="D"/>
    <n v="80536773.190499991"/>
  </r>
  <r>
    <n v="20221231"/>
    <s v="USD"/>
    <n v="11516"/>
    <s v="DEL"/>
    <x v="1"/>
    <s v="Call Money-USD"/>
    <n v="802474.2"/>
    <s v="CUST-51407"/>
    <x v="7"/>
    <s v="SBI"/>
    <s v="O"/>
    <n v="66384678.194999993"/>
  </r>
  <r>
    <n v="20221231"/>
    <s v="USD"/>
    <n v="11517"/>
    <s v="MUM"/>
    <x v="1"/>
    <s v="Call Money-USD"/>
    <n v="538861.94999999995"/>
    <s v="CUST-33938"/>
    <x v="1"/>
    <s v="SCB-Private"/>
    <s v="O"/>
    <n v="44577354.813749991"/>
  </r>
  <r>
    <n v="20221231"/>
    <s v="EUR"/>
    <n v="11521"/>
    <s v="DEL"/>
    <x v="2"/>
    <s v="Term Loan-EUR"/>
    <n v="807657.84"/>
    <s v="CUST-64642"/>
    <x v="3"/>
    <s v="Overseas Bank"/>
    <s v="O"/>
    <n v="71182923.728400007"/>
  </r>
  <r>
    <n v="20221231"/>
    <s v="INR"/>
    <n v="11523"/>
    <s v="DEL"/>
    <x v="1"/>
    <s v="Call Money-INR"/>
    <n v="124444.98"/>
    <s v="CUST-47513"/>
    <x v="5"/>
    <s v="Financial Institution"/>
    <s v="O"/>
    <n v="124444.98"/>
  </r>
  <r>
    <n v="20221231"/>
    <s v="GBP"/>
    <n v="11524"/>
    <s v="MUM"/>
    <x v="0"/>
    <s v="MSF-GBP"/>
    <n v="345446.64"/>
    <s v="CUST-73546"/>
    <x v="2"/>
    <s v="Financial Institution"/>
    <s v="O"/>
    <n v="34381440.4626"/>
  </r>
  <r>
    <n v="20221231"/>
    <s v="GBP"/>
    <n v="11527"/>
    <s v="MUM"/>
    <x v="3"/>
    <s v="LAF-GBP"/>
    <n v="621756.63"/>
    <s v="CUST-63104"/>
    <x v="5"/>
    <s v="Financial Institution"/>
    <s v="O"/>
    <n v="61881882.992325"/>
  </r>
  <r>
    <n v="20221231"/>
    <s v="EUR"/>
    <n v="11528"/>
    <s v="DEL"/>
    <x v="0"/>
    <s v="MSF-EUR"/>
    <n v="128817.81"/>
    <s v="CUST-67251"/>
    <x v="3"/>
    <s v="Overseas Bank"/>
    <s v="O"/>
    <n v="11353357.684350001"/>
  </r>
  <r>
    <n v="20221231"/>
    <s v="USD"/>
    <n v="11529"/>
    <s v="DEL"/>
    <x v="1"/>
    <s v="Call Money-USD"/>
    <n v="422026.11"/>
    <s v="CUST-47545"/>
    <x v="1"/>
    <s v="SCB-Private"/>
    <s v="D"/>
    <n v="34912109.949749999"/>
  </r>
  <r>
    <n v="20221231"/>
    <s v="USD"/>
    <n v="11530"/>
    <s v="MUM"/>
    <x v="3"/>
    <s v="LAF-USD"/>
    <n v="57011.13"/>
    <s v="CUST-17772"/>
    <x v="3"/>
    <s v="Overseas Bank"/>
    <s v="D"/>
    <n v="4716245.7292499999"/>
  </r>
  <r>
    <n v="20221231"/>
    <s v="INR"/>
    <n v="11532"/>
    <s v="MUM"/>
    <x v="2"/>
    <s v="Term Loan-INR"/>
    <n v="21870.09"/>
    <s v="CUST-63633"/>
    <x v="6"/>
    <s v="SCB-Private"/>
    <s v="D"/>
    <n v="21870.09"/>
  </r>
  <r>
    <n v="20221231"/>
    <s v="EUR"/>
    <n v="11533"/>
    <s v="MUM"/>
    <x v="3"/>
    <s v="LAF-EUR"/>
    <n v="916801.38"/>
    <s v="CUST-62708"/>
    <x v="5"/>
    <s v="Financial Institution"/>
    <s v="O"/>
    <n v="80802289.626300007"/>
  </r>
  <r>
    <n v="20221231"/>
    <s v="EUR"/>
    <n v="11534"/>
    <s v="MUM"/>
    <x v="2"/>
    <s v="Term Loan-EUR"/>
    <n v="98484.209999999992"/>
    <s v="CUST-58800"/>
    <x v="10"/>
    <s v="SBI-SUB"/>
    <s v="O"/>
    <n v="8679905.8483499996"/>
  </r>
  <r>
    <n v="20221231"/>
    <s v="INR"/>
    <n v="11535"/>
    <s v="DEL"/>
    <x v="3"/>
    <s v="LAF-INR"/>
    <n v="592003.17000000004"/>
    <s v="CUST-68496"/>
    <x v="3"/>
    <s v="Overseas Bank"/>
    <s v="O"/>
    <n v="592003.17000000004"/>
  </r>
  <r>
    <n v="20221231"/>
    <s v="EUR"/>
    <n v="11538"/>
    <s v="MUM"/>
    <x v="0"/>
    <s v="MSF-EUR"/>
    <n v="843692.85"/>
    <s v="CUST-68168"/>
    <x v="6"/>
    <s v="SCB-Private"/>
    <s v="O"/>
    <n v="74358869.334749997"/>
  </r>
  <r>
    <n v="20221231"/>
    <s v="EUR"/>
    <n v="11542"/>
    <s v="MUM"/>
    <x v="3"/>
    <s v="LAF-EUR"/>
    <n v="776953.98"/>
    <s v="CUST-31800"/>
    <x v="1"/>
    <s v="SCB-Private"/>
    <s v="D"/>
    <n v="68476839.0273"/>
  </r>
  <r>
    <n v="20221231"/>
    <s v="INR"/>
    <n v="11547"/>
    <s v="DEL"/>
    <x v="3"/>
    <s v="LAF-INR"/>
    <n v="639754.82999999996"/>
    <s v="CUST-27597"/>
    <x v="6"/>
    <s v="SCB-Private"/>
    <s v="D"/>
    <n v="639754.82999999996"/>
  </r>
  <r>
    <n v="20221231"/>
    <s v="INR"/>
    <n v="11548"/>
    <s v="MUM"/>
    <x v="0"/>
    <s v="MSF-INR"/>
    <n v="192400.56"/>
    <s v="CUST-46401"/>
    <x v="0"/>
    <s v="Cooperative Bank"/>
    <s v="O"/>
    <n v="192400.56"/>
  </r>
  <r>
    <n v="20221231"/>
    <s v="GBP"/>
    <n v="11550"/>
    <s v="DEL"/>
    <x v="1"/>
    <s v="Call Money-GBP"/>
    <n v="730858.59"/>
    <s v="CUST-50630"/>
    <x v="3"/>
    <s v="Overseas Bank"/>
    <s v="O"/>
    <n v="72740528.316224992"/>
  </r>
  <r>
    <n v="20221231"/>
    <s v="GBP"/>
    <n v="11551"/>
    <s v="DEL"/>
    <x v="2"/>
    <s v="Term Loan-GBP"/>
    <n v="193852.88999999998"/>
    <s v="CUST-26734"/>
    <x v="6"/>
    <s v="SCB-Private"/>
    <s v="O"/>
    <n v="19293693.509475"/>
  </r>
  <r>
    <n v="20221231"/>
    <s v="GBP"/>
    <n v="11552"/>
    <s v="DEL"/>
    <x v="1"/>
    <s v="Call Money-GBP"/>
    <n v="381261.87"/>
    <s v="CUST-18468"/>
    <x v="7"/>
    <s v="SBI"/>
    <s v="D"/>
    <n v="37946040.766424999"/>
  </r>
  <r>
    <n v="20221231"/>
    <s v="INR"/>
    <n v="11555"/>
    <s v="DEL"/>
    <x v="3"/>
    <s v="LAF-INR"/>
    <n v="395444.61"/>
    <s v="CUST-37164"/>
    <x v="2"/>
    <s v="Financial Institution"/>
    <s v="O"/>
    <n v="395444.61"/>
  </r>
  <r>
    <n v="20221231"/>
    <s v="GBP"/>
    <n v="11557"/>
    <s v="DEL"/>
    <x v="3"/>
    <s v="LAF-GBP"/>
    <n v="622511.01"/>
    <s v="CUST-74226"/>
    <x v="8"/>
    <s v="RBI"/>
    <s v="D"/>
    <n v="61956964.547775"/>
  </r>
  <r>
    <n v="20221231"/>
    <s v="GBP"/>
    <n v="11558"/>
    <s v="MUM"/>
    <x v="3"/>
    <s v="LAF-GBP"/>
    <n v="268142.49"/>
    <s v="CUST-21673"/>
    <x v="6"/>
    <s v="SCB-Private"/>
    <s v="O"/>
    <n v="26687551.673475001"/>
  </r>
  <r>
    <n v="20221231"/>
    <s v="INR"/>
    <n v="11560"/>
    <s v="MUM"/>
    <x v="2"/>
    <s v="Term Loan-INR"/>
    <n v="529989.56999999995"/>
    <s v="CUST-77393"/>
    <x v="5"/>
    <s v="Financial Institution"/>
    <s v="D"/>
    <n v="529989.56999999995"/>
  </r>
  <r>
    <n v="20221231"/>
    <s v="GBP"/>
    <n v="11561"/>
    <s v="MUM"/>
    <x v="1"/>
    <s v="Call Money-GBP"/>
    <n v="253301.4"/>
    <s v="CUST-76229"/>
    <x v="9"/>
    <s v="Financial Institution"/>
    <s v="O"/>
    <n v="25210455.088500001"/>
  </r>
  <r>
    <n v="20221231"/>
    <s v="GBP"/>
    <n v="11562"/>
    <s v="DEL"/>
    <x v="0"/>
    <s v="MSF-GBP"/>
    <n v="293363.73"/>
    <s v="CUST-33670"/>
    <x v="2"/>
    <s v="Financial Institution"/>
    <s v="D"/>
    <n v="29197758.637575001"/>
  </r>
  <r>
    <n v="20221231"/>
    <s v="EUR"/>
    <n v="11563"/>
    <s v="DEL"/>
    <x v="3"/>
    <s v="LAF-EUR"/>
    <n v="214684.47"/>
    <s v="CUST-48980"/>
    <x v="3"/>
    <s v="Overseas Bank"/>
    <s v="D"/>
    <n v="18921215.76345"/>
  </r>
  <r>
    <n v="20221231"/>
    <s v="INR"/>
    <n v="11564"/>
    <s v="MUM"/>
    <x v="3"/>
    <s v="LAF-INR"/>
    <n v="801582.21"/>
    <s v="CUST-26031"/>
    <x v="3"/>
    <s v="Overseas Bank"/>
    <s v="D"/>
    <n v="801582.21"/>
  </r>
  <r>
    <n v="20221231"/>
    <s v="EUR"/>
    <n v="11571"/>
    <s v="MUM"/>
    <x v="3"/>
    <s v="LAF-EUR"/>
    <n v="438571.98"/>
    <s v="CUST-56343"/>
    <x v="5"/>
    <s v="Financial Institution"/>
    <s v="O"/>
    <n v="38653541.4573"/>
  </r>
  <r>
    <n v="20221231"/>
    <s v="EUR"/>
    <n v="11574"/>
    <s v="DEL"/>
    <x v="1"/>
    <s v="Call Money-EUR"/>
    <n v="669680.55000000005"/>
    <s v="CUST-32840"/>
    <x v="10"/>
    <s v="SBI-SUB"/>
    <s v="D"/>
    <n v="59022295.274250008"/>
  </r>
  <r>
    <n v="20221231"/>
    <s v="EUR"/>
    <n v="11576"/>
    <s v="MUM"/>
    <x v="0"/>
    <s v="MSF-EUR"/>
    <n v="802896.92999999993"/>
    <s v="CUST-19410"/>
    <x v="6"/>
    <s v="SCB-Private"/>
    <s v="D"/>
    <n v="70763320.925549999"/>
  </r>
  <r>
    <n v="20221231"/>
    <s v="INR"/>
    <n v="11577"/>
    <s v="MUM"/>
    <x v="3"/>
    <s v="LAF-INR"/>
    <n v="506641.41"/>
    <s v="CUST-35004"/>
    <x v="1"/>
    <s v="SCB-Private"/>
    <s v="D"/>
    <n v="506641.41"/>
  </r>
  <r>
    <n v="20221231"/>
    <s v="GBP"/>
    <n v="11578"/>
    <s v="MUM"/>
    <x v="1"/>
    <s v="Call Money-GBP"/>
    <n v="890015.94"/>
    <s v="CUST-10721"/>
    <x v="10"/>
    <s v="SBI-SUB"/>
    <s v="D"/>
    <n v="88581061.468349993"/>
  </r>
  <r>
    <n v="20221231"/>
    <s v="GBP"/>
    <n v="11580"/>
    <s v="MUM"/>
    <x v="1"/>
    <s v="Call Money-GBP"/>
    <n v="381225.24"/>
    <s v="CUST-42480"/>
    <x v="0"/>
    <s v="Cooperative Bank"/>
    <s v="D"/>
    <n v="37942395.074100003"/>
  </r>
  <r>
    <n v="20221231"/>
    <s v="USD"/>
    <n v="11582"/>
    <s v="DEL"/>
    <x v="0"/>
    <s v="MSF-USD"/>
    <n v="578946.05999999994"/>
    <s v="CUST-44974"/>
    <x v="2"/>
    <s v="Financial Institution"/>
    <s v="O"/>
    <n v="47893312.813499995"/>
  </r>
  <r>
    <n v="20221231"/>
    <s v="EUR"/>
    <n v="11583"/>
    <s v="MUM"/>
    <x v="3"/>
    <s v="LAF-EUR"/>
    <n v="907099.38"/>
    <s v="CUST-54814"/>
    <x v="6"/>
    <s v="SCB-Private"/>
    <s v="O"/>
    <n v="79947203.856300011"/>
  </r>
  <r>
    <n v="20221231"/>
    <s v="INR"/>
    <n v="11585"/>
    <s v="DEL"/>
    <x v="2"/>
    <s v="Term Loan-INR"/>
    <n v="731888.19"/>
    <s v="CUST-48509"/>
    <x v="6"/>
    <s v="SCB-Private"/>
    <s v="D"/>
    <n v="731888.19"/>
  </r>
  <r>
    <n v="20221231"/>
    <s v="EUR"/>
    <n v="11586"/>
    <s v="MUM"/>
    <x v="1"/>
    <s v="Call Money-EUR"/>
    <n v="674525.61"/>
    <s v="CUST-69872"/>
    <x v="6"/>
    <s v="SCB-Private"/>
    <s v="D"/>
    <n v="59449314.63735"/>
  </r>
  <r>
    <n v="20221231"/>
    <s v="EUR"/>
    <n v="11587"/>
    <s v="DEL"/>
    <x v="0"/>
    <s v="MSF-EUR"/>
    <n v="408094.83"/>
    <s v="CUST-11647"/>
    <x v="7"/>
    <s v="SBI"/>
    <s v="D"/>
    <n v="35967437.842050001"/>
  </r>
  <r>
    <n v="20221231"/>
    <s v="USD"/>
    <n v="11591"/>
    <s v="MUM"/>
    <x v="0"/>
    <s v="MSF-USD"/>
    <n v="887480.55"/>
    <s v="CUST-45560"/>
    <x v="6"/>
    <s v="SCB-Private"/>
    <s v="D"/>
    <n v="73416828.498750001"/>
  </r>
  <r>
    <n v="20221231"/>
    <s v="GBP"/>
    <n v="11593"/>
    <s v="DEL"/>
    <x v="1"/>
    <s v="Call Money-GBP"/>
    <n v="240120.54"/>
    <s v="CUST-24289"/>
    <x v="0"/>
    <s v="Cooperative Bank"/>
    <s v="O"/>
    <n v="23898597.044850003"/>
  </r>
  <r>
    <n v="20221231"/>
    <s v="INR"/>
    <n v="11594"/>
    <s v="MUM"/>
    <x v="0"/>
    <s v="MSF-INR"/>
    <n v="574403.93999999994"/>
    <s v="CUST-18141"/>
    <x v="4"/>
    <s v="Financial Institution"/>
    <s v="O"/>
    <n v="574403.93999999994"/>
  </r>
  <r>
    <n v="20221231"/>
    <s v="EUR"/>
    <n v="11596"/>
    <s v="DEL"/>
    <x v="1"/>
    <s v="Call Money-EUR"/>
    <n v="620879.49"/>
    <s v="CUST-49437"/>
    <x v="7"/>
    <s v="SBI"/>
    <s v="D"/>
    <n v="54721213.851150006"/>
  </r>
  <r>
    <n v="20221231"/>
    <s v="USD"/>
    <n v="11597"/>
    <s v="DEL"/>
    <x v="0"/>
    <s v="MSF-USD"/>
    <n v="60519.69"/>
    <s v="CUST-68627"/>
    <x v="10"/>
    <s v="SBI-SUB"/>
    <s v="O"/>
    <n v="5006491.35525"/>
  </r>
  <r>
    <n v="20221231"/>
    <s v="EUR"/>
    <n v="11598"/>
    <s v="MUM"/>
    <x v="1"/>
    <s v="Call Money-EUR"/>
    <n v="803567.16"/>
    <s v="CUST-60972"/>
    <x v="1"/>
    <s v="SCB-Private"/>
    <s v="O"/>
    <n v="70822391.646600008"/>
  </r>
  <r>
    <n v="20221231"/>
    <s v="INR"/>
    <n v="11599"/>
    <s v="MUM"/>
    <x v="1"/>
    <s v="Call Money-INR"/>
    <n v="226552.59"/>
    <s v="CUST-70810"/>
    <x v="0"/>
    <s v="Cooperative Bank"/>
    <s v="O"/>
    <n v="226552.59"/>
  </r>
  <r>
    <n v="20221231"/>
    <s v="USD"/>
    <n v="11601"/>
    <s v="DEL"/>
    <x v="0"/>
    <s v="MSF-USD"/>
    <n v="840829.77"/>
    <s v="CUST-13862"/>
    <x v="4"/>
    <s v="Financial Institution"/>
    <s v="O"/>
    <n v="69557642.723250002"/>
  </r>
  <r>
    <n v="20221231"/>
    <s v="EUR"/>
    <n v="11604"/>
    <s v="DEL"/>
    <x v="0"/>
    <s v="MSF-EUR"/>
    <n v="211003.65"/>
    <s v="CUST-43928"/>
    <x v="7"/>
    <s v="SBI"/>
    <s v="D"/>
    <n v="18596806.692749999"/>
  </r>
  <r>
    <n v="20221231"/>
    <s v="USD"/>
    <n v="11607"/>
    <s v="MUM"/>
    <x v="0"/>
    <s v="MSF-USD"/>
    <n v="374485.32"/>
    <s v="CUST-73938"/>
    <x v="2"/>
    <s v="Financial Institution"/>
    <s v="D"/>
    <n v="30979298.096999999"/>
  </r>
  <r>
    <n v="20221231"/>
    <s v="GBP"/>
    <n v="11610"/>
    <s v="DEL"/>
    <x v="1"/>
    <s v="Call Money-GBP"/>
    <n v="916548.92999999993"/>
    <s v="CUST-20088"/>
    <x v="1"/>
    <s v="SCB-Private"/>
    <s v="O"/>
    <n v="91221823.630575001"/>
  </r>
  <r>
    <n v="20221231"/>
    <s v="INR"/>
    <n v="11611"/>
    <s v="MUM"/>
    <x v="2"/>
    <s v="Term Loan-INR"/>
    <n v="686550.15"/>
    <s v="CUST-22600"/>
    <x v="6"/>
    <s v="SCB-Private"/>
    <s v="D"/>
    <n v="686550.15"/>
  </r>
  <r>
    <n v="20221231"/>
    <s v="EUR"/>
    <n v="11614"/>
    <s v="DEL"/>
    <x v="1"/>
    <s v="Call Money-EUR"/>
    <n v="378031.5"/>
    <s v="CUST-58530"/>
    <x v="0"/>
    <s v="Cooperative Bank"/>
    <s v="D"/>
    <n v="33317806.252500001"/>
  </r>
  <r>
    <n v="20221231"/>
    <s v="INR"/>
    <n v="11620"/>
    <s v="DEL"/>
    <x v="0"/>
    <s v="MSF-INR"/>
    <n v="676878.84"/>
    <s v="CUST-68054"/>
    <x v="0"/>
    <s v="Cooperative Bank"/>
    <s v="D"/>
    <n v="676878.84"/>
  </r>
  <r>
    <n v="20221231"/>
    <s v="INR"/>
    <n v="11622"/>
    <s v="DEL"/>
    <x v="3"/>
    <s v="LAF-INR"/>
    <n v="469945.08"/>
    <s v="CUST-31923"/>
    <x v="3"/>
    <s v="Overseas Bank"/>
    <s v="D"/>
    <n v="469945.08"/>
  </r>
  <r>
    <n v="20221231"/>
    <s v="USD"/>
    <n v="11623"/>
    <s v="DEL"/>
    <x v="0"/>
    <s v="MSF-USD"/>
    <n v="122533.29"/>
    <s v="CUST-25138"/>
    <x v="2"/>
    <s v="Financial Institution"/>
    <s v="D"/>
    <n v="10136566.41525"/>
  </r>
  <r>
    <n v="20221231"/>
    <s v="INR"/>
    <n v="11626"/>
    <s v="DEL"/>
    <x v="3"/>
    <s v="LAF-INR"/>
    <n v="153337.13999999998"/>
    <s v="CUST-24950"/>
    <x v="0"/>
    <s v="Cooperative Bank"/>
    <s v="O"/>
    <n v="153337.13999999998"/>
  </r>
  <r>
    <n v="20221231"/>
    <s v="INR"/>
    <n v="11627"/>
    <s v="MUM"/>
    <x v="0"/>
    <s v="MSF-INR"/>
    <n v="270902.61"/>
    <s v="CUST-16536"/>
    <x v="10"/>
    <s v="SBI-SUB"/>
    <s v="O"/>
    <n v="270902.61"/>
  </r>
  <r>
    <n v="20221231"/>
    <s v="USD"/>
    <n v="11628"/>
    <s v="DEL"/>
    <x v="3"/>
    <s v="LAF-USD"/>
    <n v="834962.04"/>
    <s v="CUST-75428"/>
    <x v="2"/>
    <s v="Financial Institution"/>
    <s v="O"/>
    <n v="69072234.759000003"/>
  </r>
  <r>
    <n v="20221231"/>
    <s v="INR"/>
    <n v="11629"/>
    <s v="DEL"/>
    <x v="0"/>
    <s v="MSF-INR"/>
    <n v="207522.81"/>
    <s v="CUST-16252"/>
    <x v="9"/>
    <s v="Financial Institution"/>
    <s v="O"/>
    <n v="207522.81"/>
  </r>
  <r>
    <n v="20221231"/>
    <s v="USD"/>
    <n v="11630"/>
    <s v="MUM"/>
    <x v="0"/>
    <s v="MSF-USD"/>
    <n v="721978.29"/>
    <s v="CUST-38829"/>
    <x v="9"/>
    <s v="Financial Institution"/>
    <s v="D"/>
    <n v="59725654.040249996"/>
  </r>
  <r>
    <n v="20221231"/>
    <s v="INR"/>
    <n v="11631"/>
    <s v="DEL"/>
    <x v="1"/>
    <s v="Call Money-INR"/>
    <n v="865955.97"/>
    <s v="CUST-62279"/>
    <x v="9"/>
    <s v="Financial Institution"/>
    <s v="O"/>
    <n v="865955.97"/>
  </r>
  <r>
    <n v="20221231"/>
    <s v="USD"/>
    <n v="11633"/>
    <s v="MUM"/>
    <x v="2"/>
    <s v="Term Loan-USD"/>
    <n v="405994.05"/>
    <s v="CUST-36785"/>
    <x v="0"/>
    <s v="Cooperative Bank"/>
    <s v="O"/>
    <n v="33585857.786249995"/>
  </r>
  <r>
    <n v="20221231"/>
    <s v="EUR"/>
    <n v="11634"/>
    <s v="DEL"/>
    <x v="2"/>
    <s v="Term Loan-EUR"/>
    <n v="826189.65"/>
    <s v="CUST-18294"/>
    <x v="0"/>
    <s v="Cooperative Bank"/>
    <s v="D"/>
    <n v="72816224.802750006"/>
  </r>
  <r>
    <n v="20221231"/>
    <s v="USD"/>
    <n v="11640"/>
    <s v="DEL"/>
    <x v="3"/>
    <s v="LAF-USD"/>
    <n v="256789.16999999998"/>
    <s v="CUST-55462"/>
    <x v="0"/>
    <s v="Cooperative Bank"/>
    <s v="D"/>
    <n v="21242884.088249996"/>
  </r>
  <r>
    <n v="20221231"/>
    <s v="USD"/>
    <n v="11641"/>
    <s v="DEL"/>
    <x v="0"/>
    <s v="MSF-USD"/>
    <n v="546756.21"/>
    <s v="CUST-60250"/>
    <x v="3"/>
    <s v="Overseas Bank"/>
    <s v="O"/>
    <n v="45230407.472249992"/>
  </r>
  <r>
    <n v="20221231"/>
    <s v="INR"/>
    <n v="11643"/>
    <s v="DEL"/>
    <x v="1"/>
    <s v="Call Money-INR"/>
    <n v="550829.06999999995"/>
    <s v="CUST-44992"/>
    <x v="6"/>
    <s v="SCB-Private"/>
    <s v="O"/>
    <n v="550829.06999999995"/>
  </r>
  <r>
    <n v="20221231"/>
    <s v="GBP"/>
    <n v="11644"/>
    <s v="DEL"/>
    <x v="3"/>
    <s v="LAF-GBP"/>
    <n v="13824.36"/>
    <s v="CUST-61536"/>
    <x v="4"/>
    <s v="Financial Institution"/>
    <s v="O"/>
    <n v="1375903.9899000002"/>
  </r>
  <r>
    <n v="20221231"/>
    <s v="EUR"/>
    <n v="11645"/>
    <s v="MUM"/>
    <x v="0"/>
    <s v="MSF-EUR"/>
    <n v="836373.78"/>
    <s v="CUST-60256"/>
    <x v="3"/>
    <s v="Overseas Bank"/>
    <s v="D"/>
    <n v="73713803.100300014"/>
  </r>
  <r>
    <n v="20221231"/>
    <s v="GBP"/>
    <n v="11647"/>
    <s v="MUM"/>
    <x v="0"/>
    <s v="MSF-GBP"/>
    <n v="859251.69"/>
    <s v="CUST-44248"/>
    <x v="0"/>
    <s v="Cooperative Bank"/>
    <s v="D"/>
    <n v="85519172.576474994"/>
  </r>
  <r>
    <n v="20221231"/>
    <s v="EUR"/>
    <n v="11649"/>
    <s v="MUM"/>
    <x v="3"/>
    <s v="LAF-EUR"/>
    <n v="153274.76999999999"/>
    <s v="CUST-29470"/>
    <x v="5"/>
    <s v="Financial Institution"/>
    <s v="O"/>
    <n v="13508871.853949999"/>
  </r>
  <r>
    <n v="20221231"/>
    <s v="GBP"/>
    <n v="11652"/>
    <s v="MUM"/>
    <x v="1"/>
    <s v="Call Money-GBP"/>
    <n v="509213.43"/>
    <s v="CUST-40643"/>
    <x v="6"/>
    <s v="SCB-Private"/>
    <s v="D"/>
    <n v="50680739.654325001"/>
  </r>
  <r>
    <n v="20221231"/>
    <s v="USD"/>
    <n v="11653"/>
    <s v="DEL"/>
    <x v="2"/>
    <s v="Term Loan-USD"/>
    <n v="663386.13"/>
    <s v="CUST-32791"/>
    <x v="5"/>
    <s v="Financial Institution"/>
    <s v="O"/>
    <n v="54878617.604249999"/>
  </r>
  <r>
    <n v="20221231"/>
    <s v="EUR"/>
    <n v="11655"/>
    <s v="DEL"/>
    <x v="3"/>
    <s v="LAF-EUR"/>
    <n v="814836.33"/>
    <s v="CUST-30329"/>
    <x v="6"/>
    <s v="SCB-Private"/>
    <s v="D"/>
    <n v="71815599.944550008"/>
  </r>
  <r>
    <n v="20221231"/>
    <s v="GBP"/>
    <n v="11656"/>
    <s v="MUM"/>
    <x v="0"/>
    <s v="MSF-GBP"/>
    <n v="985029.21"/>
    <s v="CUST-33241"/>
    <x v="7"/>
    <s v="SBI"/>
    <s v="O"/>
    <n v="98037494.698275"/>
  </r>
  <r>
    <n v="20221231"/>
    <s v="GBP"/>
    <n v="11658"/>
    <s v="DEL"/>
    <x v="3"/>
    <s v="LAF-GBP"/>
    <n v="760916.97"/>
    <s v="CUST-31318"/>
    <x v="1"/>
    <s v="SCB-Private"/>
    <s v="O"/>
    <n v="75732163.731674999"/>
  </r>
  <r>
    <n v="20221231"/>
    <s v="GBP"/>
    <n v="11659"/>
    <s v="MUM"/>
    <x v="1"/>
    <s v="Call Money-GBP"/>
    <n v="328758.21000000002"/>
    <s v="CUST-53265"/>
    <x v="1"/>
    <s v="SCB-Private"/>
    <s v="O"/>
    <n v="32720482.745775003"/>
  </r>
  <r>
    <n v="20221231"/>
    <s v="GBP"/>
    <n v="11662"/>
    <s v="DEL"/>
    <x v="1"/>
    <s v="Call Money-GBP"/>
    <n v="232760.88"/>
    <s v="CUST-55500"/>
    <x v="2"/>
    <s v="Financial Institution"/>
    <s v="D"/>
    <n v="23166108.484200001"/>
  </r>
  <r>
    <n v="20221231"/>
    <s v="INR"/>
    <n v="11663"/>
    <s v="MUM"/>
    <x v="3"/>
    <s v="LAF-INR"/>
    <n v="648497.52"/>
    <s v="CUST-61074"/>
    <x v="3"/>
    <s v="Overseas Bank"/>
    <s v="D"/>
    <n v="648497.52"/>
  </r>
  <r>
    <n v="20221231"/>
    <s v="EUR"/>
    <n v="11664"/>
    <s v="MUM"/>
    <x v="1"/>
    <s v="Call Money-EUR"/>
    <n v="961673.13"/>
    <s v="CUST-24522"/>
    <x v="4"/>
    <s v="Financial Institution"/>
    <s v="D"/>
    <n v="84757061.312550008"/>
  </r>
  <r>
    <n v="20221231"/>
    <s v="USD"/>
    <n v="11666"/>
    <s v="DEL"/>
    <x v="1"/>
    <s v="Call Money-USD"/>
    <n v="260177.94"/>
    <s v="CUST-54066"/>
    <x v="6"/>
    <s v="SCB-Private"/>
    <s v="O"/>
    <n v="21523220.0865"/>
  </r>
  <r>
    <n v="20221231"/>
    <s v="USD"/>
    <n v="11668"/>
    <s v="MUM"/>
    <x v="1"/>
    <s v="Call Money-USD"/>
    <n v="704823.57"/>
    <s v="CUST-65653"/>
    <x v="6"/>
    <s v="SCB-Private"/>
    <s v="O"/>
    <n v="58306529.828249991"/>
  </r>
  <r>
    <n v="20221231"/>
    <s v="INR"/>
    <n v="11673"/>
    <s v="DEL"/>
    <x v="0"/>
    <s v="MSF-INR"/>
    <n v="859947.66"/>
    <s v="CUST-21729"/>
    <x v="2"/>
    <s v="Financial Institution"/>
    <s v="D"/>
    <n v="859947.66"/>
  </r>
  <r>
    <n v="20221231"/>
    <s v="USD"/>
    <n v="11674"/>
    <s v="DEL"/>
    <x v="0"/>
    <s v="MSF-USD"/>
    <n v="367169.22"/>
    <s v="CUST-42516"/>
    <x v="0"/>
    <s v="Cooperative Bank"/>
    <s v="D"/>
    <n v="30374073.724499997"/>
  </r>
  <r>
    <n v="20221231"/>
    <s v="GBP"/>
    <n v="11676"/>
    <s v="MUM"/>
    <x v="3"/>
    <s v="LAF-GBP"/>
    <n v="533413.98"/>
    <s v="CUST-55449"/>
    <x v="0"/>
    <s v="Cooperative Bank"/>
    <s v="O"/>
    <n v="53089359.894450001"/>
  </r>
  <r>
    <n v="20221231"/>
    <s v="INR"/>
    <n v="11678"/>
    <s v="DEL"/>
    <x v="1"/>
    <s v="Call Money-INR"/>
    <n v="275296.23"/>
    <s v="CUST-30844"/>
    <x v="7"/>
    <s v="SBI"/>
    <s v="O"/>
    <n v="275296.23"/>
  </r>
  <r>
    <n v="20221231"/>
    <s v="USD"/>
    <n v="11681"/>
    <s v="MUM"/>
    <x v="1"/>
    <s v="Call Money-USD"/>
    <n v="277319.78999999998"/>
    <s v="CUST-51179"/>
    <x v="10"/>
    <s v="SBI-SUB"/>
    <s v="D"/>
    <n v="22941279.627749998"/>
  </r>
  <r>
    <n v="20221231"/>
    <s v="USD"/>
    <n v="11684"/>
    <s v="MUM"/>
    <x v="3"/>
    <s v="LAF-USD"/>
    <n v="960205.95"/>
    <s v="CUST-18589"/>
    <x v="6"/>
    <s v="SCB-Private"/>
    <s v="D"/>
    <n v="79433037.21374999"/>
  </r>
  <r>
    <n v="20221231"/>
    <s v="INR"/>
    <n v="11685"/>
    <s v="DEL"/>
    <x v="0"/>
    <s v="MSF-INR"/>
    <n v="922668.12"/>
    <s v="CUST-55495"/>
    <x v="3"/>
    <s v="Overseas Bank"/>
    <s v="O"/>
    <n v="922668.12"/>
  </r>
  <r>
    <n v="20221231"/>
    <s v="USD"/>
    <n v="11687"/>
    <s v="MUM"/>
    <x v="3"/>
    <s v="LAF-USD"/>
    <n v="650389.41"/>
    <s v="CUST-46085"/>
    <x v="3"/>
    <s v="Overseas Bank"/>
    <s v="D"/>
    <n v="53803463.942249998"/>
  </r>
  <r>
    <n v="20221231"/>
    <s v="USD"/>
    <n v="11688"/>
    <s v="MUM"/>
    <x v="1"/>
    <s v="Call Money-USD"/>
    <n v="834166.08"/>
    <s v="CUST-60173"/>
    <x v="5"/>
    <s v="Financial Institution"/>
    <s v="D"/>
    <n v="69006388.967999995"/>
  </r>
  <r>
    <n v="20221231"/>
    <s v="GBP"/>
    <n v="11689"/>
    <s v="MUM"/>
    <x v="1"/>
    <s v="Call Money-GBP"/>
    <n v="255411.09"/>
    <s v="CUST-15676"/>
    <x v="7"/>
    <s v="SBI"/>
    <s v="D"/>
    <n v="25420427.259975001"/>
  </r>
  <r>
    <n v="20221231"/>
    <s v="USD"/>
    <n v="11690"/>
    <s v="MUM"/>
    <x v="0"/>
    <s v="MSF-USD"/>
    <n v="425944.52999999997"/>
    <s v="CUST-38977"/>
    <x v="0"/>
    <s v="Cooperative Bank"/>
    <s v="O"/>
    <n v="35236261.244249992"/>
  </r>
  <r>
    <n v="20221231"/>
    <s v="GBP"/>
    <n v="11691"/>
    <s v="MUM"/>
    <x v="0"/>
    <s v="MSF-GBP"/>
    <n v="581751.72"/>
    <s v="CUST-12892"/>
    <x v="2"/>
    <s v="Financial Institution"/>
    <s v="D"/>
    <n v="57900294.312299997"/>
  </r>
  <r>
    <n v="20221231"/>
    <s v="INR"/>
    <n v="11693"/>
    <s v="MUM"/>
    <x v="2"/>
    <s v="Term Loan-INR"/>
    <n v="285730.83"/>
    <s v="CUST-39064"/>
    <x v="2"/>
    <s v="Financial Institution"/>
    <s v="O"/>
    <n v="285730.83"/>
  </r>
  <r>
    <n v="20221231"/>
    <s v="EUR"/>
    <n v="11694"/>
    <s v="MUM"/>
    <x v="0"/>
    <s v="MSF-EUR"/>
    <n v="833033.52"/>
    <s v="CUST-43999"/>
    <x v="3"/>
    <s v="Overseas Bank"/>
    <s v="D"/>
    <n v="73419409.2852"/>
  </r>
  <r>
    <n v="20221231"/>
    <s v="USD"/>
    <n v="11696"/>
    <s v="DEL"/>
    <x v="1"/>
    <s v="Call Money-USD"/>
    <n v="624679.11"/>
    <s v="CUST-79168"/>
    <x v="5"/>
    <s v="Financial Institution"/>
    <s v="D"/>
    <n v="51676579.374749996"/>
  </r>
  <r>
    <n v="20221231"/>
    <s v="GBP"/>
    <n v="11698"/>
    <s v="MUM"/>
    <x v="1"/>
    <s v="Call Money-GBP"/>
    <n v="381991.5"/>
    <s v="CUST-28797"/>
    <x v="4"/>
    <s v="Financial Institution"/>
    <s v="O"/>
    <n v="38018659.016249999"/>
  </r>
  <r>
    <n v="20221231"/>
    <s v="USD"/>
    <n v="11700"/>
    <s v="DEL"/>
    <x v="2"/>
    <s v="Term Loan-USD"/>
    <n v="864726.39"/>
    <s v="CUST-10454"/>
    <x v="2"/>
    <s v="Financial Institution"/>
    <s v="D"/>
    <n v="71534490.612749994"/>
  </r>
  <r>
    <n v="20221231"/>
    <s v="INR"/>
    <n v="11706"/>
    <s v="MUM"/>
    <x v="2"/>
    <s v="Term Loan-INR"/>
    <n v="713574.18"/>
    <s v="CUST-74412"/>
    <x v="10"/>
    <s v="SBI-SUB"/>
    <s v="O"/>
    <n v="713574.18"/>
  </r>
  <r>
    <n v="20221231"/>
    <s v="USD"/>
    <n v="11707"/>
    <s v="MUM"/>
    <x v="3"/>
    <s v="LAF-USD"/>
    <n v="279782.90999999997"/>
    <s v="CUST-54858"/>
    <x v="2"/>
    <s v="Financial Institution"/>
    <s v="O"/>
    <n v="23145041.229749996"/>
  </r>
  <r>
    <n v="20221231"/>
    <s v="EUR"/>
    <n v="11708"/>
    <s v="MUM"/>
    <x v="3"/>
    <s v="LAF-EUR"/>
    <n v="907615.17"/>
    <s v="CUST-57953"/>
    <x v="6"/>
    <s v="SCB-Private"/>
    <s v="D"/>
    <n v="79992663.007950008"/>
  </r>
  <r>
    <n v="20221231"/>
    <s v="EUR"/>
    <n v="11709"/>
    <s v="MUM"/>
    <x v="0"/>
    <s v="MSF-EUR"/>
    <n v="467143.38"/>
    <s v="CUST-40924"/>
    <x v="4"/>
    <s v="Financial Institution"/>
    <s v="O"/>
    <n v="41171681.796300001"/>
  </r>
  <r>
    <n v="20221231"/>
    <s v="USD"/>
    <n v="11711"/>
    <s v="MUM"/>
    <x v="3"/>
    <s v="LAF-USD"/>
    <n v="867862.71"/>
    <s v="CUST-34578"/>
    <x v="6"/>
    <s v="SCB-Private"/>
    <s v="O"/>
    <n v="71793942.684749991"/>
  </r>
  <r>
    <n v="20221231"/>
    <s v="INR"/>
    <n v="11712"/>
    <s v="MUM"/>
    <x v="1"/>
    <s v="Call Money-INR"/>
    <n v="271341.18"/>
    <s v="CUST-52231"/>
    <x v="5"/>
    <s v="Financial Institution"/>
    <s v="O"/>
    <n v="271341.18"/>
  </r>
  <r>
    <n v="20221231"/>
    <s v="USD"/>
    <n v="11713"/>
    <s v="MUM"/>
    <x v="3"/>
    <s v="LAF-USD"/>
    <n v="984758.94"/>
    <s v="CUST-25072"/>
    <x v="6"/>
    <s v="SCB-Private"/>
    <s v="D"/>
    <n v="81464183.311499983"/>
  </r>
  <r>
    <n v="20221231"/>
    <s v="INR"/>
    <n v="11715"/>
    <s v="MUM"/>
    <x v="1"/>
    <s v="Call Money-INR"/>
    <n v="191083.86"/>
    <s v="CUST-77644"/>
    <x v="10"/>
    <s v="SBI-SUB"/>
    <s v="D"/>
    <n v="191083.86"/>
  </r>
  <r>
    <n v="20221231"/>
    <s v="INR"/>
    <n v="11716"/>
    <s v="DEL"/>
    <x v="2"/>
    <s v="Term Loan-INR"/>
    <n v="127085.31"/>
    <s v="CUST-68251"/>
    <x v="0"/>
    <s v="Cooperative Bank"/>
    <s v="D"/>
    <n v="127085.31"/>
  </r>
  <r>
    <n v="20221231"/>
    <s v="INR"/>
    <n v="11718"/>
    <s v="MUM"/>
    <x v="0"/>
    <s v="MSF-INR"/>
    <n v="211061.07"/>
    <s v="CUST-32056"/>
    <x v="3"/>
    <s v="Overseas Bank"/>
    <s v="D"/>
    <n v="211061.07"/>
  </r>
  <r>
    <n v="20221231"/>
    <s v="INR"/>
    <n v="11719"/>
    <s v="MUM"/>
    <x v="0"/>
    <s v="MSF-INR"/>
    <n v="309172.05"/>
    <s v="CUST-26295"/>
    <x v="8"/>
    <s v="RBI"/>
    <s v="D"/>
    <n v="309172.05"/>
  </r>
  <r>
    <n v="20221231"/>
    <s v="EUR"/>
    <n v="11723"/>
    <s v="DEL"/>
    <x v="0"/>
    <s v="MSF-EUR"/>
    <n v="126852.66"/>
    <s v="CUST-38391"/>
    <x v="10"/>
    <s v="SBI-SUB"/>
    <s v="O"/>
    <n v="11180159.189100001"/>
  </r>
  <r>
    <n v="20221231"/>
    <s v="EUR"/>
    <n v="11724"/>
    <s v="MUM"/>
    <x v="2"/>
    <s v="Term Loan-EUR"/>
    <n v="86372.55"/>
    <s v="CUST-54895"/>
    <x v="1"/>
    <s v="SCB-Private"/>
    <s v="O"/>
    <n v="7612444.6942500006"/>
  </r>
  <r>
    <n v="20221231"/>
    <s v="INR"/>
    <n v="11726"/>
    <s v="MUM"/>
    <x v="2"/>
    <s v="Term Loan-INR"/>
    <n v="513256.58999999997"/>
    <s v="CUST-31996"/>
    <x v="3"/>
    <s v="Overseas Bank"/>
    <s v="D"/>
    <n v="513256.58999999997"/>
  </r>
  <r>
    <n v="20221231"/>
    <s v="USD"/>
    <n v="11730"/>
    <s v="MUM"/>
    <x v="1"/>
    <s v="Call Money-USD"/>
    <n v="643006.98"/>
    <s v="CUST-29415"/>
    <x v="0"/>
    <s v="Cooperative Bank"/>
    <s v="D"/>
    <n v="53192752.420499995"/>
  </r>
  <r>
    <n v="20221231"/>
    <s v="GBP"/>
    <n v="11732"/>
    <s v="DEL"/>
    <x v="1"/>
    <s v="Call Money-GBP"/>
    <n v="125541.9"/>
    <s v="CUST-26830"/>
    <x v="0"/>
    <s v="Cooperative Bank"/>
    <s v="D"/>
    <n v="12494871.45225"/>
  </r>
  <r>
    <n v="20221231"/>
    <s v="GBP"/>
    <n v="11733"/>
    <s v="DEL"/>
    <x v="0"/>
    <s v="MSF-GBP"/>
    <n v="971524.62"/>
    <s v="CUST-37071"/>
    <x v="8"/>
    <s v="RBI"/>
    <s v="O"/>
    <n v="96693416.617050007"/>
  </r>
  <r>
    <n v="20221231"/>
    <s v="EUR"/>
    <n v="11734"/>
    <s v="DEL"/>
    <x v="3"/>
    <s v="LAF-EUR"/>
    <n v="738702.36"/>
    <s v="CUST-31152"/>
    <x v="3"/>
    <s v="Overseas Bank"/>
    <s v="D"/>
    <n v="65105532.498600006"/>
  </r>
  <r>
    <n v="20221231"/>
    <s v="USD"/>
    <n v="11737"/>
    <s v="DEL"/>
    <x v="0"/>
    <s v="MSF-USD"/>
    <n v="438347.25"/>
    <s v="CUST-16224"/>
    <x v="0"/>
    <s v="Cooperative Bank"/>
    <s v="D"/>
    <n v="36262276.256249994"/>
  </r>
  <r>
    <n v="20221231"/>
    <s v="INR"/>
    <n v="11738"/>
    <s v="DEL"/>
    <x v="2"/>
    <s v="Term Loan-INR"/>
    <n v="411542.01"/>
    <s v="CUST-47668"/>
    <x v="8"/>
    <s v="RBI"/>
    <s v="O"/>
    <n v="411542.01"/>
  </r>
  <r>
    <n v="20221231"/>
    <s v="GBP"/>
    <n v="11740"/>
    <s v="MUM"/>
    <x v="0"/>
    <s v="MSF-GBP"/>
    <n v="669310.29"/>
    <s v="CUST-63885"/>
    <x v="6"/>
    <s v="SCB-Private"/>
    <s v="O"/>
    <n v="66614779.887975007"/>
  </r>
  <r>
    <n v="20221231"/>
    <s v="GBP"/>
    <n v="11742"/>
    <s v="DEL"/>
    <x v="2"/>
    <s v="Term Loan-GBP"/>
    <n v="301395.59999999998"/>
    <s v="CUST-33324"/>
    <x v="0"/>
    <s v="Cooperative Bank"/>
    <s v="D"/>
    <n v="29997150.579"/>
  </r>
  <r>
    <n v="20221231"/>
    <s v="GBP"/>
    <n v="11743"/>
    <s v="DEL"/>
    <x v="2"/>
    <s v="Term Loan-GBP"/>
    <n v="620112.24"/>
    <s v="CUST-68766"/>
    <x v="3"/>
    <s v="Overseas Bank"/>
    <s v="D"/>
    <n v="61718220.966600001"/>
  </r>
  <r>
    <n v="20221231"/>
    <s v="INR"/>
    <n v="11744"/>
    <s v="MUM"/>
    <x v="2"/>
    <s v="Term Loan-INR"/>
    <n v="776845.08"/>
    <s v="CUST-76816"/>
    <x v="1"/>
    <s v="SCB-Private"/>
    <s v="O"/>
    <n v="776845.08"/>
  </r>
  <r>
    <n v="20221231"/>
    <s v="INR"/>
    <n v="11746"/>
    <s v="DEL"/>
    <x v="2"/>
    <s v="Term Loan-INR"/>
    <n v="389375.91"/>
    <s v="CUST-63995"/>
    <x v="10"/>
    <s v="SBI-SUB"/>
    <s v="D"/>
    <n v="389375.91"/>
  </r>
  <r>
    <n v="20221231"/>
    <s v="USD"/>
    <n v="11747"/>
    <s v="DEL"/>
    <x v="1"/>
    <s v="Call Money-USD"/>
    <n v="530059.86"/>
    <s v="CUST-48450"/>
    <x v="4"/>
    <s v="Financial Institution"/>
    <s v="D"/>
    <n v="43849201.918499999"/>
  </r>
  <r>
    <n v="20221231"/>
    <s v="INR"/>
    <n v="11748"/>
    <s v="DEL"/>
    <x v="0"/>
    <s v="MSF-INR"/>
    <n v="286774.28999999998"/>
    <s v="CUST-35861"/>
    <x v="9"/>
    <s v="Financial Institution"/>
    <s v="O"/>
    <n v="286774.28999999998"/>
  </r>
  <r>
    <n v="20221231"/>
    <s v="USD"/>
    <n v="11749"/>
    <s v="DEL"/>
    <x v="0"/>
    <s v="MSF-USD"/>
    <n v="392284.52999999997"/>
    <s v="CUST-58060"/>
    <x v="0"/>
    <s v="Cooperative Bank"/>
    <s v="O"/>
    <n v="32451737.744249996"/>
  </r>
  <r>
    <n v="20221231"/>
    <s v="EUR"/>
    <n v="11750"/>
    <s v="DEL"/>
    <x v="1"/>
    <s v="Call Money-EUR"/>
    <n v="322768.71000000002"/>
    <s v="CUST-28883"/>
    <x v="4"/>
    <s v="Financial Institution"/>
    <s v="O"/>
    <n v="28447220.255850002"/>
  </r>
  <r>
    <n v="20221231"/>
    <s v="GBP"/>
    <n v="11751"/>
    <s v="MUM"/>
    <x v="2"/>
    <s v="Term Loan-GBP"/>
    <n v="660661.65"/>
    <s v="CUST-49970"/>
    <x v="6"/>
    <s v="SCB-Private"/>
    <s v="D"/>
    <n v="65754002.370375007"/>
  </r>
  <r>
    <n v="20221231"/>
    <s v="EUR"/>
    <n v="11752"/>
    <s v="MUM"/>
    <x v="1"/>
    <s v="Call Money-EUR"/>
    <n v="12876.93"/>
    <s v="CUST-14700"/>
    <x v="3"/>
    <s v="Overseas Bank"/>
    <s v="D"/>
    <n v="1134908.2255500001"/>
  </r>
  <r>
    <n v="20221231"/>
    <s v="GBP"/>
    <n v="11755"/>
    <s v="MUM"/>
    <x v="0"/>
    <s v="MSF-GBP"/>
    <n v="950366.34"/>
    <s v="CUST-48527"/>
    <x v="10"/>
    <s v="SBI-SUB"/>
    <s v="O"/>
    <n v="94587585.904349998"/>
  </r>
  <r>
    <n v="20221231"/>
    <s v="USD"/>
    <n v="11757"/>
    <s v="DEL"/>
    <x v="3"/>
    <s v="LAF-USD"/>
    <n v="309596.76"/>
    <s v="CUST-19199"/>
    <x v="9"/>
    <s v="Financial Institution"/>
    <s v="O"/>
    <n v="25611391.971000001"/>
  </r>
  <r>
    <n v="20221231"/>
    <s v="GBP"/>
    <n v="11760"/>
    <s v="DEL"/>
    <x v="0"/>
    <s v="MSF-GBP"/>
    <n v="519442.11"/>
    <s v="CUST-48705"/>
    <x v="3"/>
    <s v="Overseas Bank"/>
    <s v="D"/>
    <n v="51698774.603024997"/>
  </r>
  <r>
    <n v="20221231"/>
    <s v="GBP"/>
    <n v="11761"/>
    <s v="MUM"/>
    <x v="3"/>
    <s v="LAF-GBP"/>
    <n v="790679.34"/>
    <s v="CUST-37782"/>
    <x v="0"/>
    <s v="Cooperative Bank"/>
    <s v="O"/>
    <n v="78694338.011849999"/>
  </r>
  <r>
    <n v="20221231"/>
    <s v="EUR"/>
    <n v="11762"/>
    <s v="MUM"/>
    <x v="1"/>
    <s v="Call Money-EUR"/>
    <n v="433595.25"/>
    <s v="CUST-27697"/>
    <x v="0"/>
    <s v="Cooperative Bank"/>
    <s v="O"/>
    <n v="38214917.358750001"/>
  </r>
  <r>
    <n v="20221231"/>
    <s v="EUR"/>
    <n v="11764"/>
    <s v="MUM"/>
    <x v="1"/>
    <s v="Call Money-EUR"/>
    <n v="874182.87"/>
    <s v="CUST-69195"/>
    <x v="0"/>
    <s v="Cooperative Bank"/>
    <s v="D"/>
    <n v="77046107.247450009"/>
  </r>
  <r>
    <n v="20221231"/>
    <s v="EUR"/>
    <n v="11769"/>
    <s v="MUM"/>
    <x v="1"/>
    <s v="Call Money-EUR"/>
    <n v="626253.21"/>
    <s v="CUST-79237"/>
    <x v="3"/>
    <s v="Overseas Bank"/>
    <s v="D"/>
    <n v="55194826.663350001"/>
  </r>
  <r>
    <n v="20221231"/>
    <s v="INR"/>
    <n v="11770"/>
    <s v="MUM"/>
    <x v="3"/>
    <s v="LAF-INR"/>
    <n v="31777.02"/>
    <s v="CUST-27105"/>
    <x v="6"/>
    <s v="SCB-Private"/>
    <s v="D"/>
    <n v="31777.02"/>
  </r>
  <r>
    <n v="20221231"/>
    <s v="USD"/>
    <n v="11771"/>
    <s v="DEL"/>
    <x v="1"/>
    <s v="Call Money-USD"/>
    <n v="953765.01"/>
    <s v="CUST-71235"/>
    <x v="7"/>
    <s v="SBI"/>
    <s v="D"/>
    <n v="78900210.452249989"/>
  </r>
  <r>
    <n v="20221231"/>
    <s v="INR"/>
    <n v="11772"/>
    <s v="DEL"/>
    <x v="0"/>
    <s v="MSF-INR"/>
    <n v="44434.17"/>
    <s v="CUST-71371"/>
    <x v="4"/>
    <s v="Financial Institution"/>
    <s v="D"/>
    <n v="44434.17"/>
  </r>
  <r>
    <n v="20221231"/>
    <s v="USD"/>
    <n v="11773"/>
    <s v="DEL"/>
    <x v="2"/>
    <s v="Term Loan-USD"/>
    <n v="788613.21"/>
    <s v="CUST-21974"/>
    <x v="9"/>
    <s v="Financial Institution"/>
    <s v="O"/>
    <n v="65238027.797249995"/>
  </r>
  <r>
    <n v="20221231"/>
    <s v="GBP"/>
    <n v="11774"/>
    <s v="MUM"/>
    <x v="0"/>
    <s v="MSF-GBP"/>
    <n v="492500.25"/>
    <s v="CUST-51016"/>
    <x v="3"/>
    <s v="Overseas Bank"/>
    <s v="D"/>
    <n v="49017318.631875001"/>
  </r>
  <r>
    <n v="20221231"/>
    <s v="GBP"/>
    <n v="11775"/>
    <s v="DEL"/>
    <x v="0"/>
    <s v="MSF-GBP"/>
    <n v="559212.39"/>
    <s v="CUST-21662"/>
    <x v="10"/>
    <s v="SBI-SUB"/>
    <s v="O"/>
    <n v="55657011.145725004"/>
  </r>
  <r>
    <n v="20221231"/>
    <s v="EUR"/>
    <n v="11776"/>
    <s v="DEL"/>
    <x v="2"/>
    <s v="Term Loan-EUR"/>
    <n v="678913.29"/>
    <s v="CUST-44223"/>
    <x v="10"/>
    <s v="SBI-SUB"/>
    <s v="D"/>
    <n v="59836022.814150006"/>
  </r>
  <r>
    <n v="20221231"/>
    <s v="USD"/>
    <n v="11781"/>
    <s v="DEL"/>
    <x v="1"/>
    <s v="Call Money-USD"/>
    <n v="744711.66"/>
    <s v="CUST-30721"/>
    <x v="3"/>
    <s v="Overseas Bank"/>
    <s v="D"/>
    <n v="61606272.0735"/>
  </r>
  <r>
    <n v="20221231"/>
    <s v="INR"/>
    <n v="11782"/>
    <s v="MUM"/>
    <x v="3"/>
    <s v="LAF-INR"/>
    <n v="915795.54"/>
    <s v="CUST-17062"/>
    <x v="8"/>
    <s v="RBI"/>
    <s v="D"/>
    <n v="915795.54"/>
  </r>
  <r>
    <n v="20221231"/>
    <s v="INR"/>
    <n v="11784"/>
    <s v="DEL"/>
    <x v="2"/>
    <s v="Term Loan-INR"/>
    <n v="763767.18"/>
    <s v="CUST-11686"/>
    <x v="8"/>
    <s v="RBI"/>
    <s v="O"/>
    <n v="763767.18"/>
  </r>
  <r>
    <n v="20221231"/>
    <s v="GBP"/>
    <n v="11785"/>
    <s v="DEL"/>
    <x v="2"/>
    <s v="Term Loan-GBP"/>
    <n v="375479.27999999997"/>
    <s v="CUST-66157"/>
    <x v="10"/>
    <s v="SBI-SUB"/>
    <s v="O"/>
    <n v="37370514.040199995"/>
  </r>
  <r>
    <n v="20221231"/>
    <s v="GBP"/>
    <n v="11786"/>
    <s v="DEL"/>
    <x v="1"/>
    <s v="Call Money-GBP"/>
    <n v="950771.25"/>
    <s v="CUST-40932"/>
    <x v="4"/>
    <s v="Financial Institution"/>
    <s v="D"/>
    <n v="94627885.584375009"/>
  </r>
  <r>
    <n v="20221231"/>
    <s v="EUR"/>
    <n v="11790"/>
    <s v="MUM"/>
    <x v="3"/>
    <s v="LAF-EUR"/>
    <n v="907837.92"/>
    <s v="CUST-74612"/>
    <x v="6"/>
    <s v="SCB-Private"/>
    <s v="O"/>
    <n v="80012295.079200014"/>
  </r>
  <r>
    <n v="20221231"/>
    <s v="EUR"/>
    <n v="11792"/>
    <s v="MUM"/>
    <x v="3"/>
    <s v="LAF-EUR"/>
    <n v="119199.95999999999"/>
    <s v="CUST-68249"/>
    <x v="2"/>
    <s v="Financial Institution"/>
    <s v="O"/>
    <n v="10505688.4746"/>
  </r>
  <r>
    <n v="20221231"/>
    <s v="INR"/>
    <n v="11793"/>
    <s v="MUM"/>
    <x v="1"/>
    <s v="Call Money-INR"/>
    <n v="621847.71"/>
    <s v="CUST-22413"/>
    <x v="1"/>
    <s v="SCB-Private"/>
    <s v="O"/>
    <n v="621847.71"/>
  </r>
  <r>
    <n v="20221231"/>
    <s v="GBP"/>
    <n v="11794"/>
    <s v="MUM"/>
    <x v="2"/>
    <s v="Term Loan-GBP"/>
    <n v="933550.2"/>
    <s v="CUST-40217"/>
    <x v="3"/>
    <s v="Overseas Bank"/>
    <s v="D"/>
    <n v="92913917.530499995"/>
  </r>
  <r>
    <n v="20221231"/>
    <s v="INR"/>
    <n v="11795"/>
    <s v="DEL"/>
    <x v="3"/>
    <s v="LAF-INR"/>
    <n v="597357.09"/>
    <s v="CUST-38246"/>
    <x v="0"/>
    <s v="Cooperative Bank"/>
    <s v="O"/>
    <n v="597357.09"/>
  </r>
  <r>
    <n v="20221231"/>
    <s v="EUR"/>
    <n v="11796"/>
    <s v="DEL"/>
    <x v="0"/>
    <s v="MSF-EUR"/>
    <n v="281855.96999999997"/>
    <s v="CUST-64816"/>
    <x v="0"/>
    <s v="Cooperative Bank"/>
    <s v="O"/>
    <n v="24841375.91595"/>
  </r>
  <r>
    <n v="20221231"/>
    <s v="GBP"/>
    <n v="11799"/>
    <s v="DEL"/>
    <x v="1"/>
    <s v="Call Money-GBP"/>
    <n v="849346.74"/>
    <s v="CUST-20265"/>
    <x v="1"/>
    <s v="SCB-Private"/>
    <s v="D"/>
    <n v="84533357.665350005"/>
  </r>
  <r>
    <n v="20221231"/>
    <s v="USD"/>
    <n v="11806"/>
    <s v="MUM"/>
    <x v="0"/>
    <s v="MSF-USD"/>
    <n v="93632.22"/>
    <s v="CUST-77734"/>
    <x v="10"/>
    <s v="SBI-SUB"/>
    <s v="D"/>
    <n v="7745725.3994999994"/>
  </r>
  <r>
    <n v="20221231"/>
    <s v="USD"/>
    <n v="11808"/>
    <s v="DEL"/>
    <x v="1"/>
    <s v="Call Money-USD"/>
    <n v="212602.5"/>
    <s v="CUST-78423"/>
    <x v="3"/>
    <s v="Overseas Bank"/>
    <s v="O"/>
    <n v="17587541.8125"/>
  </r>
  <r>
    <n v="20221231"/>
    <s v="GBP"/>
    <n v="11810"/>
    <s v="MUM"/>
    <x v="2"/>
    <s v="Term Loan-GBP"/>
    <n v="462132.99"/>
    <s v="CUST-39775"/>
    <x v="6"/>
    <s v="SCB-Private"/>
    <s v="O"/>
    <n v="45994941.162225001"/>
  </r>
  <r>
    <n v="20221231"/>
    <s v="EUR"/>
    <n v="11812"/>
    <s v="DEL"/>
    <x v="1"/>
    <s v="Call Money-EUR"/>
    <n v="233992.44"/>
    <s v="CUST-11416"/>
    <x v="2"/>
    <s v="Financial Institution"/>
    <s v="D"/>
    <n v="20622923.6994"/>
  </r>
  <r>
    <n v="20221231"/>
    <s v="GBP"/>
    <n v="11813"/>
    <s v="MUM"/>
    <x v="0"/>
    <s v="MSF-GBP"/>
    <n v="879061.59"/>
    <s v="CUST-12192"/>
    <x v="6"/>
    <s v="SCB-Private"/>
    <s v="D"/>
    <n v="87490802.398725003"/>
  </r>
  <r>
    <n v="20221231"/>
    <s v="INR"/>
    <n v="11814"/>
    <s v="MUM"/>
    <x v="3"/>
    <s v="LAF-INR"/>
    <n v="821415.87"/>
    <s v="CUST-74802"/>
    <x v="4"/>
    <s v="Financial Institution"/>
    <s v="O"/>
    <n v="821415.87"/>
  </r>
  <r>
    <n v="20221231"/>
    <s v="INR"/>
    <n v="11815"/>
    <s v="DEL"/>
    <x v="0"/>
    <s v="MSF-INR"/>
    <n v="780893.19"/>
    <s v="CUST-46797"/>
    <x v="10"/>
    <s v="SBI-SUB"/>
    <s v="D"/>
    <n v="780893.19"/>
  </r>
  <r>
    <n v="20221231"/>
    <s v="EUR"/>
    <n v="11818"/>
    <s v="MUM"/>
    <x v="3"/>
    <s v="LAF-EUR"/>
    <n v="585277.11"/>
    <s v="CUST-36972"/>
    <x v="10"/>
    <s v="SBI-SUB"/>
    <s v="D"/>
    <n v="51583398.089850001"/>
  </r>
  <r>
    <n v="20221231"/>
    <s v="INR"/>
    <n v="11819"/>
    <s v="DEL"/>
    <x v="3"/>
    <s v="LAF-INR"/>
    <n v="689963.67"/>
    <s v="CUST-75487"/>
    <x v="6"/>
    <s v="SCB-Private"/>
    <s v="O"/>
    <n v="689963.67"/>
  </r>
  <r>
    <n v="20221231"/>
    <s v="INR"/>
    <n v="11825"/>
    <s v="DEL"/>
    <x v="2"/>
    <s v="Term Loan-INR"/>
    <n v="516934.44"/>
    <s v="CUST-50501"/>
    <x v="1"/>
    <s v="SCB-Private"/>
    <s v="O"/>
    <n v="516934.44"/>
  </r>
  <r>
    <n v="20221231"/>
    <s v="INR"/>
    <n v="11827"/>
    <s v="DEL"/>
    <x v="1"/>
    <s v="Call Money-INR"/>
    <n v="626718.51"/>
    <s v="CUST-16366"/>
    <x v="5"/>
    <s v="Financial Institution"/>
    <s v="O"/>
    <n v="626718.51"/>
  </r>
  <r>
    <n v="20221231"/>
    <s v="INR"/>
    <n v="11831"/>
    <s v="MUM"/>
    <x v="2"/>
    <s v="Term Loan-INR"/>
    <n v="542438.81999999995"/>
    <s v="CUST-55463"/>
    <x v="1"/>
    <s v="SCB-Private"/>
    <s v="O"/>
    <n v="542438.81999999995"/>
  </r>
  <r>
    <n v="20221231"/>
    <s v="EUR"/>
    <n v="11832"/>
    <s v="MUM"/>
    <x v="1"/>
    <s v="Call Money-EUR"/>
    <n v="164631.06"/>
    <s v="CUST-48681"/>
    <x v="7"/>
    <s v="SBI"/>
    <s v="D"/>
    <n v="14509758.473100001"/>
  </r>
  <r>
    <n v="20221231"/>
    <s v="USD"/>
    <n v="11834"/>
    <s v="DEL"/>
    <x v="0"/>
    <s v="MSF-USD"/>
    <n v="654172.19999999995"/>
    <s v="CUST-21209"/>
    <x v="8"/>
    <s v="RBI"/>
    <s v="D"/>
    <n v="54116395.24499999"/>
  </r>
  <r>
    <n v="20221231"/>
    <s v="GBP"/>
    <n v="11835"/>
    <s v="DEL"/>
    <x v="2"/>
    <s v="Term Loan-GBP"/>
    <n v="279494.82"/>
    <s v="CUST-31600"/>
    <x v="3"/>
    <s v="Overseas Bank"/>
    <s v="D"/>
    <n v="27817420.697550002"/>
  </r>
  <r>
    <n v="20221231"/>
    <s v="GBP"/>
    <n v="11836"/>
    <s v="MUM"/>
    <x v="0"/>
    <s v="MSF-GBP"/>
    <n v="16477.560000000001"/>
    <s v="CUST-34817"/>
    <x v="1"/>
    <s v="SCB-Private"/>
    <s v="O"/>
    <n v="1639970.3529000003"/>
  </r>
  <r>
    <n v="20221231"/>
    <s v="INR"/>
    <n v="11838"/>
    <s v="DEL"/>
    <x v="3"/>
    <s v="LAF-INR"/>
    <n v="815958.99"/>
    <s v="CUST-46239"/>
    <x v="2"/>
    <s v="Financial Institution"/>
    <s v="O"/>
    <n v="815958.99"/>
  </r>
  <r>
    <n v="20221231"/>
    <s v="USD"/>
    <n v="11840"/>
    <s v="MUM"/>
    <x v="1"/>
    <s v="Call Money-USD"/>
    <n v="891510.84"/>
    <s v="CUST-17888"/>
    <x v="8"/>
    <s v="RBI"/>
    <s v="D"/>
    <n v="73750234.238999993"/>
  </r>
  <r>
    <n v="20221231"/>
    <s v="INR"/>
    <n v="11843"/>
    <s v="MUM"/>
    <x v="3"/>
    <s v="LAF-INR"/>
    <n v="323321.13"/>
    <s v="CUST-56870"/>
    <x v="0"/>
    <s v="Cooperative Bank"/>
    <s v="O"/>
    <n v="323321.13"/>
  </r>
  <r>
    <n v="20221231"/>
    <s v="INR"/>
    <n v="11844"/>
    <s v="DEL"/>
    <x v="0"/>
    <s v="MSF-INR"/>
    <n v="930405.96"/>
    <s v="CUST-41526"/>
    <x v="6"/>
    <s v="SCB-Private"/>
    <s v="O"/>
    <n v="930405.96"/>
  </r>
  <r>
    <n v="20221231"/>
    <s v="USD"/>
    <n v="11846"/>
    <s v="MUM"/>
    <x v="3"/>
    <s v="LAF-USD"/>
    <n v="203036.13"/>
    <s v="CUST-44658"/>
    <x v="8"/>
    <s v="RBI"/>
    <s v="O"/>
    <n v="16796163.854249999"/>
  </r>
  <r>
    <n v="20221231"/>
    <s v="GBP"/>
    <n v="11848"/>
    <s v="MUM"/>
    <x v="1"/>
    <s v="Call Money-GBP"/>
    <n v="111228.48"/>
    <s v="CUST-66235"/>
    <x v="10"/>
    <s v="SBI-SUB"/>
    <s v="O"/>
    <n v="11070292.543199999"/>
  </r>
  <r>
    <n v="20221231"/>
    <s v="GBP"/>
    <n v="11849"/>
    <s v="DEL"/>
    <x v="2"/>
    <s v="Term Loan-GBP"/>
    <n v="312251.94"/>
    <s v="CUST-23620"/>
    <x v="4"/>
    <s v="Financial Institution"/>
    <s v="D"/>
    <n v="31077654.958350003"/>
  </r>
  <r>
    <n v="20221231"/>
    <s v="USD"/>
    <n v="11852"/>
    <s v="MUM"/>
    <x v="2"/>
    <s v="Term Loan-USD"/>
    <n v="910945.53"/>
    <s v="CUST-37543"/>
    <x v="10"/>
    <s v="SBI-SUB"/>
    <s v="O"/>
    <n v="75357968.969249994"/>
  </r>
  <r>
    <n v="20221231"/>
    <s v="EUR"/>
    <n v="11854"/>
    <s v="DEL"/>
    <x v="3"/>
    <s v="LAF-EUR"/>
    <n v="147467.43"/>
    <s v="CUST-35514"/>
    <x v="8"/>
    <s v="RBI"/>
    <s v="D"/>
    <n v="12997041.943050001"/>
  </r>
  <r>
    <n v="20221231"/>
    <s v="INR"/>
    <n v="11857"/>
    <s v="DEL"/>
    <x v="3"/>
    <s v="LAF-INR"/>
    <n v="160231.5"/>
    <s v="CUST-59444"/>
    <x v="10"/>
    <s v="SBI-SUB"/>
    <s v="D"/>
    <n v="160231.5"/>
  </r>
  <r>
    <n v="20221231"/>
    <s v="USD"/>
    <n v="11858"/>
    <s v="DEL"/>
    <x v="2"/>
    <s v="Term Loan-USD"/>
    <n v="729830.97"/>
    <s v="CUST-75881"/>
    <x v="10"/>
    <s v="SBI-SUB"/>
    <s v="D"/>
    <n v="60375266.99324999"/>
  </r>
  <r>
    <n v="20221231"/>
    <s v="EUR"/>
    <n v="11860"/>
    <s v="DEL"/>
    <x v="2"/>
    <s v="Term Loan-EUR"/>
    <n v="583609.94999999995"/>
    <s v="CUST-45926"/>
    <x v="4"/>
    <s v="Financial Institution"/>
    <s v="D"/>
    <n v="51436462.94325"/>
  </r>
  <r>
    <n v="20221231"/>
    <s v="GBP"/>
    <n v="11861"/>
    <s v="MUM"/>
    <x v="1"/>
    <s v="Call Money-GBP"/>
    <n v="736959.96"/>
    <s v="CUST-76964"/>
    <x v="9"/>
    <s v="Financial Institution"/>
    <s v="D"/>
    <n v="73347782.418899998"/>
  </r>
  <r>
    <n v="20221231"/>
    <s v="INR"/>
    <n v="11863"/>
    <s v="DEL"/>
    <x v="3"/>
    <s v="LAF-INR"/>
    <n v="73316.429999999993"/>
    <s v="CUST-23339"/>
    <x v="1"/>
    <s v="SCB-Private"/>
    <s v="D"/>
    <n v="73316.429999999993"/>
  </r>
  <r>
    <n v="20221231"/>
    <s v="EUR"/>
    <n v="11864"/>
    <s v="MUM"/>
    <x v="0"/>
    <s v="MSF-EUR"/>
    <n v="397265.22"/>
    <s v="CUST-40082"/>
    <x v="3"/>
    <s v="Overseas Bank"/>
    <s v="D"/>
    <n v="35012970.164700001"/>
  </r>
  <r>
    <n v="20221231"/>
    <s v="INR"/>
    <n v="11869"/>
    <s v="DEL"/>
    <x v="1"/>
    <s v="Call Money-INR"/>
    <n v="949433.76"/>
    <s v="CUST-19714"/>
    <x v="6"/>
    <s v="SCB-Private"/>
    <s v="D"/>
    <n v="949433.76"/>
  </r>
  <r>
    <n v="20221231"/>
    <s v="GBP"/>
    <n v="11871"/>
    <s v="MUM"/>
    <x v="1"/>
    <s v="Call Money-GBP"/>
    <n v="574661.34"/>
    <s v="CUST-69416"/>
    <x v="6"/>
    <s v="SCB-Private"/>
    <s v="O"/>
    <n v="57194606.516850002"/>
  </r>
  <r>
    <n v="20221231"/>
    <s v="GBP"/>
    <n v="11874"/>
    <s v="DEL"/>
    <x v="0"/>
    <s v="MSF-GBP"/>
    <n v="145333.98000000001"/>
    <s v="CUST-20074"/>
    <x v="9"/>
    <s v="Financial Institution"/>
    <s v="O"/>
    <n v="14464727.694450002"/>
  </r>
  <r>
    <n v="20221231"/>
    <s v="EUR"/>
    <n v="11876"/>
    <s v="DEL"/>
    <x v="3"/>
    <s v="LAF-EUR"/>
    <n v="113012.45999999999"/>
    <s v="CUST-47050"/>
    <x v="8"/>
    <s v="RBI"/>
    <s v="O"/>
    <n v="9960353.1621000003"/>
  </r>
  <r>
    <n v="20221231"/>
    <s v="INR"/>
    <n v="11877"/>
    <s v="MUM"/>
    <x v="3"/>
    <s v="LAF-INR"/>
    <n v="643415.85"/>
    <s v="CUST-53045"/>
    <x v="9"/>
    <s v="Financial Institution"/>
    <s v="D"/>
    <n v="643415.85"/>
  </r>
  <r>
    <n v="20221231"/>
    <s v="GBP"/>
    <n v="11880"/>
    <s v="MUM"/>
    <x v="0"/>
    <s v="MSF-GBP"/>
    <n v="20231.64"/>
    <s v="CUST-28777"/>
    <x v="6"/>
    <s v="SCB-Private"/>
    <s v="O"/>
    <n v="2013604.5501000001"/>
  </r>
  <r>
    <n v="20221231"/>
    <s v="USD"/>
    <n v="11883"/>
    <s v="DEL"/>
    <x v="1"/>
    <s v="Call Money-USD"/>
    <n v="663539.57999999996"/>
    <s v="CUST-70034"/>
    <x v="3"/>
    <s v="Overseas Bank"/>
    <s v="D"/>
    <n v="54891311.755499996"/>
  </r>
  <r>
    <n v="20221231"/>
    <s v="EUR"/>
    <n v="11885"/>
    <s v="MUM"/>
    <x v="3"/>
    <s v="LAF-EUR"/>
    <n v="406570.23"/>
    <s v="CUST-32895"/>
    <x v="2"/>
    <s v="Financial Institution"/>
    <s v="D"/>
    <n v="35833067.221050002"/>
  </r>
  <r>
    <n v="20221231"/>
    <s v="INR"/>
    <n v="11886"/>
    <s v="MUM"/>
    <x v="3"/>
    <s v="LAF-INR"/>
    <n v="801729.72"/>
    <s v="CUST-69766"/>
    <x v="10"/>
    <s v="SBI-SUB"/>
    <s v="O"/>
    <n v="801729.72"/>
  </r>
  <r>
    <n v="20221231"/>
    <s v="USD"/>
    <n v="11887"/>
    <s v="DEL"/>
    <x v="2"/>
    <s v="Term Loan-USD"/>
    <n v="61547.31"/>
    <s v="CUST-29438"/>
    <x v="5"/>
    <s v="Financial Institution"/>
    <s v="O"/>
    <n v="5091501.2197499992"/>
  </r>
  <r>
    <n v="20221231"/>
    <s v="GBP"/>
    <n v="11889"/>
    <s v="DEL"/>
    <x v="3"/>
    <s v="LAF-GBP"/>
    <n v="939809.97"/>
    <s v="CUST-42480"/>
    <x v="1"/>
    <s v="SCB-Private"/>
    <s v="O"/>
    <n v="93536936.789175004"/>
  </r>
  <r>
    <n v="20221231"/>
    <s v="GBP"/>
    <n v="11891"/>
    <s v="DEL"/>
    <x v="1"/>
    <s v="Call Money-GBP"/>
    <n v="746458.02"/>
    <s v="CUST-52632"/>
    <x v="7"/>
    <s v="SBI"/>
    <s v="O"/>
    <n v="74293100.58555001"/>
  </r>
  <r>
    <n v="20221231"/>
    <s v="EUR"/>
    <n v="11892"/>
    <s v="DEL"/>
    <x v="2"/>
    <s v="Term Loan-EUR"/>
    <n v="593647.55999999994"/>
    <s v="CUST-39963"/>
    <x v="0"/>
    <s v="Cooperative Bank"/>
    <s v="O"/>
    <n v="52321127.700599998"/>
  </r>
  <r>
    <n v="20221231"/>
    <s v="USD"/>
    <n v="11893"/>
    <s v="DEL"/>
    <x v="3"/>
    <s v="LAF-USD"/>
    <n v="45180.63"/>
    <s v="CUST-49040"/>
    <x v="10"/>
    <s v="SBI-SUB"/>
    <s v="O"/>
    <n v="3737567.6167499996"/>
  </r>
  <r>
    <n v="20221231"/>
    <s v="GBP"/>
    <n v="11895"/>
    <s v="DEL"/>
    <x v="2"/>
    <s v="Term Loan-GBP"/>
    <n v="629704.35"/>
    <s v="CUST-27583"/>
    <x v="1"/>
    <s v="SCB-Private"/>
    <s v="O"/>
    <n v="62672899.694624998"/>
  </r>
  <r>
    <n v="20221231"/>
    <s v="INR"/>
    <n v="11903"/>
    <s v="MUM"/>
    <x v="3"/>
    <s v="LAF-INR"/>
    <n v="594763.29"/>
    <s v="CUST-10658"/>
    <x v="2"/>
    <s v="Financial Institution"/>
    <s v="O"/>
    <n v="594763.29"/>
  </r>
  <r>
    <n v="20221231"/>
    <s v="GBP"/>
    <n v="11904"/>
    <s v="DEL"/>
    <x v="1"/>
    <s v="Call Money-GBP"/>
    <n v="827503.38"/>
    <s v="CUST-64800"/>
    <x v="6"/>
    <s v="SCB-Private"/>
    <s v="D"/>
    <n v="82359342.652950004"/>
  </r>
  <r>
    <n v="20221231"/>
    <s v="USD"/>
    <n v="11905"/>
    <s v="MUM"/>
    <x v="3"/>
    <s v="LAF-USD"/>
    <n v="658578.68999999994"/>
    <s v="CUST-45364"/>
    <x v="2"/>
    <s v="Financial Institution"/>
    <s v="D"/>
    <n v="54480922.130249992"/>
  </r>
  <r>
    <n v="20221231"/>
    <s v="USD"/>
    <n v="11909"/>
    <s v="MUM"/>
    <x v="0"/>
    <s v="MSF-USD"/>
    <n v="253208.34"/>
    <s v="CUST-57695"/>
    <x v="6"/>
    <s v="SCB-Private"/>
    <s v="D"/>
    <n v="20946659.9265"/>
  </r>
  <r>
    <n v="20221231"/>
    <s v="USD"/>
    <n v="11911"/>
    <s v="DEL"/>
    <x v="0"/>
    <s v="MSF-USD"/>
    <n v="647759.97"/>
    <s v="CUST-35572"/>
    <x v="2"/>
    <s v="Financial Institution"/>
    <s v="D"/>
    <n v="53585943.518249996"/>
  </r>
  <r>
    <n v="20221231"/>
    <s v="INR"/>
    <n v="11912"/>
    <s v="DEL"/>
    <x v="2"/>
    <s v="Term Loan-INR"/>
    <n v="437541.39"/>
    <s v="CUST-19725"/>
    <x v="9"/>
    <s v="Financial Institution"/>
    <s v="D"/>
    <n v="437541.39"/>
  </r>
  <r>
    <n v="20221231"/>
    <s v="GBP"/>
    <n v="11913"/>
    <s v="MUM"/>
    <x v="3"/>
    <s v="LAF-GBP"/>
    <n v="948193.29"/>
    <s v="CUST-13056"/>
    <x v="8"/>
    <s v="RBI"/>
    <s v="D"/>
    <n v="94371307.670475006"/>
  </r>
  <r>
    <n v="20221231"/>
    <s v="GBP"/>
    <n v="11914"/>
    <s v="MUM"/>
    <x v="3"/>
    <s v="LAF-GBP"/>
    <n v="113672.79"/>
    <s v="CUST-23108"/>
    <x v="3"/>
    <s v="Overseas Bank"/>
    <s v="O"/>
    <n v="11313568.606725"/>
  </r>
  <r>
    <n v="20221231"/>
    <s v="GBP"/>
    <n v="11916"/>
    <s v="MUM"/>
    <x v="1"/>
    <s v="Call Money-GBP"/>
    <n v="29797.02"/>
    <s v="CUST-19949"/>
    <x v="6"/>
    <s v="SCB-Private"/>
    <s v="D"/>
    <n v="2965622.9080500002"/>
  </r>
  <r>
    <n v="20221231"/>
    <s v="INR"/>
    <n v="11918"/>
    <s v="MUM"/>
    <x v="1"/>
    <s v="Call Money-INR"/>
    <n v="111383.91"/>
    <s v="CUST-64667"/>
    <x v="5"/>
    <s v="Financial Institution"/>
    <s v="D"/>
    <n v="111383.91"/>
  </r>
  <r>
    <n v="20221231"/>
    <s v="INR"/>
    <n v="11920"/>
    <s v="DEL"/>
    <x v="3"/>
    <s v="LAF-INR"/>
    <n v="108602.01"/>
    <s v="CUST-13408"/>
    <x v="4"/>
    <s v="Financial Institution"/>
    <s v="D"/>
    <n v="108602.01"/>
  </r>
  <r>
    <n v="20221231"/>
    <s v="USD"/>
    <n v="11921"/>
    <s v="MUM"/>
    <x v="2"/>
    <s v="Term Loan-USD"/>
    <n v="284660.64"/>
    <s v="CUST-57077"/>
    <x v="3"/>
    <s v="Overseas Bank"/>
    <s v="D"/>
    <n v="23548551.443999998"/>
  </r>
  <r>
    <n v="20221231"/>
    <s v="EUR"/>
    <n v="11922"/>
    <s v="MUM"/>
    <x v="1"/>
    <s v="Call Money-EUR"/>
    <n v="512653.68"/>
    <s v="CUST-66030"/>
    <x v="2"/>
    <s v="Financial Institution"/>
    <s v="O"/>
    <n v="45182732.086800002"/>
  </r>
  <r>
    <n v="20221231"/>
    <s v="EUR"/>
    <n v="11924"/>
    <s v="DEL"/>
    <x v="0"/>
    <s v="MSF-EUR"/>
    <n v="478750.14"/>
    <s v="CUST-19731"/>
    <x v="6"/>
    <s v="SCB-Private"/>
    <s v="D"/>
    <n v="42194643.588900007"/>
  </r>
  <r>
    <n v="20221231"/>
    <s v="GBP"/>
    <n v="11925"/>
    <s v="DEL"/>
    <x v="2"/>
    <s v="Term Loan-GBP"/>
    <n v="318767.13"/>
    <s v="CUST-41235"/>
    <x v="10"/>
    <s v="SBI-SUB"/>
    <s v="D"/>
    <n v="31726095.531075001"/>
  </r>
  <r>
    <n v="20221231"/>
    <s v="INR"/>
    <n v="11926"/>
    <s v="DEL"/>
    <x v="3"/>
    <s v="LAF-INR"/>
    <n v="495283.14"/>
    <s v="CUST-63158"/>
    <x v="10"/>
    <s v="SBI-SUB"/>
    <s v="O"/>
    <n v="495283.14"/>
  </r>
  <r>
    <n v="20221231"/>
    <s v="INR"/>
    <n v="11928"/>
    <s v="DEL"/>
    <x v="3"/>
    <s v="LAF-INR"/>
    <n v="457860.15"/>
    <s v="CUST-57584"/>
    <x v="8"/>
    <s v="RBI"/>
    <s v="O"/>
    <n v="457860.15"/>
  </r>
  <r>
    <n v="20221231"/>
    <s v="EUR"/>
    <n v="11930"/>
    <s v="MUM"/>
    <x v="2"/>
    <s v="Term Loan-EUR"/>
    <n v="930727.71"/>
    <s v="CUST-41870"/>
    <x v="4"/>
    <s v="Financial Institution"/>
    <s v="D"/>
    <n v="82029686.720850006"/>
  </r>
  <r>
    <n v="20221231"/>
    <s v="EUR"/>
    <n v="11932"/>
    <s v="MUM"/>
    <x v="1"/>
    <s v="Call Money-EUR"/>
    <n v="400951.98"/>
    <s v="CUST-49437"/>
    <x v="9"/>
    <s v="Financial Institution"/>
    <s v="O"/>
    <n v="35337902.757299997"/>
  </r>
  <r>
    <n v="20221231"/>
    <s v="GBP"/>
    <n v="11934"/>
    <s v="MUM"/>
    <x v="1"/>
    <s v="Call Money-GBP"/>
    <n v="722138.67"/>
    <s v="CUST-20629"/>
    <x v="7"/>
    <s v="SBI"/>
    <s v="O"/>
    <n v="71872656.478425011"/>
  </r>
  <r>
    <n v="20221231"/>
    <s v="GBP"/>
    <n v="11937"/>
    <s v="MUM"/>
    <x v="2"/>
    <s v="Term Loan-GBP"/>
    <n v="965418.3"/>
    <s v="CUST-34939"/>
    <x v="5"/>
    <s v="Financial Institution"/>
    <s v="D"/>
    <n v="96085669.853250012"/>
  </r>
  <r>
    <n v="20221231"/>
    <s v="EUR"/>
    <n v="11938"/>
    <s v="MUM"/>
    <x v="3"/>
    <s v="LAF-EUR"/>
    <n v="315696.15000000002"/>
    <s v="CUST-64588"/>
    <x v="6"/>
    <s v="SCB-Private"/>
    <s v="D"/>
    <n v="27823880.180250004"/>
  </r>
  <r>
    <n v="20221231"/>
    <s v="EUR"/>
    <n v="11939"/>
    <s v="DEL"/>
    <x v="3"/>
    <s v="LAF-EUR"/>
    <n v="632782.26"/>
    <s v="CUST-71061"/>
    <x v="0"/>
    <s v="Cooperative Bank"/>
    <s v="O"/>
    <n v="55770264.485100001"/>
  </r>
  <r>
    <n v="20221231"/>
    <s v="INR"/>
    <n v="11941"/>
    <s v="DEL"/>
    <x v="3"/>
    <s v="LAF-INR"/>
    <n v="983111.58"/>
    <s v="CUST-27863"/>
    <x v="8"/>
    <s v="RBI"/>
    <s v="D"/>
    <n v="983111.58"/>
  </r>
  <r>
    <n v="20221231"/>
    <s v="INR"/>
    <n v="11942"/>
    <s v="MUM"/>
    <x v="3"/>
    <s v="LAF-INR"/>
    <n v="84521.25"/>
    <s v="CUST-32452"/>
    <x v="4"/>
    <s v="Financial Institution"/>
    <s v="O"/>
    <n v="8452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05C22-BE19-5242-A6B2-3AC9D81B149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17" firstHeaderRow="1" firstDataRow="2" firstDataCol="1"/>
  <pivotFields count="12">
    <pivotField showAll="0"/>
    <pivotField multipleItemSelectionAllowed="1" showAll="0"/>
    <pivotField showAll="0"/>
    <pivotField multipleItemSelectionAllowed="1" showAll="0"/>
    <pivotField axis="axisCol" showAll="0">
      <items count="5">
        <item x="1"/>
        <item x="3"/>
        <item x="0"/>
        <item x="2"/>
        <item t="default"/>
      </items>
    </pivotField>
    <pivotField showAll="0"/>
    <pivotField dataField="1" numFmtId="43" showAll="0"/>
    <pivotField showAll="0"/>
    <pivotField axis="axisRow" showAll="0">
      <items count="12">
        <item x="3"/>
        <item x="9"/>
        <item x="2"/>
        <item x="1"/>
        <item x="6"/>
        <item x="5"/>
        <item x="8"/>
        <item x="0"/>
        <item x="10"/>
        <item x="7"/>
        <item x="4"/>
        <item t="default"/>
      </items>
    </pivotField>
    <pivotField showAll="0"/>
    <pivotField showAll="0"/>
    <pivotField numFmtId="43"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Balance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"/>
  <sheetViews>
    <sheetView showGridLines="0" tabSelected="1" topLeftCell="A58" zoomScale="143" zoomScaleNormal="100" workbookViewId="0">
      <selection activeCell="B72" sqref="B72"/>
    </sheetView>
  </sheetViews>
  <sheetFormatPr baseColWidth="10" defaultRowHeight="15" x14ac:dyDescent="0.2"/>
  <cols>
    <col min="1" max="1" width="63.33203125" style="1" customWidth="1"/>
    <col min="2" max="2" width="33.5" style="2" customWidth="1"/>
    <col min="3" max="3" width="13.83203125" style="1" customWidth="1"/>
    <col min="4" max="256" width="8.83203125" style="1" customWidth="1"/>
    <col min="257" max="16384" width="10.83203125" style="1"/>
  </cols>
  <sheetData>
    <row r="1" spans="1:2" ht="23" customHeight="1" x14ac:dyDescent="0.2">
      <c r="A1" s="87" t="s">
        <v>83</v>
      </c>
      <c r="B1" s="35"/>
    </row>
    <row r="2" spans="1:2" ht="23" customHeight="1" x14ac:dyDescent="0.2">
      <c r="A2" s="19"/>
      <c r="B2" s="19"/>
    </row>
    <row r="3" spans="1:2" ht="16" x14ac:dyDescent="0.2">
      <c r="A3" s="5" t="s">
        <v>0</v>
      </c>
      <c r="B3" s="21" t="s">
        <v>1</v>
      </c>
    </row>
    <row r="4" spans="1:2" x14ac:dyDescent="0.2">
      <c r="A4" s="11" t="s">
        <v>103</v>
      </c>
      <c r="B4" s="65">
        <f>ROUND(SUMIFS(GL!$E:$E,GL!$H:$H,"PC12345",GL!$G:$G,"11000011")/1000,0)</f>
        <v>733</v>
      </c>
    </row>
    <row r="5" spans="1:2" x14ac:dyDescent="0.2">
      <c r="A5" s="12" t="s">
        <v>2</v>
      </c>
      <c r="B5" s="65">
        <f>ROUNDUP(SUM(B6:B8),0)</f>
        <v>4486</v>
      </c>
    </row>
    <row r="6" spans="1:2" x14ac:dyDescent="0.2">
      <c r="A6" s="22" t="s">
        <v>3</v>
      </c>
      <c r="B6" s="66">
        <f>SUMIFS(GL!$E:$E,GL!$H:$H,"RF12345",GL!$G:$G,"11000012")/1000</f>
        <v>2233.5083100000002</v>
      </c>
    </row>
    <row r="7" spans="1:2" x14ac:dyDescent="0.2">
      <c r="A7" s="22" t="s">
        <v>4</v>
      </c>
      <c r="B7" s="66">
        <f>SUMIFS(GL!$E:$E,GL!$H:$H,"OF12334",GL!$G:$G,"11000013")/1000</f>
        <v>1872.3246300000001</v>
      </c>
    </row>
    <row r="8" spans="1:2" x14ac:dyDescent="0.2">
      <c r="A8" s="23" t="s">
        <v>84</v>
      </c>
      <c r="B8" s="66">
        <f>SUMIFS(GL!$E:$E,GL!$H:$H,"SP12345",GL!$G:$G,"11000014")/1000</f>
        <v>379.17197999999996</v>
      </c>
    </row>
    <row r="9" spans="1:2" x14ac:dyDescent="0.2">
      <c r="A9" s="12" t="s">
        <v>5</v>
      </c>
      <c r="B9" s="65">
        <f>ROUNDDOWN(SUM(B10,B13,B14),0)</f>
        <v>115903815</v>
      </c>
    </row>
    <row r="10" spans="1:2" x14ac:dyDescent="0.2">
      <c r="A10" s="23" t="s">
        <v>6</v>
      </c>
      <c r="B10" s="67">
        <f>SUM(B11:B12)</f>
        <v>7048.825222032001</v>
      </c>
    </row>
    <row r="11" spans="1:2" x14ac:dyDescent="0.2">
      <c r="A11" s="24" t="s">
        <v>7</v>
      </c>
      <c r="B11" s="66">
        <f>SUMIFS([1]Deposits!$L:$L,[1]Deposits!$E:$E,"CD",[1]Deposits!$F:$F,"Bank")/1000</f>
        <v>3078.4346083161004</v>
      </c>
    </row>
    <row r="12" spans="1:2" x14ac:dyDescent="0.2">
      <c r="A12" s="24" t="s">
        <v>8</v>
      </c>
      <c r="B12" s="66">
        <f>SUMIFS([1]Deposits!$L:$L,[1]Deposits!$E:$E,"CD",[1]Deposits!$F:$F,"Non-Bank")/1000</f>
        <v>3970.3906137159011</v>
      </c>
    </row>
    <row r="13" spans="1:2" x14ac:dyDescent="0.2">
      <c r="A13" s="23" t="s">
        <v>85</v>
      </c>
      <c r="B13" s="66">
        <f>SUMIFS([1]Deposits!$L:$L,[1]Deposits!$E:$E,"SD")/1000</f>
        <v>9602.1162459758252</v>
      </c>
    </row>
    <row r="14" spans="1:2" x14ac:dyDescent="0.2">
      <c r="A14" s="23" t="s">
        <v>86</v>
      </c>
      <c r="B14" s="66">
        <f>SUM(B15:B16)</f>
        <v>115887165.02553962</v>
      </c>
    </row>
    <row r="15" spans="1:2" x14ac:dyDescent="0.2">
      <c r="A15" s="24" t="s">
        <v>9</v>
      </c>
      <c r="B15" s="66">
        <f>SUMIFS([1]Deposits!H2:H1001,[1]Deposits!E2:E1001,"CD")</f>
        <v>107564983.02000001</v>
      </c>
    </row>
    <row r="16" spans="1:2" x14ac:dyDescent="0.2">
      <c r="A16" s="24" t="s">
        <v>10</v>
      </c>
      <c r="B16" s="66">
        <f>SUM(SUMIFS([1]Deposits!$L:$L,[1]Deposits!$E:$E,"RD"))</f>
        <v>8322182.0055396054</v>
      </c>
    </row>
    <row r="17" spans="1:2" x14ac:dyDescent="0.2">
      <c r="A17" s="12" t="s">
        <v>11</v>
      </c>
      <c r="B17" s="65">
        <f>SUM(B18,B24,B25,B30)</f>
        <v>125779697.73261584</v>
      </c>
    </row>
    <row r="18" spans="1:2" x14ac:dyDescent="0.2">
      <c r="A18" s="23" t="s">
        <v>87</v>
      </c>
      <c r="B18" s="66">
        <f>SUM(B19:B23)</f>
        <v>19881900.02057242</v>
      </c>
    </row>
    <row r="19" spans="1:2" x14ac:dyDescent="0.2">
      <c r="A19" s="24" t="s">
        <v>12</v>
      </c>
      <c r="B19" s="66">
        <f>SUMIFS(Borrowings!$L:$L,Borrowings!$J:$J,"RBI")/1000</f>
        <v>3489269.8520418759</v>
      </c>
    </row>
    <row r="20" spans="1:2" x14ac:dyDescent="0.2">
      <c r="A20" s="24" t="s">
        <v>13</v>
      </c>
      <c r="B20" s="66">
        <f>SUMIFS(Borrowings!$L:$L,Borrowings!$J:$J,"SBI")/1000</f>
        <v>3024166.4765705257</v>
      </c>
    </row>
    <row r="21" spans="1:2" x14ac:dyDescent="0.2">
      <c r="A21" s="24" t="s">
        <v>14</v>
      </c>
      <c r="B21" s="66">
        <f>SUMIFS(Borrowings!$L:$L,Borrowings!$J:$J,"SBI-SUB")/1000</f>
        <v>3098991.5212657484</v>
      </c>
    </row>
    <row r="22" spans="1:2" x14ac:dyDescent="0.2">
      <c r="A22" s="24" t="s">
        <v>15</v>
      </c>
      <c r="B22" s="66">
        <f>SUMIFS(Borrowings!$L:$L,Borrowings!$J:$J,"SCB-Private")/1000</f>
        <v>6535323.3563738968</v>
      </c>
    </row>
    <row r="23" spans="1:2" x14ac:dyDescent="0.2">
      <c r="A23" s="24" t="s">
        <v>16</v>
      </c>
      <c r="B23" s="66">
        <f>SUMIFS(Borrowings!$L:$L,Borrowings!$J:$J,"Cooperative Bank")/1000</f>
        <v>3734148.8143203738</v>
      </c>
    </row>
    <row r="24" spans="1:2" x14ac:dyDescent="0.2">
      <c r="A24" s="25" t="s">
        <v>75</v>
      </c>
      <c r="B24" s="66">
        <f>SUMIFS(Borrowings!$L:$L,Borrowings!$J:$J,"Overseas Bank")/1000</f>
        <v>2850794.7092757006</v>
      </c>
    </row>
    <row r="25" spans="1:2" x14ac:dyDescent="0.2">
      <c r="A25" s="25" t="s">
        <v>88</v>
      </c>
      <c r="B25" s="66">
        <f>SUM(B26:B29)</f>
        <v>97775552.262007132</v>
      </c>
    </row>
    <row r="26" spans="1:2" ht="30" x14ac:dyDescent="0.2">
      <c r="A26" s="26" t="s">
        <v>104</v>
      </c>
      <c r="B26" s="66">
        <f>SUMIFS(Borrowings!$L:$L,Borrowings!$I:$I,"SIDBI")/1000</f>
        <v>2562088.8502662759</v>
      </c>
    </row>
    <row r="27" spans="1:2" x14ac:dyDescent="0.2">
      <c r="A27" s="26" t="s">
        <v>17</v>
      </c>
      <c r="B27" s="66">
        <f>SUMIFS(Borrowings!$L:$L,Borrowings!$I:$I,"NABARD")/1000</f>
        <v>2530636.6994419503</v>
      </c>
    </row>
    <row r="28" spans="1:2" x14ac:dyDescent="0.2">
      <c r="A28" s="26" t="s">
        <v>18</v>
      </c>
      <c r="B28" s="66">
        <f>SUMIFS(Borrowings!$L:$L,Borrowings!$I:$I,"EXIM")/1000</f>
        <v>3097648.5022988985</v>
      </c>
    </row>
    <row r="29" spans="1:2" x14ac:dyDescent="0.2">
      <c r="A29" s="26" t="s">
        <v>19</v>
      </c>
      <c r="B29" s="68">
        <f>SUM(GETPIVOTDATA("Balance Amount",'Pivot-Borrowings'!$A$4,"Counterparty Code","EXIM"),GETPIVOTDATA("Balance Amount",'Pivot-Borrowings'!$A$4,"Counterparty Code","FIO"))</f>
        <v>89585178.210000008</v>
      </c>
    </row>
    <row r="30" spans="1:2" x14ac:dyDescent="0.2">
      <c r="A30" s="25" t="s">
        <v>20</v>
      </c>
      <c r="B30" s="66">
        <f>SUMIFS(Borrowings!$L:$L,Borrowings!$J:$J,"Financial Institution",Borrowings!$K:$K,"O")/1000</f>
        <v>5271450.7407605965</v>
      </c>
    </row>
    <row r="31" spans="1:2" x14ac:dyDescent="0.2">
      <c r="A31" s="12" t="s">
        <v>21</v>
      </c>
      <c r="B31" s="65">
        <f>SUM(B32,B35,B36,B37)</f>
        <v>787761.70294882497</v>
      </c>
    </row>
    <row r="32" spans="1:2" x14ac:dyDescent="0.2">
      <c r="A32" s="27" t="s">
        <v>22</v>
      </c>
      <c r="B32" s="66">
        <f>SUM(B33:B34)</f>
        <v>408360.77064832492</v>
      </c>
    </row>
    <row r="33" spans="1:2" x14ac:dyDescent="0.2">
      <c r="A33" s="28" t="s">
        <v>23</v>
      </c>
      <c r="B33" s="69">
        <f>SUMIFS(GL!$E:$E,GL!$H:$H,"GT23446",GL!$G:$G,"21003221")/1000</f>
        <v>4691.0793599999997</v>
      </c>
    </row>
    <row r="34" spans="1:2" x14ac:dyDescent="0.2">
      <c r="A34" s="28" t="s">
        <v>24</v>
      </c>
      <c r="B34" s="69">
        <f>SUMIFS(GL!$E:$E,GL!$H:$H,"GT23447",GL!$G:$G,"21003221")/1000</f>
        <v>403669.69128832495</v>
      </c>
    </row>
    <row r="35" spans="1:2" x14ac:dyDescent="0.2">
      <c r="A35" s="29" t="s">
        <v>25</v>
      </c>
      <c r="B35" s="69">
        <f>SUMIFS(GL!$E:$E,GL!$H:$H,"GT23447",GL!$G:$G,"21003222")/1000</f>
        <v>366444.44194049999</v>
      </c>
    </row>
    <row r="36" spans="1:2" x14ac:dyDescent="0.2">
      <c r="A36" s="29" t="s">
        <v>89</v>
      </c>
      <c r="B36" s="69">
        <v>0</v>
      </c>
    </row>
    <row r="37" spans="1:2" x14ac:dyDescent="0.2">
      <c r="A37" s="29" t="s">
        <v>26</v>
      </c>
      <c r="B37" s="69">
        <f>SUMIFS(GL!$E:$E,GL!$H:$H,"AD23456",GL!$G:$G,"31000236")/1000</f>
        <v>12956.49036</v>
      </c>
    </row>
    <row r="38" spans="1:2" x14ac:dyDescent="0.2">
      <c r="A38" s="11" t="s">
        <v>90</v>
      </c>
      <c r="B38" s="65">
        <f>SUM(B39:B40)</f>
        <v>117912.3709005</v>
      </c>
    </row>
    <row r="39" spans="1:2" x14ac:dyDescent="0.2">
      <c r="A39" s="27" t="s">
        <v>27</v>
      </c>
      <c r="B39" s="69">
        <f>SUMIFS(GL!$E:$E,GL!$H:$H,"AK12345",GL!$G:$G,"40000321")/1000</f>
        <v>1362.11328</v>
      </c>
    </row>
    <row r="40" spans="1:2" x14ac:dyDescent="0.2">
      <c r="A40" s="29" t="s">
        <v>108</v>
      </c>
      <c r="B40" s="69">
        <f>SUMIFS(GL!$E:$E,GL!$H:$H,"AK12346",GL!$G:$G,"40000321")/1000</f>
        <v>116550.25762049999</v>
      </c>
    </row>
    <row r="41" spans="1:2" x14ac:dyDescent="0.2">
      <c r="A41" s="11" t="s">
        <v>28</v>
      </c>
      <c r="B41" s="65">
        <f>SUM(B9,B17,B31)</f>
        <v>242471274.43556467</v>
      </c>
    </row>
    <row r="42" spans="1:2" x14ac:dyDescent="0.2">
      <c r="A42" s="12" t="s">
        <v>29</v>
      </c>
      <c r="B42" s="65">
        <v>0</v>
      </c>
    </row>
    <row r="43" spans="1:2" x14ac:dyDescent="0.2">
      <c r="A43" s="12" t="s">
        <v>30</v>
      </c>
      <c r="B43" s="65">
        <f>SUM(B4,B5,B9,B17,B31,B38,B42)</f>
        <v>242594405.80646518</v>
      </c>
    </row>
    <row r="44" spans="1:2" x14ac:dyDescent="0.2">
      <c r="A44" s="3"/>
      <c r="B44" s="4"/>
    </row>
    <row r="45" spans="1:2" ht="25" customHeight="1" x14ac:dyDescent="0.2">
      <c r="A45" s="5" t="s">
        <v>31</v>
      </c>
      <c r="B45" s="21" t="s">
        <v>110</v>
      </c>
    </row>
    <row r="46" spans="1:2" ht="15" customHeight="1" x14ac:dyDescent="0.2">
      <c r="A46" s="13" t="s">
        <v>32</v>
      </c>
      <c r="B46" s="70">
        <f>SUMIFS(GL!$E:$E,GL!$G:$G,"50000001",GL!$H:$H,"BP12345")/1000</f>
        <v>501.55973999999998</v>
      </c>
    </row>
    <row r="47" spans="1:2" ht="15" customHeight="1" x14ac:dyDescent="0.2">
      <c r="A47" s="7" t="s">
        <v>33</v>
      </c>
      <c r="B47" s="70">
        <f>SUMIFS(GL!$E:$E,GL!$G:$G,"50000002",GL!$H:$H,"AT12345")/1000</f>
        <v>923.13837000000001</v>
      </c>
    </row>
    <row r="48" spans="1:2" x14ac:dyDescent="0.2">
      <c r="A48" s="7" t="s">
        <v>76</v>
      </c>
      <c r="B48" s="71">
        <f>SUM(B49:B52)</f>
        <v>3359.7422100000003</v>
      </c>
    </row>
    <row r="49" spans="1:2" x14ac:dyDescent="0.2">
      <c r="A49" s="10" t="s">
        <v>34</v>
      </c>
      <c r="B49" s="72">
        <f>SUMIFS(GL!$E:$E,GL!$G:$G,"50000003",GL!$H:$H,"CA12345")/1000</f>
        <v>925.93214999999998</v>
      </c>
    </row>
    <row r="50" spans="1:2" x14ac:dyDescent="0.2">
      <c r="A50" s="10" t="s">
        <v>35</v>
      </c>
      <c r="B50" s="72">
        <f>SUMIFS(GL!$E:$E,GL!$G:$G,"50000003",GL!$H:$H,"CA23456")/1000</f>
        <v>969.95744999999999</v>
      </c>
    </row>
    <row r="51" spans="1:2" x14ac:dyDescent="0.2">
      <c r="A51" s="10" t="s">
        <v>91</v>
      </c>
      <c r="B51" s="72">
        <f>SUMIFS(GL!$E:$E,GL!$G:$G,"50000003",GL!$H:$H,"CA45678")/1000</f>
        <v>618.56783999999993</v>
      </c>
    </row>
    <row r="52" spans="1:2" x14ac:dyDescent="0.2">
      <c r="A52" s="10" t="s">
        <v>36</v>
      </c>
      <c r="B52" s="72">
        <f>SUMIFS(GL!$E:$E,GL!$G:$G,"50000003",GL!$H:$H,"CA78901")/1000</f>
        <v>845.28476999999998</v>
      </c>
    </row>
    <row r="53" spans="1:2" x14ac:dyDescent="0.2">
      <c r="A53" s="8" t="s">
        <v>77</v>
      </c>
      <c r="B53" s="71">
        <f>SUM(B54:B56)</f>
        <v>5880282.0046739988</v>
      </c>
    </row>
    <row r="54" spans="1:2" x14ac:dyDescent="0.2">
      <c r="A54" s="10" t="s">
        <v>92</v>
      </c>
      <c r="B54" s="72">
        <f>SUMIFS([2]Loans!$O:$O,[2]Loans!$L:$L,"SCB-Private")/1000</f>
        <v>1673501.30922645</v>
      </c>
    </row>
    <row r="55" spans="1:2" x14ac:dyDescent="0.2">
      <c r="A55" s="10" t="s">
        <v>37</v>
      </c>
      <c r="B55" s="72">
        <f>SUMIFS([2]Loans!$O:$O,[2]Loans!$L:$L,"Cooperative Bank")/1000</f>
        <v>1934790.0312732747</v>
      </c>
    </row>
    <row r="56" spans="1:2" x14ac:dyDescent="0.2">
      <c r="A56" s="10" t="s">
        <v>38</v>
      </c>
      <c r="B56" s="72">
        <f>SUMIFS([2]Loans!$O:$O,[2]Loans!$L:$L,"Financial Institution")/1000</f>
        <v>2271990.6641742741</v>
      </c>
    </row>
    <row r="57" spans="1:2" x14ac:dyDescent="0.2">
      <c r="A57" s="8" t="s">
        <v>39</v>
      </c>
      <c r="B57" s="71">
        <f>SUM(B58:B65)</f>
        <v>7394981.8408572404</v>
      </c>
    </row>
    <row r="58" spans="1:2" x14ac:dyDescent="0.2">
      <c r="A58" s="10" t="s">
        <v>93</v>
      </c>
      <c r="B58" s="72">
        <f>SUMIFS(Securities!$M:$M,Securities!$D:$D,"TB")/1000</f>
        <v>102318.32999184831</v>
      </c>
    </row>
    <row r="59" spans="1:2" ht="30" x14ac:dyDescent="0.2">
      <c r="A59" s="10" t="s">
        <v>94</v>
      </c>
      <c r="B59" s="72">
        <f>SUMIFS(Securities!$M:$M,Securities!$D:$D,"CG")/1000</f>
        <v>99664.074469153289</v>
      </c>
    </row>
    <row r="60" spans="1:2" x14ac:dyDescent="0.2">
      <c r="A60" s="10" t="s">
        <v>40</v>
      </c>
      <c r="B60" s="72">
        <f>SUMIFS(Securities!$M:$M,Securities!$D:$D,"SG")/1000</f>
        <v>103529.91471803791</v>
      </c>
    </row>
    <row r="61" spans="1:2" x14ac:dyDescent="0.2">
      <c r="A61" s="10" t="s">
        <v>41</v>
      </c>
      <c r="B61" s="72">
        <f>SUMIFS(Securities!$M:$M,Securities!$D:$D,"OS")/1000</f>
        <v>107853.12813327477</v>
      </c>
    </row>
    <row r="62" spans="1:2" x14ac:dyDescent="0.2">
      <c r="A62" s="10" t="s">
        <v>42</v>
      </c>
      <c r="B62" s="72">
        <v>0</v>
      </c>
    </row>
    <row r="63" spans="1:2" x14ac:dyDescent="0.2">
      <c r="A63" s="10" t="s">
        <v>43</v>
      </c>
      <c r="B63" s="72">
        <v>0</v>
      </c>
    </row>
    <row r="64" spans="1:2" x14ac:dyDescent="0.2">
      <c r="A64" s="10" t="s">
        <v>78</v>
      </c>
      <c r="B64" s="72">
        <v>0</v>
      </c>
    </row>
    <row r="65" spans="1:2" x14ac:dyDescent="0.2">
      <c r="A65" s="10" t="s">
        <v>44</v>
      </c>
      <c r="B65" s="73">
        <f>SUMIFS([2]Loans!$O:$O,[2]Loans!$I:$I,"CBLO")/1000</f>
        <v>6981616.3935449263</v>
      </c>
    </row>
    <row r="66" spans="1:2" x14ac:dyDescent="0.2">
      <c r="A66" s="8" t="s">
        <v>45</v>
      </c>
      <c r="B66" s="71">
        <f>SUM(B67:B68)</f>
        <v>363166.89653475001</v>
      </c>
    </row>
    <row r="67" spans="1:2" x14ac:dyDescent="0.2">
      <c r="A67" s="9" t="s">
        <v>46</v>
      </c>
      <c r="B67" s="72">
        <f>SUMIFS(GL!$E:$E,GL!$G:$G,"62000001",GL!$H:$H,"AB12345")/1000</f>
        <v>1131.44724</v>
      </c>
    </row>
    <row r="68" spans="1:2" x14ac:dyDescent="0.2">
      <c r="A68" s="9" t="s">
        <v>70</v>
      </c>
      <c r="B68" s="72">
        <f>SUM(B69:B71)</f>
        <v>362035.44929475</v>
      </c>
    </row>
    <row r="69" spans="1:2" x14ac:dyDescent="0.2">
      <c r="A69" s="14" t="s">
        <v>71</v>
      </c>
      <c r="B69" s="72">
        <f>SUMIFS(GL!$E:$E,GL!$G:$G,"62000002",GL!$H:$H,"AB12345")/1000</f>
        <v>83995.642764000004</v>
      </c>
    </row>
    <row r="70" spans="1:2" x14ac:dyDescent="0.2">
      <c r="A70" s="14" t="s">
        <v>79</v>
      </c>
      <c r="B70" s="72">
        <f>SUMIFS(GL!$E:$E,GL!$G:$G,"62000002",GL!$H:$H,"AB45678")/1000</f>
        <v>33436.7219835</v>
      </c>
    </row>
    <row r="71" spans="1:2" x14ac:dyDescent="0.2">
      <c r="A71" s="14" t="s">
        <v>72</v>
      </c>
      <c r="B71" s="72">
        <f>SUM(B72:B73)</f>
        <v>244603.08454725001</v>
      </c>
    </row>
    <row r="72" spans="1:2" x14ac:dyDescent="0.2">
      <c r="A72" s="15" t="s">
        <v>73</v>
      </c>
      <c r="B72" s="72">
        <f>SUMIFS(GL!$E:$E,GL!$G:$G,"62000002",GL!$H:$H,"AB67890",GL!$F:$F,"INR")/1000</f>
        <v>2357.8117199999997</v>
      </c>
    </row>
    <row r="73" spans="1:2" x14ac:dyDescent="0.2">
      <c r="A73" s="15" t="s">
        <v>74</v>
      </c>
      <c r="B73" s="72">
        <f>SUMIFS(GL!$E:$E,GL!$G:$G,"62000002",GL!$H:$H,"AB67890",GL!$F:$F,"&lt;&gt;INR")/1000</f>
        <v>242245.27282725001</v>
      </c>
    </row>
    <row r="74" spans="1:2" x14ac:dyDescent="0.2">
      <c r="A74" s="8" t="s">
        <v>47</v>
      </c>
      <c r="B74" s="71">
        <f>SUM(B75:B76)</f>
        <v>1380530256.9137721</v>
      </c>
    </row>
    <row r="75" spans="1:2" ht="30" x14ac:dyDescent="0.2">
      <c r="A75" s="9" t="s">
        <v>48</v>
      </c>
      <c r="B75" s="74">
        <f>(SUMIF([2]Loans!$I:$I,"CC",[2]Loans!$O:$O)+[2]Loans!$R$4)/1000</f>
        <v>9654306.5560749657</v>
      </c>
    </row>
    <row r="76" spans="1:2" x14ac:dyDescent="0.2">
      <c r="A76" s="9" t="s">
        <v>49</v>
      </c>
      <c r="B76" s="72">
        <f>SUM(B77:B79)</f>
        <v>1370875950.3576972</v>
      </c>
    </row>
    <row r="77" spans="1:2" x14ac:dyDescent="0.2">
      <c r="A77" s="14" t="s">
        <v>50</v>
      </c>
      <c r="B77" s="72">
        <f>SUMIFS([2]Loans!$O:$O,[2]Loans!$I:$I,"TL",[2]Loans!$L:$L,"Cooperative Bank")/1000</f>
        <v>1109581.3640315251</v>
      </c>
    </row>
    <row r="78" spans="1:2" x14ac:dyDescent="0.2">
      <c r="A78" s="14" t="s">
        <v>51</v>
      </c>
      <c r="B78" s="72">
        <f>SUMIFS([2]Loans!$O:$O,[2]Loans!$I:$I,"TL",[2]Loans!$L:$L,"SCB-Private")/1000</f>
        <v>849393.71836605016</v>
      </c>
    </row>
    <row r="79" spans="1:2" x14ac:dyDescent="0.2">
      <c r="A79" s="37" t="s">
        <v>109</v>
      </c>
      <c r="B79" s="88">
        <f>SUMIFS([2]Loans!$O:$O,[2]Loans!$I:$I,"TL",[2]Loans!$L:$L,"Overseas Bank")</f>
        <v>1368916975.2752998</v>
      </c>
    </row>
    <row r="80" spans="1:2" x14ac:dyDescent="0.2">
      <c r="A80" s="7" t="s">
        <v>95</v>
      </c>
      <c r="B80" s="75">
        <f>SUMIFS(GL!$E:$E,GL!$G:$G,"70000001",GL!$H:$H,"CD12345")/1000</f>
        <v>1580.32809</v>
      </c>
    </row>
    <row r="81" spans="1:2" x14ac:dyDescent="0.2">
      <c r="A81" s="7" t="s">
        <v>96</v>
      </c>
      <c r="B81" s="75">
        <f>SUM(B82:B83)</f>
        <v>0</v>
      </c>
    </row>
    <row r="82" spans="1:2" x14ac:dyDescent="0.2">
      <c r="A82" s="10" t="s">
        <v>52</v>
      </c>
      <c r="B82" s="72">
        <v>0</v>
      </c>
    </row>
    <row r="83" spans="1:2" x14ac:dyDescent="0.2">
      <c r="A83" s="10" t="s">
        <v>97</v>
      </c>
      <c r="B83" s="72">
        <v>0</v>
      </c>
    </row>
    <row r="84" spans="1:2" ht="45" x14ac:dyDescent="0.2">
      <c r="A84" s="7" t="s">
        <v>98</v>
      </c>
      <c r="B84" s="71">
        <v>0</v>
      </c>
    </row>
    <row r="85" spans="1:2" x14ac:dyDescent="0.2">
      <c r="A85" s="7" t="s">
        <v>53</v>
      </c>
      <c r="B85" s="71">
        <v>0</v>
      </c>
    </row>
    <row r="86" spans="1:2" x14ac:dyDescent="0.2">
      <c r="A86" s="7" t="s">
        <v>54</v>
      </c>
      <c r="B86" s="75">
        <f>SUMIFS(GL!$E:$E,GL!$G:$G,"80000001",GL!$H:$H,"DB12345")/1000</f>
        <v>32119.243200000012</v>
      </c>
    </row>
    <row r="87" spans="1:2" x14ac:dyDescent="0.2">
      <c r="A87" s="7" t="s">
        <v>55</v>
      </c>
      <c r="B87" s="71">
        <f>SUM(B46,B47,B48,B53,B57,B66,B74,B80,B81,B84,B85,B86)</f>
        <v>1394207171.667448</v>
      </c>
    </row>
  </sheetData>
  <pageMargins left="0.15748031496062992" right="0.15748031496062992" top="0.39370078740157483" bottom="0.39370078740157483" header="0.51181102362204722" footer="0.51181102362204722"/>
  <pageSetup paperSize="9" scale="69" orientation="portrait"/>
  <ignoredErrors>
    <ignoredError sqref="B8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BF42-7C03-0B46-AA7A-705375C88C2F}">
  <dimension ref="A1:B9"/>
  <sheetViews>
    <sheetView showGridLines="0" zoomScale="125" zoomScaleNormal="100" workbookViewId="0"/>
  </sheetViews>
  <sheetFormatPr baseColWidth="10" defaultRowHeight="15" x14ac:dyDescent="0.2"/>
  <cols>
    <col min="1" max="1" width="59.83203125" style="1" customWidth="1"/>
    <col min="2" max="2" width="23.1640625" style="1" customWidth="1"/>
    <col min="3" max="16384" width="10.83203125" style="1"/>
  </cols>
  <sheetData>
    <row r="1" spans="1:2" ht="21" customHeight="1" x14ac:dyDescent="0.2">
      <c r="A1" s="86" t="s">
        <v>83</v>
      </c>
      <c r="B1" s="36"/>
    </row>
    <row r="2" spans="1:2" ht="21" customHeight="1" x14ac:dyDescent="0.2">
      <c r="A2" s="20"/>
      <c r="B2" s="20"/>
    </row>
    <row r="3" spans="1:2" ht="16" x14ac:dyDescent="0.2">
      <c r="A3" s="30" t="s">
        <v>99</v>
      </c>
      <c r="B3" s="21" t="s">
        <v>1</v>
      </c>
    </row>
    <row r="4" spans="1:2" x14ac:dyDescent="0.2">
      <c r="A4" s="31" t="s">
        <v>57</v>
      </c>
      <c r="B4" s="76">
        <f>SUMIFS([2]Loans!$O:$O,[2]Loans!$M:$M,"Y")/1000</f>
        <v>10531685.620434828</v>
      </c>
    </row>
    <row r="5" spans="1:2" x14ac:dyDescent="0.2">
      <c r="A5" s="31" t="s">
        <v>58</v>
      </c>
      <c r="B5" s="76">
        <f>SUMIFS([2]Loans!$O:$O,[2]Loans!$M:$M,"N")/1000</f>
        <v>11171054.453610146</v>
      </c>
    </row>
    <row r="6" spans="1:2" x14ac:dyDescent="0.2">
      <c r="A6" s="32" t="s">
        <v>56</v>
      </c>
      <c r="B6" s="77">
        <f>SUM(B4:B5)</f>
        <v>21702740.074044973</v>
      </c>
    </row>
    <row r="7" spans="1:2" x14ac:dyDescent="0.2">
      <c r="A7" s="32" t="s">
        <v>100</v>
      </c>
      <c r="B7" s="78">
        <f>B5/B6</f>
        <v>0.51473014077931944</v>
      </c>
    </row>
    <row r="8" spans="1:2" x14ac:dyDescent="0.2">
      <c r="A8" s="32" t="s">
        <v>101</v>
      </c>
      <c r="B8" s="79">
        <f>'Part I'!B9</f>
        <v>115903815</v>
      </c>
    </row>
    <row r="9" spans="1:2" x14ac:dyDescent="0.2">
      <c r="A9" s="32" t="s">
        <v>102</v>
      </c>
      <c r="B9" s="78">
        <f>B6/B8</f>
        <v>0.18724784921052834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8A4F-8051-1A4F-B43D-C7B77053A83E}">
  <dimension ref="A1:F21"/>
  <sheetViews>
    <sheetView showGridLines="0" zoomScale="106" zoomScaleNormal="100" workbookViewId="0"/>
  </sheetViews>
  <sheetFormatPr baseColWidth="10" defaultRowHeight="15" x14ac:dyDescent="0.2"/>
  <cols>
    <col min="1" max="1" width="54" style="6" customWidth="1"/>
    <col min="2" max="2" width="49.83203125" style="6" customWidth="1"/>
    <col min="3" max="16384" width="10.83203125" style="6"/>
  </cols>
  <sheetData>
    <row r="1" spans="1:6" ht="21" customHeight="1" x14ac:dyDescent="0.2">
      <c r="A1" s="86" t="s">
        <v>83</v>
      </c>
      <c r="B1" s="36"/>
    </row>
    <row r="2" spans="1:6" ht="21" customHeight="1" x14ac:dyDescent="0.2">
      <c r="A2" s="20"/>
      <c r="B2" s="20"/>
    </row>
    <row r="3" spans="1:6" ht="16" x14ac:dyDescent="0.2">
      <c r="A3" s="30" t="s">
        <v>59</v>
      </c>
      <c r="B3" s="21" t="s">
        <v>1</v>
      </c>
    </row>
    <row r="4" spans="1:6" ht="39" x14ac:dyDescent="0.2">
      <c r="A4" s="33" t="s">
        <v>105</v>
      </c>
      <c r="B4" s="80">
        <f>'Part I'!B41</f>
        <v>242471274.43556467</v>
      </c>
    </row>
    <row r="5" spans="1:6" ht="26" x14ac:dyDescent="0.2">
      <c r="A5" s="33" t="s">
        <v>60</v>
      </c>
      <c r="B5" s="81">
        <f>B4*0.75</f>
        <v>181853455.82667351</v>
      </c>
    </row>
    <row r="6" spans="1:6" x14ac:dyDescent="0.2">
      <c r="A6" s="33" t="s">
        <v>80</v>
      </c>
      <c r="B6" s="81">
        <f>SUM(B7:B8)</f>
        <v>1394207171.667448</v>
      </c>
      <c r="F6" s="85"/>
    </row>
    <row r="7" spans="1:6" x14ac:dyDescent="0.2">
      <c r="A7" s="34" t="s">
        <v>81</v>
      </c>
      <c r="B7" s="82">
        <f>SUM('Part I'!B46,'Part I'!B47,'Part I'!B48,'Part I'!B53,'Part I'!B57,'Part I'!B66,'Part I'!B74,'Part I'!B80,'Part I'!B86)</f>
        <v>1394207171.667448</v>
      </c>
    </row>
    <row r="8" spans="1:6" ht="26" x14ac:dyDescent="0.2">
      <c r="A8" s="34" t="s">
        <v>82</v>
      </c>
      <c r="B8" s="82">
        <v>0</v>
      </c>
    </row>
    <row r="9" spans="1:6" x14ac:dyDescent="0.2">
      <c r="A9" s="16"/>
      <c r="B9" s="17"/>
    </row>
    <row r="10" spans="1:6" ht="16" x14ac:dyDescent="0.2">
      <c r="A10" s="30" t="s">
        <v>106</v>
      </c>
      <c r="B10" s="21" t="s">
        <v>1</v>
      </c>
    </row>
    <row r="11" spans="1:6" x14ac:dyDescent="0.2">
      <c r="A11" s="33" t="s">
        <v>61</v>
      </c>
      <c r="B11" s="81">
        <f>SUM(B12:B13)</f>
        <v>559682.25256597507</v>
      </c>
    </row>
    <row r="12" spans="1:6" x14ac:dyDescent="0.2">
      <c r="A12" s="34" t="s">
        <v>62</v>
      </c>
      <c r="B12" s="82">
        <f>SUMIFS(GL!$E:$E,GL!$G:$G,"90000001",GL!$H:$H,"YZ12345")/1000</f>
        <v>290822.8971384</v>
      </c>
    </row>
    <row r="13" spans="1:6" x14ac:dyDescent="0.2">
      <c r="A13" s="34" t="s">
        <v>63</v>
      </c>
      <c r="B13" s="82">
        <f>SUMIFS(GL!$E:$E,GL!$G:$G,"90000001",GL!$H:$H,"XY12345")/1000</f>
        <v>268859.35542757501</v>
      </c>
    </row>
    <row r="14" spans="1:6" x14ac:dyDescent="0.2">
      <c r="A14" s="33" t="s">
        <v>64</v>
      </c>
      <c r="B14" s="81">
        <v>0</v>
      </c>
    </row>
    <row r="15" spans="1:6" x14ac:dyDescent="0.2">
      <c r="A15" s="33" t="s">
        <v>65</v>
      </c>
      <c r="B15" s="81">
        <v>0</v>
      </c>
    </row>
    <row r="17" spans="1:2" ht="32" x14ac:dyDescent="0.2">
      <c r="A17" s="30" t="s">
        <v>107</v>
      </c>
      <c r="B17" s="21" t="s">
        <v>1</v>
      </c>
    </row>
    <row r="18" spans="1:2" x14ac:dyDescent="0.2">
      <c r="A18" s="33" t="s">
        <v>66</v>
      </c>
      <c r="B18" s="81">
        <f>SUMIFS(GL!$E:$E,GL!$G:$G,"90000001",GL!$H:$H,"XY12345")/1000</f>
        <v>268859.35542757501</v>
      </c>
    </row>
    <row r="19" spans="1:2" x14ac:dyDescent="0.2">
      <c r="A19" s="33" t="s">
        <v>67</v>
      </c>
      <c r="B19" s="81">
        <v>0</v>
      </c>
    </row>
    <row r="20" spans="1:2" x14ac:dyDescent="0.2">
      <c r="A20" s="33" t="s">
        <v>68</v>
      </c>
      <c r="B20" s="81">
        <v>0</v>
      </c>
    </row>
    <row r="21" spans="1:2" x14ac:dyDescent="0.2">
      <c r="A21" s="33" t="s">
        <v>69</v>
      </c>
      <c r="B21" s="8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E4AF-F9E3-E44A-9316-96E709E59C40}">
  <dimension ref="B1:C13"/>
  <sheetViews>
    <sheetView showGridLines="0" zoomScale="169" workbookViewId="0">
      <selection activeCell="B1" sqref="B1"/>
    </sheetView>
  </sheetViews>
  <sheetFormatPr baseColWidth="10" defaultRowHeight="15" x14ac:dyDescent="0.2"/>
  <cols>
    <col min="1" max="1" width="4" style="1" customWidth="1"/>
    <col min="2" max="2" width="27.1640625" style="1" bestFit="1" customWidth="1"/>
    <col min="3" max="3" width="15.6640625" style="2" bestFit="1" customWidth="1"/>
    <col min="4" max="16384" width="10.83203125" style="1"/>
  </cols>
  <sheetData>
    <row r="1" spans="2:3" ht="21" x14ac:dyDescent="0.2">
      <c r="B1" s="86" t="s">
        <v>2438</v>
      </c>
    </row>
    <row r="3" spans="2:3" s="41" customFormat="1" x14ac:dyDescent="0.2">
      <c r="B3" s="42" t="s">
        <v>121</v>
      </c>
      <c r="C3" s="42" t="s">
        <v>120</v>
      </c>
    </row>
    <row r="4" spans="2:3" x14ac:dyDescent="0.2">
      <c r="B4" s="39" t="s">
        <v>119</v>
      </c>
      <c r="C4" s="83">
        <f>MIN([1]Deposits!L:L)</f>
        <v>17.401229999999998</v>
      </c>
    </row>
    <row r="5" spans="2:3" x14ac:dyDescent="0.2">
      <c r="B5" s="39" t="s">
        <v>118</v>
      </c>
      <c r="C5" s="83">
        <f>MAX([1]Deposits!L:L)</f>
        <v>98281.657551825003</v>
      </c>
    </row>
    <row r="6" spans="2:3" x14ac:dyDescent="0.2">
      <c r="B6" s="39" t="s">
        <v>117</v>
      </c>
      <c r="C6" s="83">
        <f>AVERAGE([1]Deposits!L:L)</f>
        <v>34877.035210609349</v>
      </c>
    </row>
    <row r="7" spans="2:3" x14ac:dyDescent="0.2">
      <c r="B7" s="40" t="s">
        <v>116</v>
      </c>
      <c r="C7" s="83">
        <f>AVERAGEIF([1]Deposits!E:E,"SD",[1]Deposits!L:L)</f>
        <v>36371.652446878128</v>
      </c>
    </row>
    <row r="8" spans="2:3" x14ac:dyDescent="0.2">
      <c r="B8" s="40" t="s">
        <v>113</v>
      </c>
      <c r="C8" s="83">
        <f>AVERAGEIFS([1]Deposits!L:L,[1]Deposits!E:E,"SD",[1]Deposits!D:D,"MUM")</f>
        <v>36774.823414028302</v>
      </c>
    </row>
    <row r="9" spans="2:3" x14ac:dyDescent="0.2">
      <c r="B9" s="39" t="s">
        <v>115</v>
      </c>
      <c r="C9" s="83">
        <f>COUNT([1]Deposits!C:C)</f>
        <v>1000</v>
      </c>
    </row>
    <row r="10" spans="2:3" x14ac:dyDescent="0.2">
      <c r="B10" s="40" t="s">
        <v>114</v>
      </c>
      <c r="C10" s="83">
        <f>COUNTIF([1]Deposits!E:E,"SD")</f>
        <v>264</v>
      </c>
    </row>
    <row r="11" spans="2:3" x14ac:dyDescent="0.2">
      <c r="B11" s="40" t="s">
        <v>113</v>
      </c>
      <c r="C11" s="83">
        <f>COUNTIFS([1]Deposits!D:D,"MUM",[1]Deposits!E:E,"SD")</f>
        <v>135</v>
      </c>
    </row>
    <row r="12" spans="2:3" x14ac:dyDescent="0.2">
      <c r="B12" s="39" t="s">
        <v>112</v>
      </c>
      <c r="C12" s="83">
        <f>SUMIF([1]Deposits!E:E,"SD",[1]Deposits!L:L)</f>
        <v>9602116.2459758259</v>
      </c>
    </row>
    <row r="13" spans="2:3" x14ac:dyDescent="0.2">
      <c r="B13" s="38" t="s">
        <v>111</v>
      </c>
      <c r="C13" s="83">
        <f>SUMPRODUCT([1]Deposits!G:G,[1]Deposits!L:L)</f>
        <v>17962723.97772073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89E0-74D1-9944-83AC-8D7B2779881F}">
  <dimension ref="A1:H160"/>
  <sheetViews>
    <sheetView showGridLines="0" zoomScale="113" workbookViewId="0">
      <pane ySplit="1" topLeftCell="A2" activePane="bottomLeft" state="frozen"/>
      <selection pane="bottomLeft" activeCell="J2" sqref="J2"/>
    </sheetView>
  </sheetViews>
  <sheetFormatPr baseColWidth="10" defaultColWidth="19.5" defaultRowHeight="15" x14ac:dyDescent="0.2"/>
  <cols>
    <col min="1" max="1" width="19.5" style="1"/>
    <col min="2" max="2" width="17" style="1" bestFit="1" customWidth="1"/>
    <col min="3" max="3" width="41.33203125" style="1" bestFit="1" customWidth="1"/>
    <col min="4" max="4" width="13.83203125" style="43" bestFit="1" customWidth="1"/>
    <col min="5" max="5" width="17.1640625" style="43" bestFit="1" customWidth="1"/>
    <col min="6" max="6" width="8.1640625" style="41" bestFit="1" customWidth="1"/>
    <col min="7" max="8" width="12.6640625" style="41" bestFit="1" customWidth="1"/>
    <col min="9" max="16384" width="19.5" style="1"/>
  </cols>
  <sheetData>
    <row r="1" spans="1:8" s="41" customFormat="1" x14ac:dyDescent="0.2">
      <c r="A1" s="42" t="s">
        <v>362</v>
      </c>
      <c r="B1" s="42" t="s">
        <v>361</v>
      </c>
      <c r="C1" s="42" t="s">
        <v>360</v>
      </c>
      <c r="D1" s="49" t="s">
        <v>359</v>
      </c>
      <c r="E1" s="49" t="s">
        <v>358</v>
      </c>
      <c r="F1" s="42" t="s">
        <v>357</v>
      </c>
      <c r="G1" s="42" t="s">
        <v>356</v>
      </c>
      <c r="H1" s="42" t="s">
        <v>355</v>
      </c>
    </row>
    <row r="2" spans="1:8" x14ac:dyDescent="0.2">
      <c r="A2" s="39" t="s">
        <v>354</v>
      </c>
      <c r="B2" s="39" t="s">
        <v>352</v>
      </c>
      <c r="C2" s="39" t="s">
        <v>351</v>
      </c>
      <c r="D2" s="57">
        <v>116509.14</v>
      </c>
      <c r="E2" s="57">
        <f>D2*VLOOKUP(TRIM(F2),'Currency-RBI'!$A$2:$B$28,2,0)</f>
        <v>116509.14</v>
      </c>
      <c r="F2" s="50" t="s">
        <v>142</v>
      </c>
      <c r="G2" s="59">
        <v>11000011</v>
      </c>
      <c r="H2" s="50" t="s">
        <v>350</v>
      </c>
    </row>
    <row r="3" spans="1:8" x14ac:dyDescent="0.2">
      <c r="A3" s="39" t="s">
        <v>353</v>
      </c>
      <c r="B3" s="39" t="s">
        <v>352</v>
      </c>
      <c r="C3" s="39" t="s">
        <v>351</v>
      </c>
      <c r="D3" s="57">
        <v>616185.9</v>
      </c>
      <c r="E3" s="57">
        <f>D3*VLOOKUP(TRIM(F3),'Currency-RBI'!$A$2:$B$28,2,0)</f>
        <v>616185.9</v>
      </c>
      <c r="F3" s="50" t="s">
        <v>142</v>
      </c>
      <c r="G3" s="59">
        <v>11000011</v>
      </c>
      <c r="H3" s="50" t="s">
        <v>350</v>
      </c>
    </row>
    <row r="4" spans="1:8" x14ac:dyDescent="0.2">
      <c r="A4" s="39" t="s">
        <v>349</v>
      </c>
      <c r="B4" s="39" t="s">
        <v>346</v>
      </c>
      <c r="C4" s="39" t="s">
        <v>345</v>
      </c>
      <c r="D4" s="57">
        <v>500950.89</v>
      </c>
      <c r="E4" s="57">
        <f>D4*VLOOKUP(TRIM(F4),'Currency-RBI'!$A$2:$B$28,2,0)</f>
        <v>500950.89</v>
      </c>
      <c r="F4" s="50" t="s">
        <v>142</v>
      </c>
      <c r="G4" s="59">
        <v>11000012</v>
      </c>
      <c r="H4" s="50" t="s">
        <v>344</v>
      </c>
    </row>
    <row r="5" spans="1:8" x14ac:dyDescent="0.2">
      <c r="A5" s="39" t="s">
        <v>348</v>
      </c>
      <c r="B5" s="39" t="s">
        <v>346</v>
      </c>
      <c r="C5" s="39" t="s">
        <v>345</v>
      </c>
      <c r="D5" s="57">
        <v>802273.23</v>
      </c>
      <c r="E5" s="57">
        <f>D5*VLOOKUP(TRIM(F5),'Currency-RBI'!$A$2:$B$28,2,0)</f>
        <v>802273.23</v>
      </c>
      <c r="F5" s="50" t="s">
        <v>142</v>
      </c>
      <c r="G5" s="59">
        <v>11000012</v>
      </c>
      <c r="H5" s="50" t="s">
        <v>344</v>
      </c>
    </row>
    <row r="6" spans="1:8" x14ac:dyDescent="0.2">
      <c r="A6" s="39" t="s">
        <v>347</v>
      </c>
      <c r="B6" s="39" t="s">
        <v>346</v>
      </c>
      <c r="C6" s="39" t="s">
        <v>345</v>
      </c>
      <c r="D6" s="57">
        <v>930284.19</v>
      </c>
      <c r="E6" s="57">
        <f>D6*VLOOKUP(TRIM(F6),'Currency-RBI'!$A$2:$B$28,2,0)</f>
        <v>930284.19</v>
      </c>
      <c r="F6" s="50" t="s">
        <v>142</v>
      </c>
      <c r="G6" s="59">
        <v>11000012</v>
      </c>
      <c r="H6" s="50" t="s">
        <v>344</v>
      </c>
    </row>
    <row r="7" spans="1:8" x14ac:dyDescent="0.2">
      <c r="A7" s="39" t="s">
        <v>343</v>
      </c>
      <c r="B7" s="39" t="s">
        <v>339</v>
      </c>
      <c r="C7" s="39" t="s">
        <v>338</v>
      </c>
      <c r="D7" s="57">
        <v>750839.76</v>
      </c>
      <c r="E7" s="57">
        <f>D7*VLOOKUP(TRIM(F7),'Currency-RBI'!$A$2:$B$28,2,0)</f>
        <v>750839.76</v>
      </c>
      <c r="F7" s="50" t="s">
        <v>142</v>
      </c>
      <c r="G7" s="59">
        <v>11000013</v>
      </c>
      <c r="H7" s="50" t="s">
        <v>337</v>
      </c>
    </row>
    <row r="8" spans="1:8" x14ac:dyDescent="0.2">
      <c r="A8" s="39" t="s">
        <v>342</v>
      </c>
      <c r="B8" s="39" t="s">
        <v>339</v>
      </c>
      <c r="C8" s="39" t="s">
        <v>338</v>
      </c>
      <c r="D8" s="57">
        <v>462921.02999999997</v>
      </c>
      <c r="E8" s="57">
        <f>D8*VLOOKUP(TRIM(F8),'Currency-RBI'!$A$2:$B$28,2,0)</f>
        <v>462921.02999999997</v>
      </c>
      <c r="F8" s="50" t="s">
        <v>142</v>
      </c>
      <c r="G8" s="59">
        <v>11000013</v>
      </c>
      <c r="H8" s="50" t="s">
        <v>337</v>
      </c>
    </row>
    <row r="9" spans="1:8" x14ac:dyDescent="0.2">
      <c r="A9" s="39" t="s">
        <v>341</v>
      </c>
      <c r="B9" s="39" t="s">
        <v>339</v>
      </c>
      <c r="C9" s="39" t="s">
        <v>338</v>
      </c>
      <c r="D9" s="57">
        <v>262397.52</v>
      </c>
      <c r="E9" s="57">
        <f>D9*VLOOKUP(TRIM(F9),'Currency-RBI'!$A$2:$B$28,2,0)</f>
        <v>262397.52</v>
      </c>
      <c r="F9" s="50" t="s">
        <v>142</v>
      </c>
      <c r="G9" s="59">
        <v>11000013</v>
      </c>
      <c r="H9" s="50" t="s">
        <v>337</v>
      </c>
    </row>
    <row r="10" spans="1:8" x14ac:dyDescent="0.2">
      <c r="A10" s="39" t="s">
        <v>340</v>
      </c>
      <c r="B10" s="39" t="s">
        <v>339</v>
      </c>
      <c r="C10" s="39" t="s">
        <v>338</v>
      </c>
      <c r="D10" s="57">
        <v>396166.32</v>
      </c>
      <c r="E10" s="57">
        <f>D10*VLOOKUP(TRIM(F10),'Currency-RBI'!$A$2:$B$28,2,0)</f>
        <v>396166.32</v>
      </c>
      <c r="F10" s="50" t="s">
        <v>142</v>
      </c>
      <c r="G10" s="59">
        <v>11000013</v>
      </c>
      <c r="H10" s="50" t="s">
        <v>337</v>
      </c>
    </row>
    <row r="11" spans="1:8" x14ac:dyDescent="0.2">
      <c r="A11" s="39" t="s">
        <v>336</v>
      </c>
      <c r="B11" s="39" t="s">
        <v>334</v>
      </c>
      <c r="C11" s="39" t="s">
        <v>333</v>
      </c>
      <c r="D11" s="57">
        <v>135791.37</v>
      </c>
      <c r="E11" s="57">
        <f>D11*VLOOKUP(TRIM(F11),'Currency-RBI'!$A$2:$B$28,2,0)</f>
        <v>135791.37</v>
      </c>
      <c r="F11" s="50" t="s">
        <v>142</v>
      </c>
      <c r="G11" s="59">
        <v>11000014</v>
      </c>
      <c r="H11" s="50" t="s">
        <v>332</v>
      </c>
    </row>
    <row r="12" spans="1:8" x14ac:dyDescent="0.2">
      <c r="A12" s="39" t="s">
        <v>335</v>
      </c>
      <c r="B12" s="39" t="s">
        <v>334</v>
      </c>
      <c r="C12" s="39" t="s">
        <v>333</v>
      </c>
      <c r="D12" s="57">
        <v>243380.61</v>
      </c>
      <c r="E12" s="57">
        <f>D12*VLOOKUP(TRIM(F12),'Currency-RBI'!$A$2:$B$28,2,0)</f>
        <v>243380.61</v>
      </c>
      <c r="F12" s="50" t="s">
        <v>142</v>
      </c>
      <c r="G12" s="59">
        <v>11000014</v>
      </c>
      <c r="H12" s="50" t="s">
        <v>332</v>
      </c>
    </row>
    <row r="13" spans="1:8" x14ac:dyDescent="0.2">
      <c r="A13" s="39" t="s">
        <v>331</v>
      </c>
      <c r="B13" s="39" t="s">
        <v>321</v>
      </c>
      <c r="C13" s="39" t="s">
        <v>320</v>
      </c>
      <c r="D13" s="57">
        <v>874547.19</v>
      </c>
      <c r="E13" s="57">
        <f>D13*VLOOKUP(TRIM(F13),'Currency-RBI'!$A$2:$B$28,2,0)</f>
        <v>874547.19</v>
      </c>
      <c r="F13" s="50" t="s">
        <v>142</v>
      </c>
      <c r="G13" s="59">
        <v>21003221</v>
      </c>
      <c r="H13" s="50" t="s">
        <v>319</v>
      </c>
    </row>
    <row r="14" spans="1:8" x14ac:dyDescent="0.2">
      <c r="A14" s="39" t="s">
        <v>330</v>
      </c>
      <c r="B14" s="39" t="s">
        <v>321</v>
      </c>
      <c r="C14" s="39" t="s">
        <v>320</v>
      </c>
      <c r="D14" s="57">
        <v>600442.92000000004</v>
      </c>
      <c r="E14" s="57">
        <f>D14*VLOOKUP(TRIM(F14),'Currency-RBI'!$A$2:$B$28,2,0)</f>
        <v>600442.92000000004</v>
      </c>
      <c r="F14" s="50" t="s">
        <v>142</v>
      </c>
      <c r="G14" s="59">
        <v>21003221</v>
      </c>
      <c r="H14" s="50" t="s">
        <v>319</v>
      </c>
    </row>
    <row r="15" spans="1:8" x14ac:dyDescent="0.2">
      <c r="A15" s="39" t="s">
        <v>329</v>
      </c>
      <c r="B15" s="39" t="s">
        <v>321</v>
      </c>
      <c r="C15" s="39" t="s">
        <v>320</v>
      </c>
      <c r="D15" s="57">
        <v>224838.9</v>
      </c>
      <c r="E15" s="57">
        <f>D15*VLOOKUP(TRIM(F15),'Currency-RBI'!$A$2:$B$28,2,0)</f>
        <v>224838.9</v>
      </c>
      <c r="F15" s="50" t="s">
        <v>142</v>
      </c>
      <c r="G15" s="59">
        <v>21003221</v>
      </c>
      <c r="H15" s="50" t="s">
        <v>319</v>
      </c>
    </row>
    <row r="16" spans="1:8" x14ac:dyDescent="0.2">
      <c r="A16" s="39" t="s">
        <v>328</v>
      </c>
      <c r="B16" s="39" t="s">
        <v>321</v>
      </c>
      <c r="C16" s="39" t="s">
        <v>320</v>
      </c>
      <c r="D16" s="57">
        <v>778903.29</v>
      </c>
      <c r="E16" s="57">
        <f>D16*VLOOKUP(TRIM(F16),'Currency-RBI'!$A$2:$B$28,2,0)</f>
        <v>778903.29</v>
      </c>
      <c r="F16" s="50" t="s">
        <v>142</v>
      </c>
      <c r="G16" s="59">
        <v>21003221</v>
      </c>
      <c r="H16" s="50" t="s">
        <v>319</v>
      </c>
    </row>
    <row r="17" spans="1:8" x14ac:dyDescent="0.2">
      <c r="A17" s="39" t="s">
        <v>327</v>
      </c>
      <c r="B17" s="39" t="s">
        <v>321</v>
      </c>
      <c r="C17" s="39" t="s">
        <v>320</v>
      </c>
      <c r="D17" s="57">
        <v>192907.44</v>
      </c>
      <c r="E17" s="57">
        <f>D17*VLOOKUP(TRIM(F17),'Currency-RBI'!$A$2:$B$28,2,0)</f>
        <v>192907.44</v>
      </c>
      <c r="F17" s="50" t="s">
        <v>142</v>
      </c>
      <c r="G17" s="59">
        <v>21003221</v>
      </c>
      <c r="H17" s="50" t="s">
        <v>319</v>
      </c>
    </row>
    <row r="18" spans="1:8" x14ac:dyDescent="0.2">
      <c r="A18" s="39" t="s">
        <v>326</v>
      </c>
      <c r="B18" s="39" t="s">
        <v>321</v>
      </c>
      <c r="C18" s="39" t="s">
        <v>320</v>
      </c>
      <c r="D18" s="57">
        <v>702915.84</v>
      </c>
      <c r="E18" s="57">
        <f>D18*VLOOKUP(TRIM(F18),'Currency-RBI'!$A$2:$B$28,2,0)</f>
        <v>702915.84</v>
      </c>
      <c r="F18" s="50" t="s">
        <v>142</v>
      </c>
      <c r="G18" s="59">
        <v>21003221</v>
      </c>
      <c r="H18" s="50" t="s">
        <v>319</v>
      </c>
    </row>
    <row r="19" spans="1:8" x14ac:dyDescent="0.2">
      <c r="A19" s="39" t="s">
        <v>325</v>
      </c>
      <c r="B19" s="39" t="s">
        <v>321</v>
      </c>
      <c r="C19" s="39" t="s">
        <v>320</v>
      </c>
      <c r="D19" s="57">
        <v>227535.66</v>
      </c>
      <c r="E19" s="57">
        <f>D19*VLOOKUP(TRIM(F19),'Currency-RBI'!$A$2:$B$28,2,0)</f>
        <v>227535.66</v>
      </c>
      <c r="F19" s="50" t="s">
        <v>142</v>
      </c>
      <c r="G19" s="59">
        <v>21003221</v>
      </c>
      <c r="H19" s="50" t="s">
        <v>319</v>
      </c>
    </row>
    <row r="20" spans="1:8" x14ac:dyDescent="0.2">
      <c r="A20" s="39" t="s">
        <v>324</v>
      </c>
      <c r="B20" s="39" t="s">
        <v>321</v>
      </c>
      <c r="C20" s="39" t="s">
        <v>320</v>
      </c>
      <c r="D20" s="57">
        <v>480348</v>
      </c>
      <c r="E20" s="57">
        <f>D20*VLOOKUP(TRIM(F20),'Currency-RBI'!$A$2:$B$28,2,0)</f>
        <v>480348</v>
      </c>
      <c r="F20" s="50" t="s">
        <v>142</v>
      </c>
      <c r="G20" s="59">
        <v>21003221</v>
      </c>
      <c r="H20" s="50" t="s">
        <v>319</v>
      </c>
    </row>
    <row r="21" spans="1:8" x14ac:dyDescent="0.2">
      <c r="A21" s="39" t="s">
        <v>323</v>
      </c>
      <c r="B21" s="39" t="s">
        <v>321</v>
      </c>
      <c r="C21" s="39" t="s">
        <v>320</v>
      </c>
      <c r="D21" s="57">
        <v>124556.85</v>
      </c>
      <c r="E21" s="57">
        <f>D21*VLOOKUP(TRIM(F21),'Currency-RBI'!$A$2:$B$28,2,0)</f>
        <v>124556.85</v>
      </c>
      <c r="F21" s="50" t="s">
        <v>142</v>
      </c>
      <c r="G21" s="59">
        <v>21003221</v>
      </c>
      <c r="H21" s="50" t="s">
        <v>319</v>
      </c>
    </row>
    <row r="22" spans="1:8" x14ac:dyDescent="0.2">
      <c r="A22" s="39" t="s">
        <v>322</v>
      </c>
      <c r="B22" s="39" t="s">
        <v>321</v>
      </c>
      <c r="C22" s="39" t="s">
        <v>320</v>
      </c>
      <c r="D22" s="57">
        <v>484083.27</v>
      </c>
      <c r="E22" s="57">
        <f>D22*VLOOKUP(TRIM(F22),'Currency-RBI'!$A$2:$B$28,2,0)</f>
        <v>484083.27</v>
      </c>
      <c r="F22" s="50" t="s">
        <v>142</v>
      </c>
      <c r="G22" s="59">
        <v>21003221</v>
      </c>
      <c r="H22" s="50" t="s">
        <v>319</v>
      </c>
    </row>
    <row r="23" spans="1:8" x14ac:dyDescent="0.2">
      <c r="A23" s="39" t="s">
        <v>318</v>
      </c>
      <c r="B23" s="39" t="s">
        <v>309</v>
      </c>
      <c r="C23" s="39" t="s">
        <v>308</v>
      </c>
      <c r="D23" s="57">
        <v>575891.91</v>
      </c>
      <c r="E23" s="57">
        <f>D23*VLOOKUP(TRIM(F23),'Currency-RBI'!$A$2:$B$28,2,0)</f>
        <v>47640658.254749998</v>
      </c>
      <c r="F23" s="50" t="s">
        <v>123</v>
      </c>
      <c r="G23" s="59">
        <v>21003221</v>
      </c>
      <c r="H23" s="50" t="s">
        <v>295</v>
      </c>
    </row>
    <row r="24" spans="1:8" x14ac:dyDescent="0.2">
      <c r="A24" s="39" t="s">
        <v>317</v>
      </c>
      <c r="B24" s="39" t="s">
        <v>309</v>
      </c>
      <c r="C24" s="39" t="s">
        <v>308</v>
      </c>
      <c r="D24" s="57">
        <v>233035.11</v>
      </c>
      <c r="E24" s="57">
        <f>D24*VLOOKUP(TRIM(F24),'Currency-RBI'!$A$2:$B$28,2,0)</f>
        <v>23193401.910524998</v>
      </c>
      <c r="F24" s="50" t="s">
        <v>127</v>
      </c>
      <c r="G24" s="59">
        <v>21003221</v>
      </c>
      <c r="H24" s="50" t="s">
        <v>295</v>
      </c>
    </row>
    <row r="25" spans="1:8" x14ac:dyDescent="0.2">
      <c r="A25" s="39" t="s">
        <v>316</v>
      </c>
      <c r="B25" s="39" t="s">
        <v>309</v>
      </c>
      <c r="C25" s="39" t="s">
        <v>308</v>
      </c>
      <c r="D25" s="57">
        <v>456404.85</v>
      </c>
      <c r="E25" s="57">
        <f>D25*VLOOKUP(TRIM(F25),'Currency-RBI'!$A$2:$B$28,2,0)</f>
        <v>37756091.216249995</v>
      </c>
      <c r="F25" s="50" t="s">
        <v>123</v>
      </c>
      <c r="G25" s="59">
        <v>21003221</v>
      </c>
      <c r="H25" s="50" t="s">
        <v>295</v>
      </c>
    </row>
    <row r="26" spans="1:8" x14ac:dyDescent="0.2">
      <c r="A26" s="39" t="s">
        <v>315</v>
      </c>
      <c r="B26" s="39" t="s">
        <v>309</v>
      </c>
      <c r="C26" s="39" t="s">
        <v>308</v>
      </c>
      <c r="D26" s="57">
        <v>608587.65</v>
      </c>
      <c r="E26" s="57">
        <f>D26*VLOOKUP(TRIM(F26),'Currency-RBI'!$A$2:$B$28,2,0)</f>
        <v>50345413.346249998</v>
      </c>
      <c r="F26" s="50" t="s">
        <v>123</v>
      </c>
      <c r="G26" s="59">
        <v>21003221</v>
      </c>
      <c r="H26" s="50" t="s">
        <v>295</v>
      </c>
    </row>
    <row r="27" spans="1:8" x14ac:dyDescent="0.2">
      <c r="A27" s="39" t="s">
        <v>314</v>
      </c>
      <c r="B27" s="39" t="s">
        <v>309</v>
      </c>
      <c r="C27" s="39" t="s">
        <v>308</v>
      </c>
      <c r="D27" s="57">
        <v>839898.17999999993</v>
      </c>
      <c r="E27" s="57">
        <f>D27*VLOOKUP(TRIM(F27),'Currency-RBI'!$A$2:$B$28,2,0)</f>
        <v>74024426.094300002</v>
      </c>
      <c r="F27" s="50" t="s">
        <v>130</v>
      </c>
      <c r="G27" s="59">
        <v>21003221</v>
      </c>
      <c r="H27" s="50" t="s">
        <v>295</v>
      </c>
    </row>
    <row r="28" spans="1:8" x14ac:dyDescent="0.2">
      <c r="A28" s="39" t="s">
        <v>313</v>
      </c>
      <c r="B28" s="39" t="s">
        <v>309</v>
      </c>
      <c r="C28" s="39" t="s">
        <v>308</v>
      </c>
      <c r="D28" s="57">
        <v>462657.69</v>
      </c>
      <c r="E28" s="57">
        <f>D28*VLOOKUP(TRIM(F28),'Currency-RBI'!$A$2:$B$28,2,0)</f>
        <v>38273357.405249998</v>
      </c>
      <c r="F28" s="50" t="s">
        <v>123</v>
      </c>
      <c r="G28" s="59">
        <v>21003221</v>
      </c>
      <c r="H28" s="50" t="s">
        <v>295</v>
      </c>
    </row>
    <row r="29" spans="1:8" x14ac:dyDescent="0.2">
      <c r="A29" s="39" t="s">
        <v>312</v>
      </c>
      <c r="B29" s="39" t="s">
        <v>309</v>
      </c>
      <c r="C29" s="39" t="s">
        <v>308</v>
      </c>
      <c r="D29" s="57">
        <v>608090.67000000004</v>
      </c>
      <c r="E29" s="57">
        <f>D29*VLOOKUP(TRIM(F29),'Currency-RBI'!$A$2:$B$28,2,0)</f>
        <v>50304300.675750002</v>
      </c>
      <c r="F29" s="50" t="s">
        <v>123</v>
      </c>
      <c r="G29" s="59">
        <v>21003221</v>
      </c>
      <c r="H29" s="50" t="s">
        <v>295</v>
      </c>
    </row>
    <row r="30" spans="1:8" x14ac:dyDescent="0.2">
      <c r="A30" s="39" t="s">
        <v>311</v>
      </c>
      <c r="B30" s="39" t="s">
        <v>309</v>
      </c>
      <c r="C30" s="39" t="s">
        <v>308</v>
      </c>
      <c r="D30" s="57">
        <v>167414.94</v>
      </c>
      <c r="E30" s="57">
        <f>D30*VLOOKUP(TRIM(F30),'Currency-RBI'!$A$2:$B$28,2,0)</f>
        <v>14755115.736900002</v>
      </c>
      <c r="F30" s="50" t="s">
        <v>130</v>
      </c>
      <c r="G30" s="59">
        <v>21003221</v>
      </c>
      <c r="H30" s="50" t="s">
        <v>295</v>
      </c>
    </row>
    <row r="31" spans="1:8" x14ac:dyDescent="0.2">
      <c r="A31" s="39" t="s">
        <v>310</v>
      </c>
      <c r="B31" s="39" t="s">
        <v>309</v>
      </c>
      <c r="C31" s="39" t="s">
        <v>308</v>
      </c>
      <c r="D31" s="57">
        <v>676967.94</v>
      </c>
      <c r="E31" s="57">
        <f>D31*VLOOKUP(TRIM(F31),'Currency-RBI'!$A$2:$B$28,2,0)</f>
        <v>67376926.64835</v>
      </c>
      <c r="F31" s="50" t="s">
        <v>127</v>
      </c>
      <c r="G31" s="59">
        <v>21003221</v>
      </c>
      <c r="H31" s="50" t="s">
        <v>295</v>
      </c>
    </row>
    <row r="32" spans="1:8" x14ac:dyDescent="0.2">
      <c r="A32" s="39" t="s">
        <v>307</v>
      </c>
      <c r="B32" s="39" t="s">
        <v>297</v>
      </c>
      <c r="C32" s="39" t="s">
        <v>296</v>
      </c>
      <c r="D32" s="57">
        <v>227037.69</v>
      </c>
      <c r="E32" s="57">
        <f>D32*VLOOKUP(TRIM(F32),'Currency-RBI'!$A$2:$B$28,2,0)</f>
        <v>18781692.905249998</v>
      </c>
      <c r="F32" s="50" t="s">
        <v>123</v>
      </c>
      <c r="G32" s="59">
        <v>21003222</v>
      </c>
      <c r="H32" s="50" t="s">
        <v>295</v>
      </c>
    </row>
    <row r="33" spans="1:8" x14ac:dyDescent="0.2">
      <c r="A33" s="39" t="s">
        <v>306</v>
      </c>
      <c r="B33" s="39" t="s">
        <v>297</v>
      </c>
      <c r="C33" s="39" t="s">
        <v>296</v>
      </c>
      <c r="D33" s="57">
        <v>338098.86</v>
      </c>
      <c r="E33" s="57">
        <f>D33*VLOOKUP(TRIM(F33),'Currency-RBI'!$A$2:$B$28,2,0)</f>
        <v>27969228.193499997</v>
      </c>
      <c r="F33" s="50" t="s">
        <v>123</v>
      </c>
      <c r="G33" s="59">
        <v>21003222</v>
      </c>
      <c r="H33" s="50" t="s">
        <v>295</v>
      </c>
    </row>
    <row r="34" spans="1:8" x14ac:dyDescent="0.2">
      <c r="A34" s="39" t="s">
        <v>305</v>
      </c>
      <c r="B34" s="39" t="s">
        <v>297</v>
      </c>
      <c r="C34" s="39" t="s">
        <v>296</v>
      </c>
      <c r="D34" s="57">
        <v>530739.99</v>
      </c>
      <c r="E34" s="57">
        <f>D34*VLOOKUP(TRIM(F34),'Currency-RBI'!$A$2:$B$28,2,0)</f>
        <v>46776769.018650003</v>
      </c>
      <c r="F34" s="50" t="s">
        <v>130</v>
      </c>
      <c r="G34" s="59">
        <v>21003222</v>
      </c>
      <c r="H34" s="50" t="s">
        <v>295</v>
      </c>
    </row>
    <row r="35" spans="1:8" x14ac:dyDescent="0.2">
      <c r="A35" s="39" t="s">
        <v>304</v>
      </c>
      <c r="B35" s="39" t="s">
        <v>297</v>
      </c>
      <c r="C35" s="39" t="s">
        <v>296</v>
      </c>
      <c r="D35" s="57">
        <v>360218.43</v>
      </c>
      <c r="E35" s="57">
        <f>D35*VLOOKUP(TRIM(F35),'Currency-RBI'!$A$2:$B$28,2,0)</f>
        <v>29799069.621749997</v>
      </c>
      <c r="F35" s="50" t="s">
        <v>123</v>
      </c>
      <c r="G35" s="59">
        <v>21003222</v>
      </c>
      <c r="H35" s="50" t="s">
        <v>295</v>
      </c>
    </row>
    <row r="36" spans="1:8" x14ac:dyDescent="0.2">
      <c r="A36" s="39" t="s">
        <v>303</v>
      </c>
      <c r="B36" s="39" t="s">
        <v>297</v>
      </c>
      <c r="C36" s="39" t="s">
        <v>296</v>
      </c>
      <c r="D36" s="57">
        <v>327287.07</v>
      </c>
      <c r="E36" s="57">
        <f>D36*VLOOKUP(TRIM(F36),'Currency-RBI'!$A$2:$B$28,2,0)</f>
        <v>28845445.914450001</v>
      </c>
      <c r="F36" s="50" t="s">
        <v>130</v>
      </c>
      <c r="G36" s="59">
        <v>21003222</v>
      </c>
      <c r="H36" s="50" t="s">
        <v>295</v>
      </c>
    </row>
    <row r="37" spans="1:8" x14ac:dyDescent="0.2">
      <c r="A37" s="39" t="s">
        <v>302</v>
      </c>
      <c r="B37" s="39" t="s">
        <v>297</v>
      </c>
      <c r="C37" s="39" t="s">
        <v>296</v>
      </c>
      <c r="D37" s="57">
        <v>497636.37</v>
      </c>
      <c r="E37" s="57">
        <f>D37*VLOOKUP(TRIM(F37),'Currency-RBI'!$A$2:$B$28,2,0)</f>
        <v>49528503.815175004</v>
      </c>
      <c r="F37" s="50" t="s">
        <v>127</v>
      </c>
      <c r="G37" s="59">
        <v>21003222</v>
      </c>
      <c r="H37" s="50" t="s">
        <v>295</v>
      </c>
    </row>
    <row r="38" spans="1:8" x14ac:dyDescent="0.2">
      <c r="A38" s="39" t="s">
        <v>301</v>
      </c>
      <c r="B38" s="39" t="s">
        <v>297</v>
      </c>
      <c r="C38" s="39" t="s">
        <v>296</v>
      </c>
      <c r="D38" s="57">
        <v>643211.91</v>
      </c>
      <c r="E38" s="57">
        <f>D38*VLOOKUP(TRIM(F38),'Currency-RBI'!$A$2:$B$28,2,0)</f>
        <v>56689481.687850006</v>
      </c>
      <c r="F38" s="50" t="s">
        <v>130</v>
      </c>
      <c r="G38" s="59">
        <v>21003222</v>
      </c>
      <c r="H38" s="50" t="s">
        <v>295</v>
      </c>
    </row>
    <row r="39" spans="1:8" x14ac:dyDescent="0.2">
      <c r="A39" s="39" t="s">
        <v>300</v>
      </c>
      <c r="B39" s="39" t="s">
        <v>297</v>
      </c>
      <c r="C39" s="39" t="s">
        <v>296</v>
      </c>
      <c r="D39" s="57">
        <v>133886.60999999999</v>
      </c>
      <c r="E39" s="57">
        <f>D39*VLOOKUP(TRIM(F39),'Currency-RBI'!$A$2:$B$28,2,0)</f>
        <v>11075769.812249998</v>
      </c>
      <c r="F39" s="50" t="s">
        <v>123</v>
      </c>
      <c r="G39" s="59">
        <v>21003222</v>
      </c>
      <c r="H39" s="50" t="s">
        <v>295</v>
      </c>
    </row>
    <row r="40" spans="1:8" x14ac:dyDescent="0.2">
      <c r="A40" s="39" t="s">
        <v>299</v>
      </c>
      <c r="B40" s="39" t="s">
        <v>297</v>
      </c>
      <c r="C40" s="39" t="s">
        <v>296</v>
      </c>
      <c r="D40" s="57">
        <v>760814.01</v>
      </c>
      <c r="E40" s="57">
        <f>D40*VLOOKUP(TRIM(F40),'Currency-RBI'!$A$2:$B$28,2,0)</f>
        <v>67054342.771350004</v>
      </c>
      <c r="F40" s="50" t="s">
        <v>130</v>
      </c>
      <c r="G40" s="59">
        <v>21003222</v>
      </c>
      <c r="H40" s="50" t="s">
        <v>295</v>
      </c>
    </row>
    <row r="41" spans="1:8" x14ac:dyDescent="0.2">
      <c r="A41" s="39" t="s">
        <v>298</v>
      </c>
      <c r="B41" s="39" t="s">
        <v>297</v>
      </c>
      <c r="C41" s="39" t="s">
        <v>296</v>
      </c>
      <c r="D41" s="57">
        <v>300662.01</v>
      </c>
      <c r="E41" s="57">
        <f>D41*VLOOKUP(TRIM(F41),'Currency-RBI'!$A$2:$B$28,2,0)</f>
        <v>29924138.200275</v>
      </c>
      <c r="F41" s="50" t="s">
        <v>127</v>
      </c>
      <c r="G41" s="59">
        <v>21003222</v>
      </c>
      <c r="H41" s="50" t="s">
        <v>295</v>
      </c>
    </row>
    <row r="42" spans="1:8" x14ac:dyDescent="0.2">
      <c r="A42" s="39" t="s">
        <v>294</v>
      </c>
      <c r="B42" s="39" t="s">
        <v>268</v>
      </c>
      <c r="C42" s="39" t="s">
        <v>267</v>
      </c>
      <c r="D42" s="57">
        <v>271748.07</v>
      </c>
      <c r="E42" s="57">
        <f>D42*VLOOKUP(TRIM(F42),'Currency-RBI'!$A$2:$B$28,2,0)</f>
        <v>271748.07</v>
      </c>
      <c r="F42" s="50" t="s">
        <v>142</v>
      </c>
      <c r="G42" s="59">
        <v>31000236</v>
      </c>
      <c r="H42" s="50" t="s">
        <v>266</v>
      </c>
    </row>
    <row r="43" spans="1:8" x14ac:dyDescent="0.2">
      <c r="A43" s="39" t="s">
        <v>293</v>
      </c>
      <c r="B43" s="39" t="s">
        <v>268</v>
      </c>
      <c r="C43" s="39" t="s">
        <v>267</v>
      </c>
      <c r="D43" s="57">
        <v>120401.81999999999</v>
      </c>
      <c r="E43" s="57">
        <f>D43*VLOOKUP(TRIM(F43),'Currency-RBI'!$A$2:$B$28,2,0)</f>
        <v>120401.81999999999</v>
      </c>
      <c r="F43" s="50" t="s">
        <v>142</v>
      </c>
      <c r="G43" s="59">
        <v>31000236</v>
      </c>
      <c r="H43" s="50" t="s">
        <v>266</v>
      </c>
    </row>
    <row r="44" spans="1:8" x14ac:dyDescent="0.2">
      <c r="A44" s="39" t="s">
        <v>292</v>
      </c>
      <c r="B44" s="39" t="s">
        <v>268</v>
      </c>
      <c r="C44" s="39" t="s">
        <v>267</v>
      </c>
      <c r="D44" s="57">
        <v>149011.82999999999</v>
      </c>
      <c r="E44" s="57">
        <f>D44*VLOOKUP(TRIM(F44),'Currency-RBI'!$A$2:$B$28,2,0)</f>
        <v>149011.82999999999</v>
      </c>
      <c r="F44" s="50" t="s">
        <v>142</v>
      </c>
      <c r="G44" s="59">
        <v>31000236</v>
      </c>
      <c r="H44" s="50" t="s">
        <v>266</v>
      </c>
    </row>
    <row r="45" spans="1:8" x14ac:dyDescent="0.2">
      <c r="A45" s="39" t="s">
        <v>291</v>
      </c>
      <c r="B45" s="39" t="s">
        <v>268</v>
      </c>
      <c r="C45" s="39" t="s">
        <v>267</v>
      </c>
      <c r="D45" s="57">
        <v>590623.11</v>
      </c>
      <c r="E45" s="57">
        <f>D45*VLOOKUP(TRIM(F45),'Currency-RBI'!$A$2:$B$28,2,0)</f>
        <v>590623.11</v>
      </c>
      <c r="F45" s="50" t="s">
        <v>142</v>
      </c>
      <c r="G45" s="59">
        <v>31000236</v>
      </c>
      <c r="H45" s="50" t="s">
        <v>266</v>
      </c>
    </row>
    <row r="46" spans="1:8" x14ac:dyDescent="0.2">
      <c r="A46" s="39" t="s">
        <v>290</v>
      </c>
      <c r="B46" s="39" t="s">
        <v>268</v>
      </c>
      <c r="C46" s="39" t="s">
        <v>267</v>
      </c>
      <c r="D46" s="57">
        <v>394775.37</v>
      </c>
      <c r="E46" s="57">
        <f>D46*VLOOKUP(TRIM(F46),'Currency-RBI'!$A$2:$B$28,2,0)</f>
        <v>394775.37</v>
      </c>
      <c r="F46" s="50" t="s">
        <v>142</v>
      </c>
      <c r="G46" s="59">
        <v>31000236</v>
      </c>
      <c r="H46" s="50" t="s">
        <v>266</v>
      </c>
    </row>
    <row r="47" spans="1:8" x14ac:dyDescent="0.2">
      <c r="A47" s="39" t="s">
        <v>289</v>
      </c>
      <c r="B47" s="39" t="s">
        <v>268</v>
      </c>
      <c r="C47" s="39" t="s">
        <v>267</v>
      </c>
      <c r="D47" s="57">
        <v>545957.28</v>
      </c>
      <c r="E47" s="57">
        <f>D47*VLOOKUP(TRIM(F47),'Currency-RBI'!$A$2:$B$28,2,0)</f>
        <v>545957.28</v>
      </c>
      <c r="F47" s="50" t="s">
        <v>142</v>
      </c>
      <c r="G47" s="59">
        <v>31000236</v>
      </c>
      <c r="H47" s="50" t="s">
        <v>266</v>
      </c>
    </row>
    <row r="48" spans="1:8" x14ac:dyDescent="0.2">
      <c r="A48" s="39" t="s">
        <v>288</v>
      </c>
      <c r="B48" s="39" t="s">
        <v>268</v>
      </c>
      <c r="C48" s="39" t="s">
        <v>267</v>
      </c>
      <c r="D48" s="57">
        <v>456577.11</v>
      </c>
      <c r="E48" s="57">
        <f>D48*VLOOKUP(TRIM(F48),'Currency-RBI'!$A$2:$B$28,2,0)</f>
        <v>456577.11</v>
      </c>
      <c r="F48" s="50" t="s">
        <v>142</v>
      </c>
      <c r="G48" s="59">
        <v>31000236</v>
      </c>
      <c r="H48" s="50" t="s">
        <v>266</v>
      </c>
    </row>
    <row r="49" spans="1:8" x14ac:dyDescent="0.2">
      <c r="A49" s="39" t="s">
        <v>287</v>
      </c>
      <c r="B49" s="39" t="s">
        <v>268</v>
      </c>
      <c r="C49" s="39" t="s">
        <v>267</v>
      </c>
      <c r="D49" s="57">
        <v>475996.95</v>
      </c>
      <c r="E49" s="57">
        <f>D49*VLOOKUP(TRIM(F49),'Currency-RBI'!$A$2:$B$28,2,0)</f>
        <v>475996.95</v>
      </c>
      <c r="F49" s="50" t="s">
        <v>142</v>
      </c>
      <c r="G49" s="59">
        <v>31000236</v>
      </c>
      <c r="H49" s="50" t="s">
        <v>266</v>
      </c>
    </row>
    <row r="50" spans="1:8" x14ac:dyDescent="0.2">
      <c r="A50" s="39" t="s">
        <v>286</v>
      </c>
      <c r="B50" s="39" t="s">
        <v>268</v>
      </c>
      <c r="C50" s="39" t="s">
        <v>267</v>
      </c>
      <c r="D50" s="57">
        <v>219774.06</v>
      </c>
      <c r="E50" s="57">
        <f>D50*VLOOKUP(TRIM(F50),'Currency-RBI'!$A$2:$B$28,2,0)</f>
        <v>219774.06</v>
      </c>
      <c r="F50" s="50" t="s">
        <v>142</v>
      </c>
      <c r="G50" s="59">
        <v>31000236</v>
      </c>
      <c r="H50" s="50" t="s">
        <v>266</v>
      </c>
    </row>
    <row r="51" spans="1:8" x14ac:dyDescent="0.2">
      <c r="A51" s="39" t="s">
        <v>285</v>
      </c>
      <c r="B51" s="39" t="s">
        <v>268</v>
      </c>
      <c r="C51" s="39" t="s">
        <v>267</v>
      </c>
      <c r="D51" s="57">
        <v>316149.57</v>
      </c>
      <c r="E51" s="57">
        <f>D51*VLOOKUP(TRIM(F51),'Currency-RBI'!$A$2:$B$28,2,0)</f>
        <v>316149.57</v>
      </c>
      <c r="F51" s="50" t="s">
        <v>142</v>
      </c>
      <c r="G51" s="59">
        <v>31000236</v>
      </c>
      <c r="H51" s="50" t="s">
        <v>266</v>
      </c>
    </row>
    <row r="52" spans="1:8" x14ac:dyDescent="0.2">
      <c r="A52" s="39" t="s">
        <v>284</v>
      </c>
      <c r="B52" s="39" t="s">
        <v>268</v>
      </c>
      <c r="C52" s="39" t="s">
        <v>267</v>
      </c>
      <c r="D52" s="57">
        <v>948134.88</v>
      </c>
      <c r="E52" s="57">
        <f>D52*VLOOKUP(TRIM(F52),'Currency-RBI'!$A$2:$B$28,2,0)</f>
        <v>948134.88</v>
      </c>
      <c r="F52" s="50" t="s">
        <v>142</v>
      </c>
      <c r="G52" s="59">
        <v>31000236</v>
      </c>
      <c r="H52" s="50" t="s">
        <v>266</v>
      </c>
    </row>
    <row r="53" spans="1:8" x14ac:dyDescent="0.2">
      <c r="A53" s="39" t="s">
        <v>283</v>
      </c>
      <c r="B53" s="39" t="s">
        <v>268</v>
      </c>
      <c r="C53" s="39" t="s">
        <v>267</v>
      </c>
      <c r="D53" s="57">
        <v>366401.97</v>
      </c>
      <c r="E53" s="57">
        <f>D53*VLOOKUP(TRIM(F53),'Currency-RBI'!$A$2:$B$28,2,0)</f>
        <v>366401.97</v>
      </c>
      <c r="F53" s="50" t="s">
        <v>142</v>
      </c>
      <c r="G53" s="59">
        <v>31000236</v>
      </c>
      <c r="H53" s="50" t="s">
        <v>266</v>
      </c>
    </row>
    <row r="54" spans="1:8" x14ac:dyDescent="0.2">
      <c r="A54" s="39" t="s">
        <v>282</v>
      </c>
      <c r="B54" s="39" t="s">
        <v>268</v>
      </c>
      <c r="C54" s="39" t="s">
        <v>267</v>
      </c>
      <c r="D54" s="57">
        <v>481504.32</v>
      </c>
      <c r="E54" s="57">
        <f>D54*VLOOKUP(TRIM(F54),'Currency-RBI'!$A$2:$B$28,2,0)</f>
        <v>481504.32</v>
      </c>
      <c r="F54" s="50" t="s">
        <v>142</v>
      </c>
      <c r="G54" s="59">
        <v>31000236</v>
      </c>
      <c r="H54" s="50" t="s">
        <v>266</v>
      </c>
    </row>
    <row r="55" spans="1:8" x14ac:dyDescent="0.2">
      <c r="A55" s="39" t="s">
        <v>281</v>
      </c>
      <c r="B55" s="39" t="s">
        <v>268</v>
      </c>
      <c r="C55" s="39" t="s">
        <v>267</v>
      </c>
      <c r="D55" s="57">
        <v>945155.97</v>
      </c>
      <c r="E55" s="57">
        <f>D55*VLOOKUP(TRIM(F55),'Currency-RBI'!$A$2:$B$28,2,0)</f>
        <v>945155.97</v>
      </c>
      <c r="F55" s="50" t="s">
        <v>142</v>
      </c>
      <c r="G55" s="59">
        <v>31000236</v>
      </c>
      <c r="H55" s="50" t="s">
        <v>266</v>
      </c>
    </row>
    <row r="56" spans="1:8" x14ac:dyDescent="0.2">
      <c r="A56" s="39" t="s">
        <v>280</v>
      </c>
      <c r="B56" s="39" t="s">
        <v>268</v>
      </c>
      <c r="C56" s="39" t="s">
        <v>267</v>
      </c>
      <c r="D56" s="57">
        <v>371636.1</v>
      </c>
      <c r="E56" s="57">
        <f>D56*VLOOKUP(TRIM(F56),'Currency-RBI'!$A$2:$B$28,2,0)</f>
        <v>371636.1</v>
      </c>
      <c r="F56" s="50" t="s">
        <v>142</v>
      </c>
      <c r="G56" s="59">
        <v>31000236</v>
      </c>
      <c r="H56" s="50" t="s">
        <v>266</v>
      </c>
    </row>
    <row r="57" spans="1:8" x14ac:dyDescent="0.2">
      <c r="A57" s="39" t="s">
        <v>279</v>
      </c>
      <c r="B57" s="39" t="s">
        <v>268</v>
      </c>
      <c r="C57" s="39" t="s">
        <v>267</v>
      </c>
      <c r="D57" s="57">
        <v>657247.14</v>
      </c>
      <c r="E57" s="57">
        <f>D57*VLOOKUP(TRIM(F57),'Currency-RBI'!$A$2:$B$28,2,0)</f>
        <v>657247.14</v>
      </c>
      <c r="F57" s="50" t="s">
        <v>142</v>
      </c>
      <c r="G57" s="59">
        <v>31000236</v>
      </c>
      <c r="H57" s="50" t="s">
        <v>266</v>
      </c>
    </row>
    <row r="58" spans="1:8" x14ac:dyDescent="0.2">
      <c r="A58" s="39" t="s">
        <v>278</v>
      </c>
      <c r="B58" s="39" t="s">
        <v>268</v>
      </c>
      <c r="C58" s="39" t="s">
        <v>267</v>
      </c>
      <c r="D58" s="57">
        <v>696577.86</v>
      </c>
      <c r="E58" s="57">
        <f>D58*VLOOKUP(TRIM(F58),'Currency-RBI'!$A$2:$B$28,2,0)</f>
        <v>696577.86</v>
      </c>
      <c r="F58" s="50" t="s">
        <v>142</v>
      </c>
      <c r="G58" s="59">
        <v>31000236</v>
      </c>
      <c r="H58" s="50" t="s">
        <v>266</v>
      </c>
    </row>
    <row r="59" spans="1:8" x14ac:dyDescent="0.2">
      <c r="A59" s="39" t="s">
        <v>277</v>
      </c>
      <c r="B59" s="39" t="s">
        <v>268</v>
      </c>
      <c r="C59" s="39" t="s">
        <v>267</v>
      </c>
      <c r="D59" s="57">
        <v>183102.48</v>
      </c>
      <c r="E59" s="57">
        <f>D59*VLOOKUP(TRIM(F59),'Currency-RBI'!$A$2:$B$28,2,0)</f>
        <v>183102.48</v>
      </c>
      <c r="F59" s="50" t="s">
        <v>142</v>
      </c>
      <c r="G59" s="59">
        <v>31000236</v>
      </c>
      <c r="H59" s="50" t="s">
        <v>266</v>
      </c>
    </row>
    <row r="60" spans="1:8" x14ac:dyDescent="0.2">
      <c r="A60" s="39" t="s">
        <v>276</v>
      </c>
      <c r="B60" s="39" t="s">
        <v>268</v>
      </c>
      <c r="C60" s="39" t="s">
        <v>267</v>
      </c>
      <c r="D60" s="57">
        <v>683133.66</v>
      </c>
      <c r="E60" s="57">
        <f>D60*VLOOKUP(TRIM(F60),'Currency-RBI'!$A$2:$B$28,2,0)</f>
        <v>683133.66</v>
      </c>
      <c r="F60" s="50" t="s">
        <v>142</v>
      </c>
      <c r="G60" s="59">
        <v>31000236</v>
      </c>
      <c r="H60" s="50" t="s">
        <v>266</v>
      </c>
    </row>
    <row r="61" spans="1:8" x14ac:dyDescent="0.2">
      <c r="A61" s="39" t="s">
        <v>275</v>
      </c>
      <c r="B61" s="39" t="s">
        <v>268</v>
      </c>
      <c r="C61" s="39" t="s">
        <v>267</v>
      </c>
      <c r="D61" s="57">
        <v>778478.58</v>
      </c>
      <c r="E61" s="57">
        <f>D61*VLOOKUP(TRIM(F61),'Currency-RBI'!$A$2:$B$28,2,0)</f>
        <v>778478.58</v>
      </c>
      <c r="F61" s="50" t="s">
        <v>142</v>
      </c>
      <c r="G61" s="59">
        <v>31000236</v>
      </c>
      <c r="H61" s="50" t="s">
        <v>266</v>
      </c>
    </row>
    <row r="62" spans="1:8" x14ac:dyDescent="0.2">
      <c r="A62" s="39" t="s">
        <v>274</v>
      </c>
      <c r="B62" s="39" t="s">
        <v>268</v>
      </c>
      <c r="C62" s="39" t="s">
        <v>267</v>
      </c>
      <c r="D62" s="57">
        <v>321256.98</v>
      </c>
      <c r="E62" s="57">
        <f>D62*VLOOKUP(TRIM(F62),'Currency-RBI'!$A$2:$B$28,2,0)</f>
        <v>321256.98</v>
      </c>
      <c r="F62" s="50" t="s">
        <v>142</v>
      </c>
      <c r="G62" s="59">
        <v>31000236</v>
      </c>
      <c r="H62" s="50" t="s">
        <v>266</v>
      </c>
    </row>
    <row r="63" spans="1:8" x14ac:dyDescent="0.2">
      <c r="A63" s="39" t="s">
        <v>273</v>
      </c>
      <c r="B63" s="39" t="s">
        <v>268</v>
      </c>
      <c r="C63" s="39" t="s">
        <v>267</v>
      </c>
      <c r="D63" s="57">
        <v>818629.02</v>
      </c>
      <c r="E63" s="57">
        <f>D63*VLOOKUP(TRIM(F63),'Currency-RBI'!$A$2:$B$28,2,0)</f>
        <v>818629.02</v>
      </c>
      <c r="F63" s="50" t="s">
        <v>142</v>
      </c>
      <c r="G63" s="59">
        <v>31000236</v>
      </c>
      <c r="H63" s="50" t="s">
        <v>266</v>
      </c>
    </row>
    <row r="64" spans="1:8" x14ac:dyDescent="0.2">
      <c r="A64" s="39" t="s">
        <v>272</v>
      </c>
      <c r="B64" s="39" t="s">
        <v>268</v>
      </c>
      <c r="C64" s="39" t="s">
        <v>267</v>
      </c>
      <c r="D64" s="57">
        <v>917744.85</v>
      </c>
      <c r="E64" s="57">
        <f>D64*VLOOKUP(TRIM(F64),'Currency-RBI'!$A$2:$B$28,2,0)</f>
        <v>917744.85</v>
      </c>
      <c r="F64" s="50" t="s">
        <v>142</v>
      </c>
      <c r="G64" s="59">
        <v>31000236</v>
      </c>
      <c r="H64" s="50" t="s">
        <v>266</v>
      </c>
    </row>
    <row r="65" spans="1:8" x14ac:dyDescent="0.2">
      <c r="A65" s="39" t="s">
        <v>271</v>
      </c>
      <c r="B65" s="39" t="s">
        <v>268</v>
      </c>
      <c r="C65" s="39" t="s">
        <v>267</v>
      </c>
      <c r="D65" s="57">
        <v>221543.19</v>
      </c>
      <c r="E65" s="57">
        <f>D65*VLOOKUP(TRIM(F65),'Currency-RBI'!$A$2:$B$28,2,0)</f>
        <v>221543.19</v>
      </c>
      <c r="F65" s="50" t="s">
        <v>142</v>
      </c>
      <c r="G65" s="59">
        <v>31000236</v>
      </c>
      <c r="H65" s="50" t="s">
        <v>266</v>
      </c>
    </row>
    <row r="66" spans="1:8" x14ac:dyDescent="0.2">
      <c r="A66" s="39" t="s">
        <v>270</v>
      </c>
      <c r="B66" s="39" t="s">
        <v>268</v>
      </c>
      <c r="C66" s="39" t="s">
        <v>267</v>
      </c>
      <c r="D66" s="57">
        <v>117162.54</v>
      </c>
      <c r="E66" s="57">
        <f>D66*VLOOKUP(TRIM(F66),'Currency-RBI'!$A$2:$B$28,2,0)</f>
        <v>117162.54</v>
      </c>
      <c r="F66" s="50" t="s">
        <v>142</v>
      </c>
      <c r="G66" s="59">
        <v>31000236</v>
      </c>
      <c r="H66" s="50" t="s">
        <v>266</v>
      </c>
    </row>
    <row r="67" spans="1:8" ht="14" customHeight="1" x14ac:dyDescent="0.2">
      <c r="A67" s="39" t="s">
        <v>269</v>
      </c>
      <c r="B67" s="39" t="s">
        <v>268</v>
      </c>
      <c r="C67" s="39" t="s">
        <v>267</v>
      </c>
      <c r="D67" s="57">
        <v>907765.65</v>
      </c>
      <c r="E67" s="57">
        <f>D67*VLOOKUP(TRIM(F67),'Currency-RBI'!$A$2:$B$28,2,0)</f>
        <v>907765.65</v>
      </c>
      <c r="F67" s="50" t="s">
        <v>142</v>
      </c>
      <c r="G67" s="59">
        <v>31000236</v>
      </c>
      <c r="H67" s="50" t="s">
        <v>266</v>
      </c>
    </row>
    <row r="68" spans="1:8" x14ac:dyDescent="0.2">
      <c r="A68" s="39" t="s">
        <v>265</v>
      </c>
      <c r="B68" s="39" t="s">
        <v>262</v>
      </c>
      <c r="C68" s="39" t="s">
        <v>261</v>
      </c>
      <c r="D68" s="57">
        <v>397103.85</v>
      </c>
      <c r="E68" s="57">
        <f>D68*VLOOKUP(TRIM(F68),'Currency-RBI'!$A$2:$B$28,2,0)</f>
        <v>397103.85</v>
      </c>
      <c r="F68" s="50" t="s">
        <v>142</v>
      </c>
      <c r="G68" s="59">
        <v>40000321</v>
      </c>
      <c r="H68" s="50" t="s">
        <v>260</v>
      </c>
    </row>
    <row r="69" spans="1:8" x14ac:dyDescent="0.2">
      <c r="A69" s="39" t="s">
        <v>264</v>
      </c>
      <c r="B69" s="39" t="s">
        <v>262</v>
      </c>
      <c r="C69" s="39" t="s">
        <v>261</v>
      </c>
      <c r="D69" s="57">
        <v>687588.66</v>
      </c>
      <c r="E69" s="57">
        <f>D69*VLOOKUP(TRIM(F69),'Currency-RBI'!$A$2:$B$28,2,0)</f>
        <v>687588.66</v>
      </c>
      <c r="F69" s="50" t="s">
        <v>142</v>
      </c>
      <c r="G69" s="59">
        <v>40000321</v>
      </c>
      <c r="H69" s="50" t="s">
        <v>260</v>
      </c>
    </row>
    <row r="70" spans="1:8" x14ac:dyDescent="0.2">
      <c r="A70" s="39" t="s">
        <v>263</v>
      </c>
      <c r="B70" s="39" t="s">
        <v>262</v>
      </c>
      <c r="C70" s="39" t="s">
        <v>261</v>
      </c>
      <c r="D70" s="57">
        <v>277420.77</v>
      </c>
      <c r="E70" s="57">
        <f>D70*VLOOKUP(TRIM(F70),'Currency-RBI'!$A$2:$B$28,2,0)</f>
        <v>277420.77</v>
      </c>
      <c r="F70" s="50" t="s">
        <v>142</v>
      </c>
      <c r="G70" s="59">
        <v>40000321</v>
      </c>
      <c r="H70" s="50" t="s">
        <v>260</v>
      </c>
    </row>
    <row r="71" spans="1:8" x14ac:dyDescent="0.2">
      <c r="A71" s="39" t="s">
        <v>259</v>
      </c>
      <c r="B71" s="39" t="s">
        <v>257</v>
      </c>
      <c r="C71" s="39" t="s">
        <v>256</v>
      </c>
      <c r="D71" s="57">
        <v>650113.19999999995</v>
      </c>
      <c r="E71" s="57">
        <f>D71*VLOOKUP(TRIM(F71),'Currency-RBI'!$A$2:$B$28,2,0)</f>
        <v>57297726.881999999</v>
      </c>
      <c r="F71" s="50" t="s">
        <v>130</v>
      </c>
      <c r="G71" s="59">
        <v>40000321</v>
      </c>
      <c r="H71" s="50" t="s">
        <v>255</v>
      </c>
    </row>
    <row r="72" spans="1:8" x14ac:dyDescent="0.2">
      <c r="A72" s="39" t="s">
        <v>258</v>
      </c>
      <c r="B72" s="39" t="s">
        <v>257</v>
      </c>
      <c r="C72" s="39" t="s">
        <v>256</v>
      </c>
      <c r="D72" s="57">
        <v>716259.05999999994</v>
      </c>
      <c r="E72" s="57">
        <f>D72*VLOOKUP(TRIM(F72),'Currency-RBI'!$A$2:$B$28,2,0)</f>
        <v>59252530.738499992</v>
      </c>
      <c r="F72" s="50" t="s">
        <v>123</v>
      </c>
      <c r="G72" s="59">
        <v>40000321</v>
      </c>
      <c r="H72" s="50" t="s">
        <v>255</v>
      </c>
    </row>
    <row r="73" spans="1:8" x14ac:dyDescent="0.2">
      <c r="A73" s="39" t="s">
        <v>254</v>
      </c>
      <c r="B73" s="39" t="s">
        <v>252</v>
      </c>
      <c r="C73" s="39" t="s">
        <v>251</v>
      </c>
      <c r="D73" s="57">
        <v>325795.14</v>
      </c>
      <c r="E73" s="57">
        <f>D73*VLOOKUP(TRIM(F73),'Currency-RBI'!$A$2:$B$28,2,0)</f>
        <v>325795.14</v>
      </c>
      <c r="F73" s="50" t="s">
        <v>142</v>
      </c>
      <c r="G73" s="59">
        <v>50000001</v>
      </c>
      <c r="H73" s="50" t="s">
        <v>250</v>
      </c>
    </row>
    <row r="74" spans="1:8" x14ac:dyDescent="0.2">
      <c r="A74" s="39" t="s">
        <v>253</v>
      </c>
      <c r="B74" s="39" t="s">
        <v>252</v>
      </c>
      <c r="C74" s="39" t="s">
        <v>251</v>
      </c>
      <c r="D74" s="57">
        <v>175764.6</v>
      </c>
      <c r="E74" s="57">
        <f>D74*VLOOKUP(TRIM(F74),'Currency-RBI'!$A$2:$B$28,2,0)</f>
        <v>175764.6</v>
      </c>
      <c r="F74" s="50" t="s">
        <v>142</v>
      </c>
      <c r="G74" s="59">
        <v>50000001</v>
      </c>
      <c r="H74" s="50" t="s">
        <v>250</v>
      </c>
    </row>
    <row r="75" spans="1:8" x14ac:dyDescent="0.2">
      <c r="A75" s="39" t="s">
        <v>249</v>
      </c>
      <c r="B75" s="39" t="s">
        <v>248</v>
      </c>
      <c r="C75" s="39" t="s">
        <v>247</v>
      </c>
      <c r="D75" s="57">
        <v>923138.37</v>
      </c>
      <c r="E75" s="57">
        <f>D75*VLOOKUP(TRIM(F75),'Currency-RBI'!$A$2:$B$28,2,0)</f>
        <v>923138.37</v>
      </c>
      <c r="F75" s="50" t="s">
        <v>142</v>
      </c>
      <c r="G75" s="59">
        <v>50000002</v>
      </c>
      <c r="H75" s="50" t="s">
        <v>246</v>
      </c>
    </row>
    <row r="76" spans="1:8" x14ac:dyDescent="0.2">
      <c r="A76" s="39" t="s">
        <v>245</v>
      </c>
      <c r="B76" s="39" t="s">
        <v>244</v>
      </c>
      <c r="C76" s="39" t="s">
        <v>243</v>
      </c>
      <c r="D76" s="57">
        <v>925932.15</v>
      </c>
      <c r="E76" s="57">
        <f>D76*VLOOKUP(TRIM(F76),'Currency-RBI'!$A$2:$B$28,2,0)</f>
        <v>925932.15</v>
      </c>
      <c r="F76" s="50" t="s">
        <v>142</v>
      </c>
      <c r="G76" s="59">
        <v>50000003</v>
      </c>
      <c r="H76" s="50" t="s">
        <v>242</v>
      </c>
    </row>
    <row r="77" spans="1:8" x14ac:dyDescent="0.2">
      <c r="A77" s="39" t="s">
        <v>241</v>
      </c>
      <c r="B77" s="39" t="s">
        <v>240</v>
      </c>
      <c r="C77" s="39" t="s">
        <v>239</v>
      </c>
      <c r="D77" s="57">
        <v>969957.45</v>
      </c>
      <c r="E77" s="57">
        <f>D77*VLOOKUP(TRIM(F77),'Currency-RBI'!$A$2:$B$28,2,0)</f>
        <v>969957.45</v>
      </c>
      <c r="F77" s="50" t="s">
        <v>142</v>
      </c>
      <c r="G77" s="59">
        <v>50000003</v>
      </c>
      <c r="H77" s="50" t="s">
        <v>238</v>
      </c>
    </row>
    <row r="78" spans="1:8" x14ac:dyDescent="0.2">
      <c r="A78" s="39" t="s">
        <v>237</v>
      </c>
      <c r="B78" s="39" t="s">
        <v>236</v>
      </c>
      <c r="C78" s="39" t="s">
        <v>235</v>
      </c>
      <c r="D78" s="57">
        <v>618567.84</v>
      </c>
      <c r="E78" s="57">
        <f>D78*VLOOKUP(TRIM(F78),'Currency-RBI'!$A$2:$B$28,2,0)</f>
        <v>618567.84</v>
      </c>
      <c r="F78" s="50" t="s">
        <v>142</v>
      </c>
      <c r="G78" s="59">
        <v>50000003</v>
      </c>
      <c r="H78" s="50" t="s">
        <v>234</v>
      </c>
    </row>
    <row r="79" spans="1:8" x14ac:dyDescent="0.2">
      <c r="A79" s="39" t="s">
        <v>233</v>
      </c>
      <c r="B79" s="39" t="s">
        <v>232</v>
      </c>
      <c r="C79" s="39" t="s">
        <v>231</v>
      </c>
      <c r="D79" s="57">
        <v>845284.77</v>
      </c>
      <c r="E79" s="57">
        <f>D79*VLOOKUP(TRIM(F79),'Currency-RBI'!$A$2:$B$28,2,0)</f>
        <v>845284.77</v>
      </c>
      <c r="F79" s="50" t="s">
        <v>142</v>
      </c>
      <c r="G79" s="59">
        <v>50000003</v>
      </c>
      <c r="H79" s="50" t="s">
        <v>230</v>
      </c>
    </row>
    <row r="80" spans="1:8" x14ac:dyDescent="0.2">
      <c r="A80" s="39" t="s">
        <v>229</v>
      </c>
      <c r="B80" s="39" t="s">
        <v>227</v>
      </c>
      <c r="C80" s="39" t="s">
        <v>226</v>
      </c>
      <c r="D80" s="57">
        <v>212451.03</v>
      </c>
      <c r="E80" s="57">
        <f>D80*VLOOKUP(TRIM(F80),'Currency-RBI'!$A$2:$B$28,2,0)</f>
        <v>212451.03</v>
      </c>
      <c r="F80" s="50" t="s">
        <v>142</v>
      </c>
      <c r="G80" s="59">
        <v>62000001</v>
      </c>
      <c r="H80" s="50" t="s">
        <v>221</v>
      </c>
    </row>
    <row r="81" spans="1:8" x14ac:dyDescent="0.2">
      <c r="A81" s="39" t="s">
        <v>228</v>
      </c>
      <c r="B81" s="39" t="s">
        <v>227</v>
      </c>
      <c r="C81" s="39" t="s">
        <v>226</v>
      </c>
      <c r="D81" s="57">
        <v>918996.21</v>
      </c>
      <c r="E81" s="57">
        <f>D81*VLOOKUP(TRIM(F81),'Currency-RBI'!$A$2:$B$28,2,0)</f>
        <v>918996.21</v>
      </c>
      <c r="F81" s="50" t="s">
        <v>142</v>
      </c>
      <c r="G81" s="59">
        <v>62000001</v>
      </c>
      <c r="H81" s="50" t="s">
        <v>221</v>
      </c>
    </row>
    <row r="82" spans="1:8" x14ac:dyDescent="0.2">
      <c r="A82" s="39" t="s">
        <v>225</v>
      </c>
      <c r="B82" s="39" t="s">
        <v>223</v>
      </c>
      <c r="C82" s="39" t="s">
        <v>222</v>
      </c>
      <c r="D82" s="57">
        <v>332121.24</v>
      </c>
      <c r="E82" s="57">
        <f>D82*VLOOKUP(TRIM(F82),'Currency-RBI'!$A$2:$B$28,2,0)</f>
        <v>27474729.578999996</v>
      </c>
      <c r="F82" s="50" t="s">
        <v>123</v>
      </c>
      <c r="G82" s="59">
        <v>62000002</v>
      </c>
      <c r="H82" s="50" t="s">
        <v>221</v>
      </c>
    </row>
    <row r="83" spans="1:8" x14ac:dyDescent="0.2">
      <c r="A83" s="39" t="s">
        <v>224</v>
      </c>
      <c r="B83" s="39" t="s">
        <v>223</v>
      </c>
      <c r="C83" s="39" t="s">
        <v>222</v>
      </c>
      <c r="D83" s="57">
        <v>683238.6</v>
      </c>
      <c r="E83" s="57">
        <f>D83*VLOOKUP(TRIM(F83),'Currency-RBI'!$A$2:$B$28,2,0)</f>
        <v>56520913.184999995</v>
      </c>
      <c r="F83" s="50" t="s">
        <v>123</v>
      </c>
      <c r="G83" s="59">
        <v>62000002</v>
      </c>
      <c r="H83" s="50" t="s">
        <v>221</v>
      </c>
    </row>
    <row r="84" spans="1:8" x14ac:dyDescent="0.2">
      <c r="A84" s="39" t="s">
        <v>220</v>
      </c>
      <c r="B84" s="39" t="s">
        <v>219</v>
      </c>
      <c r="C84" s="39" t="s">
        <v>218</v>
      </c>
      <c r="D84" s="57">
        <v>404191.26</v>
      </c>
      <c r="E84" s="57">
        <f>D84*VLOOKUP(TRIM(F84),'Currency-RBI'!$A$2:$B$28,2,0)</f>
        <v>33436721.9835</v>
      </c>
      <c r="F84" s="50" t="s">
        <v>123</v>
      </c>
      <c r="G84" s="59">
        <v>62000002</v>
      </c>
      <c r="H84" s="50" t="s">
        <v>217</v>
      </c>
    </row>
    <row r="85" spans="1:8" x14ac:dyDescent="0.2">
      <c r="A85" s="39" t="s">
        <v>216</v>
      </c>
      <c r="B85" s="39" t="s">
        <v>208</v>
      </c>
      <c r="C85" s="39" t="s">
        <v>207</v>
      </c>
      <c r="D85" s="57">
        <v>504303.02999999997</v>
      </c>
      <c r="E85" s="57">
        <f>D85*VLOOKUP(TRIM(F85),'Currency-RBI'!$A$2:$B$28,2,0)</f>
        <v>504303.02999999997</v>
      </c>
      <c r="F85" s="50" t="s">
        <v>142</v>
      </c>
      <c r="G85" s="59">
        <v>62000002</v>
      </c>
      <c r="H85" s="50" t="s">
        <v>206</v>
      </c>
    </row>
    <row r="86" spans="1:8" x14ac:dyDescent="0.2">
      <c r="A86" s="39" t="s">
        <v>215</v>
      </c>
      <c r="B86" s="39" t="s">
        <v>208</v>
      </c>
      <c r="C86" s="39" t="s">
        <v>207</v>
      </c>
      <c r="D86" s="57">
        <v>554950.43999999994</v>
      </c>
      <c r="E86" s="57">
        <f>D86*VLOOKUP(TRIM(F86),'Currency-RBI'!$A$2:$B$28,2,0)</f>
        <v>554950.43999999994</v>
      </c>
      <c r="F86" s="50" t="s">
        <v>142</v>
      </c>
      <c r="G86" s="59">
        <v>62000002</v>
      </c>
      <c r="H86" s="50" t="s">
        <v>206</v>
      </c>
    </row>
    <row r="87" spans="1:8" x14ac:dyDescent="0.2">
      <c r="A87" s="39" t="s">
        <v>214</v>
      </c>
      <c r="B87" s="39" t="s">
        <v>208</v>
      </c>
      <c r="C87" s="39" t="s">
        <v>207</v>
      </c>
      <c r="D87" s="57">
        <v>982686.87</v>
      </c>
      <c r="E87" s="57">
        <f>D87*VLOOKUP(TRIM(F87),'Currency-RBI'!$A$2:$B$28,2,0)</f>
        <v>982686.87</v>
      </c>
      <c r="F87" s="50" t="s">
        <v>142</v>
      </c>
      <c r="G87" s="59">
        <v>62000002</v>
      </c>
      <c r="H87" s="50" t="s">
        <v>206</v>
      </c>
    </row>
    <row r="88" spans="1:8" x14ac:dyDescent="0.2">
      <c r="A88" s="39" t="s">
        <v>213</v>
      </c>
      <c r="B88" s="39" t="s">
        <v>208</v>
      </c>
      <c r="C88" s="39" t="s">
        <v>207</v>
      </c>
      <c r="D88" s="57">
        <v>829610.1</v>
      </c>
      <c r="E88" s="57">
        <f>D88*VLOOKUP(TRIM(F88),'Currency-RBI'!$A$2:$B$28,2,0)</f>
        <v>68629495.522499993</v>
      </c>
      <c r="F88" s="50" t="s">
        <v>123</v>
      </c>
      <c r="G88" s="59">
        <v>62000002</v>
      </c>
      <c r="H88" s="50" t="s">
        <v>206</v>
      </c>
    </row>
    <row r="89" spans="1:8" x14ac:dyDescent="0.2">
      <c r="A89" s="39" t="s">
        <v>212</v>
      </c>
      <c r="B89" s="39" t="s">
        <v>208</v>
      </c>
      <c r="C89" s="39" t="s">
        <v>207</v>
      </c>
      <c r="D89" s="57">
        <v>970504.92</v>
      </c>
      <c r="E89" s="57">
        <f>D89*VLOOKUP(TRIM(F89),'Currency-RBI'!$A$2:$B$28,2,0)</f>
        <v>80285019.506999999</v>
      </c>
      <c r="F89" s="50" t="s">
        <v>123</v>
      </c>
      <c r="G89" s="59">
        <v>62000002</v>
      </c>
      <c r="H89" s="50" t="s">
        <v>206</v>
      </c>
    </row>
    <row r="90" spans="1:8" x14ac:dyDescent="0.2">
      <c r="A90" s="39" t="s">
        <v>211</v>
      </c>
      <c r="B90" s="39" t="s">
        <v>208</v>
      </c>
      <c r="C90" s="39" t="s">
        <v>207</v>
      </c>
      <c r="D90" s="57">
        <v>612124.92000000004</v>
      </c>
      <c r="E90" s="57">
        <f>D90*VLOOKUP(TRIM(F90),'Currency-RBI'!$A$2:$B$28,2,0)</f>
        <v>50638034.006999999</v>
      </c>
      <c r="F90" s="50" t="s">
        <v>123</v>
      </c>
      <c r="G90" s="59">
        <v>62000002</v>
      </c>
      <c r="H90" s="50" t="s">
        <v>206</v>
      </c>
    </row>
    <row r="91" spans="1:8" x14ac:dyDescent="0.2">
      <c r="A91" s="39" t="s">
        <v>210</v>
      </c>
      <c r="B91" s="39" t="s">
        <v>208</v>
      </c>
      <c r="C91" s="39" t="s">
        <v>207</v>
      </c>
      <c r="D91" s="57">
        <v>315871.38</v>
      </c>
      <c r="E91" s="57">
        <f>D91*VLOOKUP(TRIM(F91),'Currency-RBI'!$A$2:$B$28,2,0)</f>
        <v>315871.38</v>
      </c>
      <c r="F91" s="50" t="s">
        <v>142</v>
      </c>
      <c r="G91" s="59">
        <v>62000002</v>
      </c>
      <c r="H91" s="50" t="s">
        <v>206</v>
      </c>
    </row>
    <row r="92" spans="1:8" x14ac:dyDescent="0.2">
      <c r="A92" s="39" t="s">
        <v>209</v>
      </c>
      <c r="B92" s="39" t="s">
        <v>208</v>
      </c>
      <c r="C92" s="39" t="s">
        <v>207</v>
      </c>
      <c r="D92" s="57">
        <v>516080.07</v>
      </c>
      <c r="E92" s="57">
        <f>D92*VLOOKUP(TRIM(F92),'Currency-RBI'!$A$2:$B$28,2,0)</f>
        <v>42692723.790749997</v>
      </c>
      <c r="F92" s="50" t="s">
        <v>123</v>
      </c>
      <c r="G92" s="59">
        <v>62000002</v>
      </c>
      <c r="H92" s="50" t="s">
        <v>206</v>
      </c>
    </row>
    <row r="93" spans="1:8" x14ac:dyDescent="0.2">
      <c r="A93" s="39" t="s">
        <v>205</v>
      </c>
      <c r="B93" s="39" t="s">
        <v>203</v>
      </c>
      <c r="C93" s="39" t="s">
        <v>202</v>
      </c>
      <c r="D93" s="57">
        <v>843004.8</v>
      </c>
      <c r="E93" s="57">
        <f>D93*VLOOKUP(TRIM(F93),'Currency-RBI'!$A$2:$B$28,2,0)</f>
        <v>843004.8</v>
      </c>
      <c r="F93" s="50" t="s">
        <v>142</v>
      </c>
      <c r="G93" s="59">
        <v>70000001</v>
      </c>
      <c r="H93" s="50" t="s">
        <v>201</v>
      </c>
    </row>
    <row r="94" spans="1:8" x14ac:dyDescent="0.2">
      <c r="A94" s="39" t="s">
        <v>204</v>
      </c>
      <c r="B94" s="39" t="s">
        <v>203</v>
      </c>
      <c r="C94" s="39" t="s">
        <v>202</v>
      </c>
      <c r="D94" s="57">
        <v>737323.29</v>
      </c>
      <c r="E94" s="57">
        <f>D94*VLOOKUP(TRIM(F94),'Currency-RBI'!$A$2:$B$28,2,0)</f>
        <v>737323.29</v>
      </c>
      <c r="F94" s="50" t="s">
        <v>142</v>
      </c>
      <c r="G94" s="59">
        <v>70000001</v>
      </c>
      <c r="H94" s="50" t="s">
        <v>201</v>
      </c>
    </row>
    <row r="95" spans="1:8" x14ac:dyDescent="0.2">
      <c r="A95" s="39" t="s">
        <v>200</v>
      </c>
      <c r="B95" s="39" t="s">
        <v>144</v>
      </c>
      <c r="C95" s="39" t="s">
        <v>143</v>
      </c>
      <c r="D95" s="57">
        <v>306146.61</v>
      </c>
      <c r="E95" s="57">
        <f>D95*VLOOKUP(TRIM(F95),'Currency-RBI'!$A$2:$B$28,2,0)</f>
        <v>306146.61</v>
      </c>
      <c r="F95" s="50" t="s">
        <v>142</v>
      </c>
      <c r="G95" s="59">
        <v>80000001</v>
      </c>
      <c r="H95" s="50" t="s">
        <v>141</v>
      </c>
    </row>
    <row r="96" spans="1:8" x14ac:dyDescent="0.2">
      <c r="A96" s="39" t="s">
        <v>199</v>
      </c>
      <c r="B96" s="39" t="s">
        <v>144</v>
      </c>
      <c r="C96" s="39" t="s">
        <v>143</v>
      </c>
      <c r="D96" s="57">
        <v>977829.92999999993</v>
      </c>
      <c r="E96" s="57">
        <f>D96*VLOOKUP(TRIM(F96),'Currency-RBI'!$A$2:$B$28,2,0)</f>
        <v>977829.92999999993</v>
      </c>
      <c r="F96" s="50" t="s">
        <v>142</v>
      </c>
      <c r="G96" s="59">
        <v>80000001</v>
      </c>
      <c r="H96" s="50" t="s">
        <v>141</v>
      </c>
    </row>
    <row r="97" spans="1:8" x14ac:dyDescent="0.2">
      <c r="A97" s="39" t="s">
        <v>198</v>
      </c>
      <c r="B97" s="39" t="s">
        <v>144</v>
      </c>
      <c r="C97" s="39" t="s">
        <v>143</v>
      </c>
      <c r="D97" s="57">
        <v>206672.4</v>
      </c>
      <c r="E97" s="57">
        <f>D97*VLOOKUP(TRIM(F97),'Currency-RBI'!$A$2:$B$28,2,0)</f>
        <v>206672.4</v>
      </c>
      <c r="F97" s="50" t="s">
        <v>142</v>
      </c>
      <c r="G97" s="59">
        <v>80000001</v>
      </c>
      <c r="H97" s="50" t="s">
        <v>141</v>
      </c>
    </row>
    <row r="98" spans="1:8" x14ac:dyDescent="0.2">
      <c r="A98" s="39" t="s">
        <v>197</v>
      </c>
      <c r="B98" s="39" t="s">
        <v>144</v>
      </c>
      <c r="C98" s="39" t="s">
        <v>143</v>
      </c>
      <c r="D98" s="57">
        <v>665687.88</v>
      </c>
      <c r="E98" s="57">
        <f>D98*VLOOKUP(TRIM(F98),'Currency-RBI'!$A$2:$B$28,2,0)</f>
        <v>665687.88</v>
      </c>
      <c r="F98" s="50" t="s">
        <v>142</v>
      </c>
      <c r="G98" s="59">
        <v>80000001</v>
      </c>
      <c r="H98" s="50" t="s">
        <v>141</v>
      </c>
    </row>
    <row r="99" spans="1:8" x14ac:dyDescent="0.2">
      <c r="A99" s="39" t="s">
        <v>196</v>
      </c>
      <c r="B99" s="39" t="s">
        <v>144</v>
      </c>
      <c r="C99" s="39" t="s">
        <v>143</v>
      </c>
      <c r="D99" s="57">
        <v>430473.77999999997</v>
      </c>
      <c r="E99" s="57">
        <f>D99*VLOOKUP(TRIM(F99),'Currency-RBI'!$A$2:$B$28,2,0)</f>
        <v>430473.77999999997</v>
      </c>
      <c r="F99" s="50" t="s">
        <v>142</v>
      </c>
      <c r="G99" s="59">
        <v>80000001</v>
      </c>
      <c r="H99" s="50" t="s">
        <v>141</v>
      </c>
    </row>
    <row r="100" spans="1:8" x14ac:dyDescent="0.2">
      <c r="A100" s="39" t="s">
        <v>195</v>
      </c>
      <c r="B100" s="39" t="s">
        <v>144</v>
      </c>
      <c r="C100" s="39" t="s">
        <v>143</v>
      </c>
      <c r="D100" s="57">
        <v>576969.03</v>
      </c>
      <c r="E100" s="57">
        <f>D100*VLOOKUP(TRIM(F100),'Currency-RBI'!$A$2:$B$28,2,0)</f>
        <v>576969.03</v>
      </c>
      <c r="F100" s="50" t="s">
        <v>142</v>
      </c>
      <c r="G100" s="59">
        <v>80000001</v>
      </c>
      <c r="H100" s="50" t="s">
        <v>141</v>
      </c>
    </row>
    <row r="101" spans="1:8" x14ac:dyDescent="0.2">
      <c r="A101" s="39" t="s">
        <v>194</v>
      </c>
      <c r="B101" s="39" t="s">
        <v>144</v>
      </c>
      <c r="C101" s="39" t="s">
        <v>143</v>
      </c>
      <c r="D101" s="57">
        <v>281981.7</v>
      </c>
      <c r="E101" s="57">
        <f>D101*VLOOKUP(TRIM(F101),'Currency-RBI'!$A$2:$B$28,2,0)</f>
        <v>281981.7</v>
      </c>
      <c r="F101" s="50" t="s">
        <v>142</v>
      </c>
      <c r="G101" s="59">
        <v>80000001</v>
      </c>
      <c r="H101" s="50" t="s">
        <v>141</v>
      </c>
    </row>
    <row r="102" spans="1:8" x14ac:dyDescent="0.2">
      <c r="A102" s="39" t="s">
        <v>193</v>
      </c>
      <c r="B102" s="39" t="s">
        <v>144</v>
      </c>
      <c r="C102" s="39" t="s">
        <v>143</v>
      </c>
      <c r="D102" s="57">
        <v>140103.81</v>
      </c>
      <c r="E102" s="57">
        <f>D102*VLOOKUP(TRIM(F102),'Currency-RBI'!$A$2:$B$28,2,0)</f>
        <v>140103.81</v>
      </c>
      <c r="F102" s="50" t="s">
        <v>142</v>
      </c>
      <c r="G102" s="59">
        <v>80000001</v>
      </c>
      <c r="H102" s="50" t="s">
        <v>141</v>
      </c>
    </row>
    <row r="103" spans="1:8" x14ac:dyDescent="0.2">
      <c r="A103" s="39" t="s">
        <v>192</v>
      </c>
      <c r="B103" s="39" t="s">
        <v>144</v>
      </c>
      <c r="C103" s="39" t="s">
        <v>143</v>
      </c>
      <c r="D103" s="57">
        <v>706624.38</v>
      </c>
      <c r="E103" s="57">
        <f>D103*VLOOKUP(TRIM(F103),'Currency-RBI'!$A$2:$B$28,2,0)</f>
        <v>706624.38</v>
      </c>
      <c r="F103" s="50" t="s">
        <v>142</v>
      </c>
      <c r="G103" s="59">
        <v>80000001</v>
      </c>
      <c r="H103" s="50" t="s">
        <v>141</v>
      </c>
    </row>
    <row r="104" spans="1:8" x14ac:dyDescent="0.2">
      <c r="A104" s="39" t="s">
        <v>191</v>
      </c>
      <c r="B104" s="39" t="s">
        <v>144</v>
      </c>
      <c r="C104" s="39" t="s">
        <v>143</v>
      </c>
      <c r="D104" s="57">
        <v>475472.25</v>
      </c>
      <c r="E104" s="57">
        <f>D104*VLOOKUP(TRIM(F104),'Currency-RBI'!$A$2:$B$28,2,0)</f>
        <v>475472.25</v>
      </c>
      <c r="F104" s="50" t="s">
        <v>142</v>
      </c>
      <c r="G104" s="59">
        <v>80000001</v>
      </c>
      <c r="H104" s="50" t="s">
        <v>141</v>
      </c>
    </row>
    <row r="105" spans="1:8" x14ac:dyDescent="0.2">
      <c r="A105" s="39" t="s">
        <v>190</v>
      </c>
      <c r="B105" s="39" t="s">
        <v>144</v>
      </c>
      <c r="C105" s="39" t="s">
        <v>143</v>
      </c>
      <c r="D105" s="57">
        <v>421053.93</v>
      </c>
      <c r="E105" s="57">
        <f>D105*VLOOKUP(TRIM(F105),'Currency-RBI'!$A$2:$B$28,2,0)</f>
        <v>421053.93</v>
      </c>
      <c r="F105" s="50" t="s">
        <v>142</v>
      </c>
      <c r="G105" s="59">
        <v>80000001</v>
      </c>
      <c r="H105" s="50" t="s">
        <v>141</v>
      </c>
    </row>
    <row r="106" spans="1:8" x14ac:dyDescent="0.2">
      <c r="A106" s="39" t="s">
        <v>189</v>
      </c>
      <c r="B106" s="39" t="s">
        <v>144</v>
      </c>
      <c r="C106" s="39" t="s">
        <v>143</v>
      </c>
      <c r="D106" s="57">
        <v>933815.52</v>
      </c>
      <c r="E106" s="57">
        <f>D106*VLOOKUP(TRIM(F106),'Currency-RBI'!$A$2:$B$28,2,0)</f>
        <v>933815.52</v>
      </c>
      <c r="F106" s="50" t="s">
        <v>142</v>
      </c>
      <c r="G106" s="59">
        <v>80000001</v>
      </c>
      <c r="H106" s="50" t="s">
        <v>141</v>
      </c>
    </row>
    <row r="107" spans="1:8" x14ac:dyDescent="0.2">
      <c r="A107" s="39" t="s">
        <v>188</v>
      </c>
      <c r="B107" s="39" t="s">
        <v>144</v>
      </c>
      <c r="C107" s="39" t="s">
        <v>143</v>
      </c>
      <c r="D107" s="57">
        <v>946326.15</v>
      </c>
      <c r="E107" s="57">
        <f>D107*VLOOKUP(TRIM(F107),'Currency-RBI'!$A$2:$B$28,2,0)</f>
        <v>946326.15</v>
      </c>
      <c r="F107" s="50" t="s">
        <v>142</v>
      </c>
      <c r="G107" s="59">
        <v>80000001</v>
      </c>
      <c r="H107" s="50" t="s">
        <v>141</v>
      </c>
    </row>
    <row r="108" spans="1:8" x14ac:dyDescent="0.2">
      <c r="A108" s="39" t="s">
        <v>187</v>
      </c>
      <c r="B108" s="39" t="s">
        <v>144</v>
      </c>
      <c r="C108" s="39" t="s">
        <v>143</v>
      </c>
      <c r="D108" s="57">
        <v>671745.69</v>
      </c>
      <c r="E108" s="57">
        <f>D108*VLOOKUP(TRIM(F108),'Currency-RBI'!$A$2:$B$28,2,0)</f>
        <v>671745.69</v>
      </c>
      <c r="F108" s="50" t="s">
        <v>142</v>
      </c>
      <c r="G108" s="59">
        <v>80000001</v>
      </c>
      <c r="H108" s="50" t="s">
        <v>141</v>
      </c>
    </row>
    <row r="109" spans="1:8" x14ac:dyDescent="0.2">
      <c r="A109" s="39" t="s">
        <v>186</v>
      </c>
      <c r="B109" s="39" t="s">
        <v>144</v>
      </c>
      <c r="C109" s="39" t="s">
        <v>143</v>
      </c>
      <c r="D109" s="57">
        <v>941980.05</v>
      </c>
      <c r="E109" s="57">
        <f>D109*VLOOKUP(TRIM(F109),'Currency-RBI'!$A$2:$B$28,2,0)</f>
        <v>941980.05</v>
      </c>
      <c r="F109" s="50" t="s">
        <v>142</v>
      </c>
      <c r="G109" s="59">
        <v>80000001</v>
      </c>
      <c r="H109" s="50" t="s">
        <v>141</v>
      </c>
    </row>
    <row r="110" spans="1:8" x14ac:dyDescent="0.2">
      <c r="A110" s="39" t="s">
        <v>185</v>
      </c>
      <c r="B110" s="39" t="s">
        <v>144</v>
      </c>
      <c r="C110" s="39" t="s">
        <v>143</v>
      </c>
      <c r="D110" s="57">
        <v>866833.11</v>
      </c>
      <c r="E110" s="57">
        <f>D110*VLOOKUP(TRIM(F110),'Currency-RBI'!$A$2:$B$28,2,0)</f>
        <v>866833.11</v>
      </c>
      <c r="F110" s="50" t="s">
        <v>142</v>
      </c>
      <c r="G110" s="59">
        <v>80000001</v>
      </c>
      <c r="H110" s="50" t="s">
        <v>141</v>
      </c>
    </row>
    <row r="111" spans="1:8" x14ac:dyDescent="0.2">
      <c r="A111" s="39" t="s">
        <v>184</v>
      </c>
      <c r="B111" s="39" t="s">
        <v>144</v>
      </c>
      <c r="C111" s="39" t="s">
        <v>143</v>
      </c>
      <c r="D111" s="57">
        <v>728268.75</v>
      </c>
      <c r="E111" s="57">
        <f>D111*VLOOKUP(TRIM(F111),'Currency-RBI'!$A$2:$B$28,2,0)</f>
        <v>728268.75</v>
      </c>
      <c r="F111" s="50" t="s">
        <v>142</v>
      </c>
      <c r="G111" s="59">
        <v>80000001</v>
      </c>
      <c r="H111" s="50" t="s">
        <v>141</v>
      </c>
    </row>
    <row r="112" spans="1:8" x14ac:dyDescent="0.2">
      <c r="A112" s="39" t="s">
        <v>183</v>
      </c>
      <c r="B112" s="39" t="s">
        <v>144</v>
      </c>
      <c r="C112" s="39" t="s">
        <v>143</v>
      </c>
      <c r="D112" s="57">
        <v>566097.84</v>
      </c>
      <c r="E112" s="57">
        <f>D112*VLOOKUP(TRIM(F112),'Currency-RBI'!$A$2:$B$28,2,0)</f>
        <v>566097.84</v>
      </c>
      <c r="F112" s="50" t="s">
        <v>142</v>
      </c>
      <c r="G112" s="59">
        <v>80000001</v>
      </c>
      <c r="H112" s="50" t="s">
        <v>141</v>
      </c>
    </row>
    <row r="113" spans="1:8" x14ac:dyDescent="0.2">
      <c r="A113" s="39" t="s">
        <v>182</v>
      </c>
      <c r="B113" s="39" t="s">
        <v>144</v>
      </c>
      <c r="C113" s="39" t="s">
        <v>143</v>
      </c>
      <c r="D113" s="57">
        <v>929284.29</v>
      </c>
      <c r="E113" s="57">
        <f>D113*VLOOKUP(TRIM(F113),'Currency-RBI'!$A$2:$B$28,2,0)</f>
        <v>929284.29</v>
      </c>
      <c r="F113" s="50" t="s">
        <v>142</v>
      </c>
      <c r="G113" s="59">
        <v>80000001</v>
      </c>
      <c r="H113" s="50" t="s">
        <v>141</v>
      </c>
    </row>
    <row r="114" spans="1:8" x14ac:dyDescent="0.2">
      <c r="A114" s="39" t="s">
        <v>181</v>
      </c>
      <c r="B114" s="39" t="s">
        <v>144</v>
      </c>
      <c r="C114" s="39" t="s">
        <v>143</v>
      </c>
      <c r="D114" s="57">
        <v>233436.06</v>
      </c>
      <c r="E114" s="57">
        <f>D114*VLOOKUP(TRIM(F114),'Currency-RBI'!$A$2:$B$28,2,0)</f>
        <v>233436.06</v>
      </c>
      <c r="F114" s="50" t="s">
        <v>142</v>
      </c>
      <c r="G114" s="59">
        <v>80000001</v>
      </c>
      <c r="H114" s="50" t="s">
        <v>141</v>
      </c>
    </row>
    <row r="115" spans="1:8" x14ac:dyDescent="0.2">
      <c r="A115" s="39" t="s">
        <v>180</v>
      </c>
      <c r="B115" s="39" t="s">
        <v>144</v>
      </c>
      <c r="C115" s="39" t="s">
        <v>143</v>
      </c>
      <c r="D115" s="57">
        <v>621118.07999999996</v>
      </c>
      <c r="E115" s="57">
        <f>D115*VLOOKUP(TRIM(F115),'Currency-RBI'!$A$2:$B$28,2,0)</f>
        <v>621118.07999999996</v>
      </c>
      <c r="F115" s="50" t="s">
        <v>142</v>
      </c>
      <c r="G115" s="59">
        <v>80000001</v>
      </c>
      <c r="H115" s="50" t="s">
        <v>141</v>
      </c>
    </row>
    <row r="116" spans="1:8" x14ac:dyDescent="0.2">
      <c r="A116" s="39" t="s">
        <v>179</v>
      </c>
      <c r="B116" s="39" t="s">
        <v>144</v>
      </c>
      <c r="C116" s="39" t="s">
        <v>143</v>
      </c>
      <c r="D116" s="57">
        <v>149115.78</v>
      </c>
      <c r="E116" s="57">
        <f>D116*VLOOKUP(TRIM(F116),'Currency-RBI'!$A$2:$B$28,2,0)</f>
        <v>149115.78</v>
      </c>
      <c r="F116" s="50" t="s">
        <v>142</v>
      </c>
      <c r="G116" s="59">
        <v>80000001</v>
      </c>
      <c r="H116" s="50" t="s">
        <v>141</v>
      </c>
    </row>
    <row r="117" spans="1:8" x14ac:dyDescent="0.2">
      <c r="A117" s="39" t="s">
        <v>178</v>
      </c>
      <c r="B117" s="39" t="s">
        <v>144</v>
      </c>
      <c r="C117" s="39" t="s">
        <v>143</v>
      </c>
      <c r="D117" s="57">
        <v>333671.58</v>
      </c>
      <c r="E117" s="57">
        <f>D117*VLOOKUP(TRIM(F117),'Currency-RBI'!$A$2:$B$28,2,0)</f>
        <v>333671.58</v>
      </c>
      <c r="F117" s="50" t="s">
        <v>142</v>
      </c>
      <c r="G117" s="59">
        <v>80000001</v>
      </c>
      <c r="H117" s="50" t="s">
        <v>141</v>
      </c>
    </row>
    <row r="118" spans="1:8" x14ac:dyDescent="0.2">
      <c r="A118" s="39" t="s">
        <v>177</v>
      </c>
      <c r="B118" s="39" t="s">
        <v>144</v>
      </c>
      <c r="C118" s="39" t="s">
        <v>143</v>
      </c>
      <c r="D118" s="57">
        <v>550274.67000000004</v>
      </c>
      <c r="E118" s="57">
        <f>D118*VLOOKUP(TRIM(F118),'Currency-RBI'!$A$2:$B$28,2,0)</f>
        <v>550274.67000000004</v>
      </c>
      <c r="F118" s="50" t="s">
        <v>142</v>
      </c>
      <c r="G118" s="59">
        <v>80000001</v>
      </c>
      <c r="H118" s="50" t="s">
        <v>141</v>
      </c>
    </row>
    <row r="119" spans="1:8" x14ac:dyDescent="0.2">
      <c r="A119" s="39" t="s">
        <v>176</v>
      </c>
      <c r="B119" s="39" t="s">
        <v>144</v>
      </c>
      <c r="C119" s="39" t="s">
        <v>143</v>
      </c>
      <c r="D119" s="57">
        <v>646871.93999999994</v>
      </c>
      <c r="E119" s="57">
        <f>D119*VLOOKUP(TRIM(F119),'Currency-RBI'!$A$2:$B$28,2,0)</f>
        <v>646871.93999999994</v>
      </c>
      <c r="F119" s="50" t="s">
        <v>142</v>
      </c>
      <c r="G119" s="59">
        <v>80000001</v>
      </c>
      <c r="H119" s="50" t="s">
        <v>141</v>
      </c>
    </row>
    <row r="120" spans="1:8" x14ac:dyDescent="0.2">
      <c r="A120" s="39" t="s">
        <v>175</v>
      </c>
      <c r="B120" s="39" t="s">
        <v>144</v>
      </c>
      <c r="C120" s="39" t="s">
        <v>143</v>
      </c>
      <c r="D120" s="57">
        <v>903264.12</v>
      </c>
      <c r="E120" s="57">
        <f>D120*VLOOKUP(TRIM(F120),'Currency-RBI'!$A$2:$B$28,2,0)</f>
        <v>903264.12</v>
      </c>
      <c r="F120" s="50" t="s">
        <v>142</v>
      </c>
      <c r="G120" s="59">
        <v>80000001</v>
      </c>
      <c r="H120" s="50" t="s">
        <v>141</v>
      </c>
    </row>
    <row r="121" spans="1:8" x14ac:dyDescent="0.2">
      <c r="A121" s="39" t="s">
        <v>174</v>
      </c>
      <c r="B121" s="39" t="s">
        <v>144</v>
      </c>
      <c r="C121" s="39" t="s">
        <v>143</v>
      </c>
      <c r="D121" s="57">
        <v>815886.72</v>
      </c>
      <c r="E121" s="57">
        <f>D121*VLOOKUP(TRIM(F121),'Currency-RBI'!$A$2:$B$28,2,0)</f>
        <v>815886.72</v>
      </c>
      <c r="F121" s="50" t="s">
        <v>142</v>
      </c>
      <c r="G121" s="59">
        <v>80000001</v>
      </c>
      <c r="H121" s="50" t="s">
        <v>141</v>
      </c>
    </row>
    <row r="122" spans="1:8" x14ac:dyDescent="0.2">
      <c r="A122" s="39" t="s">
        <v>173</v>
      </c>
      <c r="B122" s="39" t="s">
        <v>144</v>
      </c>
      <c r="C122" s="39" t="s">
        <v>143</v>
      </c>
      <c r="D122" s="57">
        <v>241113.51</v>
      </c>
      <c r="E122" s="57">
        <f>D122*VLOOKUP(TRIM(F122),'Currency-RBI'!$A$2:$B$28,2,0)</f>
        <v>241113.51</v>
      </c>
      <c r="F122" s="50" t="s">
        <v>142</v>
      </c>
      <c r="G122" s="59">
        <v>80000001</v>
      </c>
      <c r="H122" s="50" t="s">
        <v>141</v>
      </c>
    </row>
    <row r="123" spans="1:8" x14ac:dyDescent="0.2">
      <c r="A123" s="39" t="s">
        <v>172</v>
      </c>
      <c r="B123" s="39" t="s">
        <v>144</v>
      </c>
      <c r="C123" s="39" t="s">
        <v>143</v>
      </c>
      <c r="D123" s="57">
        <v>526842.36</v>
      </c>
      <c r="E123" s="57">
        <f>D123*VLOOKUP(TRIM(F123),'Currency-RBI'!$A$2:$B$28,2,0)</f>
        <v>526842.36</v>
      </c>
      <c r="F123" s="50" t="s">
        <v>142</v>
      </c>
      <c r="G123" s="59">
        <v>80000001</v>
      </c>
      <c r="H123" s="50" t="s">
        <v>141</v>
      </c>
    </row>
    <row r="124" spans="1:8" x14ac:dyDescent="0.2">
      <c r="A124" s="39" t="s">
        <v>171</v>
      </c>
      <c r="B124" s="39" t="s">
        <v>144</v>
      </c>
      <c r="C124" s="39" t="s">
        <v>143</v>
      </c>
      <c r="D124" s="57">
        <v>939984.21</v>
      </c>
      <c r="E124" s="57">
        <f>D124*VLOOKUP(TRIM(F124),'Currency-RBI'!$A$2:$B$28,2,0)</f>
        <v>939984.21</v>
      </c>
      <c r="F124" s="50" t="s">
        <v>142</v>
      </c>
      <c r="G124" s="59">
        <v>80000001</v>
      </c>
      <c r="H124" s="50" t="s">
        <v>141</v>
      </c>
    </row>
    <row r="125" spans="1:8" x14ac:dyDescent="0.2">
      <c r="A125" s="39" t="s">
        <v>170</v>
      </c>
      <c r="B125" s="39" t="s">
        <v>144</v>
      </c>
      <c r="C125" s="39" t="s">
        <v>143</v>
      </c>
      <c r="D125" s="57">
        <v>219642.38999999998</v>
      </c>
      <c r="E125" s="57">
        <f>D125*VLOOKUP(TRIM(F125),'Currency-RBI'!$A$2:$B$28,2,0)</f>
        <v>219642.38999999998</v>
      </c>
      <c r="F125" s="50" t="s">
        <v>142</v>
      </c>
      <c r="G125" s="59">
        <v>80000001</v>
      </c>
      <c r="H125" s="50" t="s">
        <v>141</v>
      </c>
    </row>
    <row r="126" spans="1:8" x14ac:dyDescent="0.2">
      <c r="A126" s="39" t="s">
        <v>169</v>
      </c>
      <c r="B126" s="39" t="s">
        <v>144</v>
      </c>
      <c r="C126" s="39" t="s">
        <v>143</v>
      </c>
      <c r="D126" s="57">
        <v>666200.69999999995</v>
      </c>
      <c r="E126" s="57">
        <f>D126*VLOOKUP(TRIM(F126),'Currency-RBI'!$A$2:$B$28,2,0)</f>
        <v>666200.69999999995</v>
      </c>
      <c r="F126" s="50" t="s">
        <v>142</v>
      </c>
      <c r="G126" s="59">
        <v>80000001</v>
      </c>
      <c r="H126" s="50" t="s">
        <v>141</v>
      </c>
    </row>
    <row r="127" spans="1:8" x14ac:dyDescent="0.2">
      <c r="A127" s="39" t="s">
        <v>168</v>
      </c>
      <c r="B127" s="39" t="s">
        <v>144</v>
      </c>
      <c r="C127" s="39" t="s">
        <v>143</v>
      </c>
      <c r="D127" s="57">
        <v>644489.01</v>
      </c>
      <c r="E127" s="57">
        <f>D127*VLOOKUP(TRIM(F127),'Currency-RBI'!$A$2:$B$28,2,0)</f>
        <v>644489.01</v>
      </c>
      <c r="F127" s="50" t="s">
        <v>142</v>
      </c>
      <c r="G127" s="59">
        <v>80000001</v>
      </c>
      <c r="H127" s="50" t="s">
        <v>141</v>
      </c>
    </row>
    <row r="128" spans="1:8" x14ac:dyDescent="0.2">
      <c r="A128" s="39" t="s">
        <v>167</v>
      </c>
      <c r="B128" s="39" t="s">
        <v>144</v>
      </c>
      <c r="C128" s="39" t="s">
        <v>143</v>
      </c>
      <c r="D128" s="57">
        <v>821136.69</v>
      </c>
      <c r="E128" s="57">
        <f>D128*VLOOKUP(TRIM(F128),'Currency-RBI'!$A$2:$B$28,2,0)</f>
        <v>821136.69</v>
      </c>
      <c r="F128" s="50" t="s">
        <v>142</v>
      </c>
      <c r="G128" s="59">
        <v>80000001</v>
      </c>
      <c r="H128" s="50" t="s">
        <v>141</v>
      </c>
    </row>
    <row r="129" spans="1:8" x14ac:dyDescent="0.2">
      <c r="A129" s="39" t="s">
        <v>166</v>
      </c>
      <c r="B129" s="39" t="s">
        <v>144</v>
      </c>
      <c r="C129" s="39" t="s">
        <v>143</v>
      </c>
      <c r="D129" s="57">
        <v>278233.56</v>
      </c>
      <c r="E129" s="57">
        <f>D129*VLOOKUP(TRIM(F129),'Currency-RBI'!$A$2:$B$28,2,0)</f>
        <v>278233.56</v>
      </c>
      <c r="F129" s="50" t="s">
        <v>142</v>
      </c>
      <c r="G129" s="59">
        <v>80000001</v>
      </c>
      <c r="H129" s="50" t="s">
        <v>141</v>
      </c>
    </row>
    <row r="130" spans="1:8" x14ac:dyDescent="0.2">
      <c r="A130" s="39" t="s">
        <v>165</v>
      </c>
      <c r="B130" s="39" t="s">
        <v>144</v>
      </c>
      <c r="C130" s="39" t="s">
        <v>143</v>
      </c>
      <c r="D130" s="57">
        <v>820706.04</v>
      </c>
      <c r="E130" s="57">
        <f>D130*VLOOKUP(TRIM(F130),'Currency-RBI'!$A$2:$B$28,2,0)</f>
        <v>820706.04</v>
      </c>
      <c r="F130" s="50" t="s">
        <v>142</v>
      </c>
      <c r="G130" s="59">
        <v>80000001</v>
      </c>
      <c r="H130" s="50" t="s">
        <v>141</v>
      </c>
    </row>
    <row r="131" spans="1:8" x14ac:dyDescent="0.2">
      <c r="A131" s="39" t="s">
        <v>164</v>
      </c>
      <c r="B131" s="39" t="s">
        <v>144</v>
      </c>
      <c r="C131" s="39" t="s">
        <v>143</v>
      </c>
      <c r="D131" s="57">
        <v>754131.51</v>
      </c>
      <c r="E131" s="57">
        <f>D131*VLOOKUP(TRIM(F131),'Currency-RBI'!$A$2:$B$28,2,0)</f>
        <v>754131.51</v>
      </c>
      <c r="F131" s="50" t="s">
        <v>142</v>
      </c>
      <c r="G131" s="59">
        <v>80000001</v>
      </c>
      <c r="H131" s="50" t="s">
        <v>141</v>
      </c>
    </row>
    <row r="132" spans="1:8" x14ac:dyDescent="0.2">
      <c r="A132" s="39" t="s">
        <v>163</v>
      </c>
      <c r="B132" s="39" t="s">
        <v>144</v>
      </c>
      <c r="C132" s="39" t="s">
        <v>143</v>
      </c>
      <c r="D132" s="57">
        <v>854599.67999999993</v>
      </c>
      <c r="E132" s="57">
        <f>D132*VLOOKUP(TRIM(F132),'Currency-RBI'!$A$2:$B$28,2,0)</f>
        <v>854599.67999999993</v>
      </c>
      <c r="F132" s="50" t="s">
        <v>142</v>
      </c>
      <c r="G132" s="59">
        <v>80000001</v>
      </c>
      <c r="H132" s="50" t="s">
        <v>141</v>
      </c>
    </row>
    <row r="133" spans="1:8" x14ac:dyDescent="0.2">
      <c r="A133" s="39" t="s">
        <v>162</v>
      </c>
      <c r="B133" s="39" t="s">
        <v>144</v>
      </c>
      <c r="C133" s="39" t="s">
        <v>143</v>
      </c>
      <c r="D133" s="57">
        <v>823639.41</v>
      </c>
      <c r="E133" s="57">
        <f>D133*VLOOKUP(TRIM(F133),'Currency-RBI'!$A$2:$B$28,2,0)</f>
        <v>823639.41</v>
      </c>
      <c r="F133" s="50" t="s">
        <v>142</v>
      </c>
      <c r="G133" s="59">
        <v>80000001</v>
      </c>
      <c r="H133" s="50" t="s">
        <v>141</v>
      </c>
    </row>
    <row r="134" spans="1:8" x14ac:dyDescent="0.2">
      <c r="A134" s="39" t="s">
        <v>161</v>
      </c>
      <c r="B134" s="39" t="s">
        <v>144</v>
      </c>
      <c r="C134" s="39" t="s">
        <v>143</v>
      </c>
      <c r="D134" s="57">
        <v>494851.5</v>
      </c>
      <c r="E134" s="57">
        <f>D134*VLOOKUP(TRIM(F134),'Currency-RBI'!$A$2:$B$28,2,0)</f>
        <v>494851.5</v>
      </c>
      <c r="F134" s="50" t="s">
        <v>142</v>
      </c>
      <c r="G134" s="59">
        <v>80000001</v>
      </c>
      <c r="H134" s="50" t="s">
        <v>141</v>
      </c>
    </row>
    <row r="135" spans="1:8" x14ac:dyDescent="0.2">
      <c r="A135" s="39" t="s">
        <v>160</v>
      </c>
      <c r="B135" s="39" t="s">
        <v>144</v>
      </c>
      <c r="C135" s="39" t="s">
        <v>143</v>
      </c>
      <c r="D135" s="57">
        <v>388870.02</v>
      </c>
      <c r="E135" s="57">
        <f>D135*VLOOKUP(TRIM(F135),'Currency-RBI'!$A$2:$B$28,2,0)</f>
        <v>388870.02</v>
      </c>
      <c r="F135" s="50" t="s">
        <v>142</v>
      </c>
      <c r="G135" s="59">
        <v>80000001</v>
      </c>
      <c r="H135" s="50" t="s">
        <v>141</v>
      </c>
    </row>
    <row r="136" spans="1:8" x14ac:dyDescent="0.2">
      <c r="A136" s="39" t="s">
        <v>159</v>
      </c>
      <c r="B136" s="39" t="s">
        <v>144</v>
      </c>
      <c r="C136" s="39" t="s">
        <v>143</v>
      </c>
      <c r="D136" s="57">
        <v>777502.44</v>
      </c>
      <c r="E136" s="57">
        <f>D136*VLOOKUP(TRIM(F136),'Currency-RBI'!$A$2:$B$28,2,0)</f>
        <v>777502.44</v>
      </c>
      <c r="F136" s="50" t="s">
        <v>142</v>
      </c>
      <c r="G136" s="59">
        <v>80000001</v>
      </c>
      <c r="H136" s="50" t="s">
        <v>141</v>
      </c>
    </row>
    <row r="137" spans="1:8" x14ac:dyDescent="0.2">
      <c r="A137" s="39" t="s">
        <v>158</v>
      </c>
      <c r="B137" s="39" t="s">
        <v>144</v>
      </c>
      <c r="C137" s="39" t="s">
        <v>143</v>
      </c>
      <c r="D137" s="57">
        <v>422698.32</v>
      </c>
      <c r="E137" s="57">
        <f>D137*VLOOKUP(TRIM(F137),'Currency-RBI'!$A$2:$B$28,2,0)</f>
        <v>422698.32</v>
      </c>
      <c r="F137" s="50" t="s">
        <v>142</v>
      </c>
      <c r="G137" s="59">
        <v>80000001</v>
      </c>
      <c r="H137" s="50" t="s">
        <v>141</v>
      </c>
    </row>
    <row r="138" spans="1:8" x14ac:dyDescent="0.2">
      <c r="A138" s="39" t="s">
        <v>157</v>
      </c>
      <c r="B138" s="39" t="s">
        <v>144</v>
      </c>
      <c r="C138" s="39" t="s">
        <v>143</v>
      </c>
      <c r="D138" s="57">
        <v>612532.80000000005</v>
      </c>
      <c r="E138" s="57">
        <f>D138*VLOOKUP(TRIM(F138),'Currency-RBI'!$A$2:$B$28,2,0)</f>
        <v>612532.80000000005</v>
      </c>
      <c r="F138" s="50" t="s">
        <v>142</v>
      </c>
      <c r="G138" s="59">
        <v>80000001</v>
      </c>
      <c r="H138" s="50" t="s">
        <v>141</v>
      </c>
    </row>
    <row r="139" spans="1:8" x14ac:dyDescent="0.2">
      <c r="A139" s="39" t="s">
        <v>156</v>
      </c>
      <c r="B139" s="39" t="s">
        <v>144</v>
      </c>
      <c r="C139" s="39" t="s">
        <v>143</v>
      </c>
      <c r="D139" s="57">
        <v>770939.73</v>
      </c>
      <c r="E139" s="57">
        <f>D139*VLOOKUP(TRIM(F139),'Currency-RBI'!$A$2:$B$28,2,0)</f>
        <v>770939.73</v>
      </c>
      <c r="F139" s="50" t="s">
        <v>142</v>
      </c>
      <c r="G139" s="59">
        <v>80000001</v>
      </c>
      <c r="H139" s="50" t="s">
        <v>141</v>
      </c>
    </row>
    <row r="140" spans="1:8" x14ac:dyDescent="0.2">
      <c r="A140" s="39" t="s">
        <v>155</v>
      </c>
      <c r="B140" s="39" t="s">
        <v>144</v>
      </c>
      <c r="C140" s="39" t="s">
        <v>143</v>
      </c>
      <c r="D140" s="57">
        <v>634949.37</v>
      </c>
      <c r="E140" s="57">
        <f>D140*VLOOKUP(TRIM(F140),'Currency-RBI'!$A$2:$B$28,2,0)</f>
        <v>634949.37</v>
      </c>
      <c r="F140" s="50" t="s">
        <v>142</v>
      </c>
      <c r="G140" s="59">
        <v>80000001</v>
      </c>
      <c r="H140" s="50" t="s">
        <v>141</v>
      </c>
    </row>
    <row r="141" spans="1:8" x14ac:dyDescent="0.2">
      <c r="A141" s="39" t="s">
        <v>154</v>
      </c>
      <c r="B141" s="39" t="s">
        <v>144</v>
      </c>
      <c r="C141" s="39" t="s">
        <v>143</v>
      </c>
      <c r="D141" s="57">
        <v>314014.14</v>
      </c>
      <c r="E141" s="57">
        <f>D141*VLOOKUP(TRIM(F141),'Currency-RBI'!$A$2:$B$28,2,0)</f>
        <v>314014.14</v>
      </c>
      <c r="F141" s="50" t="s">
        <v>142</v>
      </c>
      <c r="G141" s="59">
        <v>80000001</v>
      </c>
      <c r="H141" s="50" t="s">
        <v>141</v>
      </c>
    </row>
    <row r="142" spans="1:8" x14ac:dyDescent="0.2">
      <c r="A142" s="39" t="s">
        <v>153</v>
      </c>
      <c r="B142" s="39" t="s">
        <v>144</v>
      </c>
      <c r="C142" s="39" t="s">
        <v>143</v>
      </c>
      <c r="D142" s="57">
        <v>966113.28000000003</v>
      </c>
      <c r="E142" s="57">
        <f>D142*VLOOKUP(TRIM(F142),'Currency-RBI'!$A$2:$B$28,2,0)</f>
        <v>966113.28000000003</v>
      </c>
      <c r="F142" s="50" t="s">
        <v>142</v>
      </c>
      <c r="G142" s="59">
        <v>80000001</v>
      </c>
      <c r="H142" s="50" t="s">
        <v>141</v>
      </c>
    </row>
    <row r="143" spans="1:8" x14ac:dyDescent="0.2">
      <c r="A143" s="39" t="s">
        <v>152</v>
      </c>
      <c r="B143" s="39" t="s">
        <v>144</v>
      </c>
      <c r="C143" s="39" t="s">
        <v>143</v>
      </c>
      <c r="D143" s="57">
        <v>356941.52999999997</v>
      </c>
      <c r="E143" s="57">
        <f>D143*VLOOKUP(TRIM(F143),'Currency-RBI'!$A$2:$B$28,2,0)</f>
        <v>356941.52999999997</v>
      </c>
      <c r="F143" s="50" t="s">
        <v>142</v>
      </c>
      <c r="G143" s="59">
        <v>80000001</v>
      </c>
      <c r="H143" s="50" t="s">
        <v>141</v>
      </c>
    </row>
    <row r="144" spans="1:8" x14ac:dyDescent="0.2">
      <c r="A144" s="39" t="s">
        <v>151</v>
      </c>
      <c r="B144" s="39" t="s">
        <v>144</v>
      </c>
      <c r="C144" s="39" t="s">
        <v>143</v>
      </c>
      <c r="D144" s="57">
        <v>388511.64</v>
      </c>
      <c r="E144" s="57">
        <f>D144*VLOOKUP(TRIM(F144),'Currency-RBI'!$A$2:$B$28,2,0)</f>
        <v>388511.64</v>
      </c>
      <c r="F144" s="50" t="s">
        <v>142</v>
      </c>
      <c r="G144" s="59">
        <v>80000001</v>
      </c>
      <c r="H144" s="50" t="s">
        <v>141</v>
      </c>
    </row>
    <row r="145" spans="1:8" x14ac:dyDescent="0.2">
      <c r="A145" s="39" t="s">
        <v>150</v>
      </c>
      <c r="B145" s="39" t="s">
        <v>144</v>
      </c>
      <c r="C145" s="39" t="s">
        <v>143</v>
      </c>
      <c r="D145" s="57">
        <v>430927.2</v>
      </c>
      <c r="E145" s="57">
        <f>D145*VLOOKUP(TRIM(F145),'Currency-RBI'!$A$2:$B$28,2,0)</f>
        <v>430927.2</v>
      </c>
      <c r="F145" s="50" t="s">
        <v>142</v>
      </c>
      <c r="G145" s="59">
        <v>80000001</v>
      </c>
      <c r="H145" s="50" t="s">
        <v>141</v>
      </c>
    </row>
    <row r="146" spans="1:8" x14ac:dyDescent="0.2">
      <c r="A146" s="39" t="s">
        <v>149</v>
      </c>
      <c r="B146" s="39" t="s">
        <v>144</v>
      </c>
      <c r="C146" s="39" t="s">
        <v>143</v>
      </c>
      <c r="D146" s="57">
        <v>113187.69</v>
      </c>
      <c r="E146" s="57">
        <f>D146*VLOOKUP(TRIM(F146),'Currency-RBI'!$A$2:$B$28,2,0)</f>
        <v>113187.69</v>
      </c>
      <c r="F146" s="50" t="s">
        <v>142</v>
      </c>
      <c r="G146" s="59">
        <v>80000001</v>
      </c>
      <c r="H146" s="50" t="s">
        <v>141</v>
      </c>
    </row>
    <row r="147" spans="1:8" x14ac:dyDescent="0.2">
      <c r="A147" s="39" t="s">
        <v>148</v>
      </c>
      <c r="B147" s="39" t="s">
        <v>144</v>
      </c>
      <c r="C147" s="39" t="s">
        <v>143</v>
      </c>
      <c r="D147" s="57">
        <v>310229.37</v>
      </c>
      <c r="E147" s="57">
        <f>D147*VLOOKUP(TRIM(F147),'Currency-RBI'!$A$2:$B$28,2,0)</f>
        <v>310229.37</v>
      </c>
      <c r="F147" s="50" t="s">
        <v>142</v>
      </c>
      <c r="G147" s="59">
        <v>80000001</v>
      </c>
      <c r="H147" s="50" t="s">
        <v>141</v>
      </c>
    </row>
    <row r="148" spans="1:8" x14ac:dyDescent="0.2">
      <c r="A148" s="39" t="s">
        <v>147</v>
      </c>
      <c r="B148" s="39" t="s">
        <v>144</v>
      </c>
      <c r="C148" s="39" t="s">
        <v>143</v>
      </c>
      <c r="D148" s="57">
        <v>877997.34</v>
      </c>
      <c r="E148" s="57">
        <f>D148*VLOOKUP(TRIM(F148),'Currency-RBI'!$A$2:$B$28,2,0)</f>
        <v>877997.34</v>
      </c>
      <c r="F148" s="50" t="s">
        <v>142</v>
      </c>
      <c r="G148" s="59">
        <v>80000001</v>
      </c>
      <c r="H148" s="50" t="s">
        <v>141</v>
      </c>
    </row>
    <row r="149" spans="1:8" x14ac:dyDescent="0.2">
      <c r="A149" s="39" t="s">
        <v>146</v>
      </c>
      <c r="B149" s="39" t="s">
        <v>144</v>
      </c>
      <c r="C149" s="39" t="s">
        <v>143</v>
      </c>
      <c r="D149" s="57">
        <v>174324.15</v>
      </c>
      <c r="E149" s="57">
        <f>D149*VLOOKUP(TRIM(F149),'Currency-RBI'!$A$2:$B$28,2,0)</f>
        <v>174324.15</v>
      </c>
      <c r="F149" s="50" t="s">
        <v>142</v>
      </c>
      <c r="G149" s="59">
        <v>80000001</v>
      </c>
      <c r="H149" s="50" t="s">
        <v>141</v>
      </c>
    </row>
    <row r="150" spans="1:8" x14ac:dyDescent="0.2">
      <c r="A150" s="39" t="s">
        <v>145</v>
      </c>
      <c r="B150" s="39" t="s">
        <v>144</v>
      </c>
      <c r="C150" s="39" t="s">
        <v>143</v>
      </c>
      <c r="D150" s="57">
        <v>466927.56</v>
      </c>
      <c r="E150" s="57">
        <f>D150*VLOOKUP(TRIM(F150),'Currency-RBI'!$A$2:$B$28,2,0)</f>
        <v>466927.56</v>
      </c>
      <c r="F150" s="50" t="s">
        <v>142</v>
      </c>
      <c r="G150" s="59">
        <v>80000001</v>
      </c>
      <c r="H150" s="50" t="s">
        <v>141</v>
      </c>
    </row>
    <row r="151" spans="1:8" x14ac:dyDescent="0.2">
      <c r="A151" s="39" t="s">
        <v>140</v>
      </c>
      <c r="B151" s="39" t="s">
        <v>135</v>
      </c>
      <c r="C151" s="39" t="s">
        <v>134</v>
      </c>
      <c r="D151" s="57">
        <v>491407.29</v>
      </c>
      <c r="E151" s="57">
        <f>D151*VLOOKUP(TRIM(F151),'Currency-RBI'!$A$2:$B$28,2,0)</f>
        <v>40651668.065249994</v>
      </c>
      <c r="F151" s="50" t="s">
        <v>123</v>
      </c>
      <c r="G151" s="59">
        <v>90000001</v>
      </c>
      <c r="H151" s="50" t="s">
        <v>133</v>
      </c>
    </row>
    <row r="152" spans="1:8" x14ac:dyDescent="0.2">
      <c r="A152" s="39" t="s">
        <v>139</v>
      </c>
      <c r="B152" s="39" t="s">
        <v>135</v>
      </c>
      <c r="C152" s="39" t="s">
        <v>134</v>
      </c>
      <c r="D152" s="57">
        <v>827164.8</v>
      </c>
      <c r="E152" s="57">
        <f>D152*VLOOKUP(TRIM(F152),'Currency-RBI'!$A$2:$B$28,2,0)</f>
        <v>82325644.632000014</v>
      </c>
      <c r="F152" s="50" t="s">
        <v>127</v>
      </c>
      <c r="G152" s="59">
        <v>90000001</v>
      </c>
      <c r="H152" s="50" t="s">
        <v>133</v>
      </c>
    </row>
    <row r="153" spans="1:8" x14ac:dyDescent="0.2">
      <c r="A153" s="39" t="s">
        <v>138</v>
      </c>
      <c r="B153" s="39" t="s">
        <v>135</v>
      </c>
      <c r="C153" s="39" t="s">
        <v>134</v>
      </c>
      <c r="D153" s="57">
        <v>974089.71</v>
      </c>
      <c r="E153" s="57">
        <f>D153*VLOOKUP(TRIM(F153),'Currency-RBI'!$A$2:$B$28,2,0)</f>
        <v>85851396.590849996</v>
      </c>
      <c r="F153" s="50" t="s">
        <v>130</v>
      </c>
      <c r="G153" s="59">
        <v>90000001</v>
      </c>
      <c r="H153" s="50" t="s">
        <v>133</v>
      </c>
    </row>
    <row r="154" spans="1:8" x14ac:dyDescent="0.2">
      <c r="A154" s="39" t="s">
        <v>137</v>
      </c>
      <c r="B154" s="39" t="s">
        <v>135</v>
      </c>
      <c r="C154" s="39" t="s">
        <v>134</v>
      </c>
      <c r="D154" s="57">
        <v>735982.83</v>
      </c>
      <c r="E154" s="57">
        <f>D154*VLOOKUP(TRIM(F154),'Currency-RBI'!$A$2:$B$28,2,0)</f>
        <v>64865846.722050004</v>
      </c>
      <c r="F154" s="50" t="s">
        <v>130</v>
      </c>
      <c r="G154" s="59">
        <v>90000001</v>
      </c>
      <c r="H154" s="50" t="s">
        <v>133</v>
      </c>
    </row>
    <row r="155" spans="1:8" x14ac:dyDescent="0.2">
      <c r="A155" s="39" t="s">
        <v>136</v>
      </c>
      <c r="B155" s="39" t="s">
        <v>135</v>
      </c>
      <c r="C155" s="39" t="s">
        <v>134</v>
      </c>
      <c r="D155" s="57">
        <v>207051.57</v>
      </c>
      <c r="E155" s="57">
        <f>D155*VLOOKUP(TRIM(F155),'Currency-RBI'!$A$2:$B$28,2,0)</f>
        <v>17128341.128249999</v>
      </c>
      <c r="F155" s="50" t="s">
        <v>123</v>
      </c>
      <c r="G155" s="59">
        <v>90000001</v>
      </c>
      <c r="H155" s="50" t="s">
        <v>133</v>
      </c>
    </row>
    <row r="156" spans="1:8" x14ac:dyDescent="0.2">
      <c r="A156" s="39" t="s">
        <v>132</v>
      </c>
      <c r="B156" s="39" t="s">
        <v>125</v>
      </c>
      <c r="C156" s="39" t="s">
        <v>124</v>
      </c>
      <c r="D156" s="57">
        <v>477106.74</v>
      </c>
      <c r="E156" s="57">
        <f>D156*VLOOKUP(TRIM(F156),'Currency-RBI'!$A$2:$B$28,2,0)</f>
        <v>39468655.066499993</v>
      </c>
      <c r="F156" s="50" t="s">
        <v>123</v>
      </c>
      <c r="G156" s="59">
        <v>90000001</v>
      </c>
      <c r="H156" s="50" t="s">
        <v>122</v>
      </c>
    </row>
    <row r="157" spans="1:8" x14ac:dyDescent="0.2">
      <c r="A157" s="39" t="s">
        <v>131</v>
      </c>
      <c r="B157" s="39" t="s">
        <v>125</v>
      </c>
      <c r="C157" s="39" t="s">
        <v>124</v>
      </c>
      <c r="D157" s="57">
        <v>614114.81999999995</v>
      </c>
      <c r="E157" s="57">
        <f>D157*VLOOKUP(TRIM(F157),'Currency-RBI'!$A$2:$B$28,2,0)</f>
        <v>54125009.660700001</v>
      </c>
      <c r="F157" s="50" t="s">
        <v>130</v>
      </c>
      <c r="G157" s="59">
        <v>90000001</v>
      </c>
      <c r="H157" s="50" t="s">
        <v>122</v>
      </c>
    </row>
    <row r="158" spans="1:8" x14ac:dyDescent="0.2">
      <c r="A158" s="39" t="s">
        <v>129</v>
      </c>
      <c r="B158" s="39" t="s">
        <v>125</v>
      </c>
      <c r="C158" s="39" t="s">
        <v>124</v>
      </c>
      <c r="D158" s="57">
        <v>209828.52</v>
      </c>
      <c r="E158" s="57">
        <f>D158*VLOOKUP(TRIM(F158),'Currency-RBI'!$A$2:$B$28,2,0)</f>
        <v>20883708.024299998</v>
      </c>
      <c r="F158" s="50" t="s">
        <v>127</v>
      </c>
      <c r="G158" s="59">
        <v>90000001</v>
      </c>
      <c r="H158" s="50" t="s">
        <v>122</v>
      </c>
    </row>
    <row r="159" spans="1:8" x14ac:dyDescent="0.2">
      <c r="A159" s="39" t="s">
        <v>128</v>
      </c>
      <c r="B159" s="39" t="s">
        <v>125</v>
      </c>
      <c r="C159" s="39" t="s">
        <v>124</v>
      </c>
      <c r="D159" s="57">
        <v>735101.73</v>
      </c>
      <c r="E159" s="57">
        <f>D159*VLOOKUP(TRIM(F159),'Currency-RBI'!$A$2:$B$28,2,0)</f>
        <v>73162837.432575002</v>
      </c>
      <c r="F159" s="50" t="s">
        <v>127</v>
      </c>
      <c r="G159" s="59">
        <v>90000001</v>
      </c>
      <c r="H159" s="50" t="s">
        <v>122</v>
      </c>
    </row>
    <row r="160" spans="1:8" x14ac:dyDescent="0.2">
      <c r="A160" s="39" t="s">
        <v>126</v>
      </c>
      <c r="B160" s="39" t="s">
        <v>125</v>
      </c>
      <c r="C160" s="39" t="s">
        <v>124</v>
      </c>
      <c r="D160" s="57">
        <v>981796.86</v>
      </c>
      <c r="E160" s="57">
        <f>D160*VLOOKUP(TRIM(F160),'Currency-RBI'!$A$2:$B$28,2,0)</f>
        <v>81219145.243499994</v>
      </c>
      <c r="F160" s="50" t="s">
        <v>123</v>
      </c>
      <c r="G160" s="59">
        <v>90000001</v>
      </c>
      <c r="H160" s="50" t="s">
        <v>122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7823C-39A2-2341-8030-B4628C554046}">
  <dimension ref="A4:F17"/>
  <sheetViews>
    <sheetView showGridLines="0" zoomScale="174" workbookViewId="0">
      <selection activeCell="C8" sqref="C8"/>
    </sheetView>
  </sheetViews>
  <sheetFormatPr baseColWidth="10" defaultRowHeight="15" x14ac:dyDescent="0.2"/>
  <cols>
    <col min="1" max="1" width="19.5" bestFit="1" customWidth="1"/>
    <col min="2" max="2" width="14.83203125" bestFit="1" customWidth="1"/>
    <col min="3" max="6" width="12.1640625" bestFit="1" customWidth="1"/>
    <col min="7" max="5151" width="10.5" bestFit="1" customWidth="1"/>
    <col min="5152" max="5152" width="10" bestFit="1" customWidth="1"/>
  </cols>
  <sheetData>
    <row r="4" spans="1:6" x14ac:dyDescent="0.2">
      <c r="A4" s="48" t="s">
        <v>2437</v>
      </c>
      <c r="B4" s="48" t="s">
        <v>2436</v>
      </c>
    </row>
    <row r="5" spans="1:6" x14ac:dyDescent="0.2">
      <c r="A5" s="48" t="s">
        <v>2434</v>
      </c>
      <c r="B5" t="s">
        <v>381</v>
      </c>
      <c r="C5" t="s">
        <v>370</v>
      </c>
      <c r="D5" t="s">
        <v>366</v>
      </c>
      <c r="E5" t="s">
        <v>376</v>
      </c>
      <c r="F5" t="s">
        <v>2435</v>
      </c>
    </row>
    <row r="6" spans="1:6" x14ac:dyDescent="0.2">
      <c r="A6" s="45" t="s">
        <v>378</v>
      </c>
      <c r="B6">
        <v>12620503.17</v>
      </c>
      <c r="C6">
        <v>8394940.620000001</v>
      </c>
      <c r="D6">
        <v>14076407.069999998</v>
      </c>
      <c r="E6">
        <v>11042858.970000001</v>
      </c>
      <c r="F6">
        <v>46134709.829999998</v>
      </c>
    </row>
    <row r="7" spans="1:6" x14ac:dyDescent="0.2">
      <c r="A7" s="45" t="s">
        <v>372</v>
      </c>
      <c r="B7">
        <v>14604634.440000001</v>
      </c>
      <c r="C7">
        <v>8482569.4799999986</v>
      </c>
      <c r="D7">
        <v>15408761.940000001</v>
      </c>
      <c r="E7">
        <v>8233212.2400000002</v>
      </c>
      <c r="F7">
        <v>46729178.100000001</v>
      </c>
    </row>
    <row r="8" spans="1:6" x14ac:dyDescent="0.2">
      <c r="A8" s="45" t="s">
        <v>382</v>
      </c>
      <c r="B8">
        <v>7102761.9300000006</v>
      </c>
      <c r="C8">
        <v>11297042.460000003</v>
      </c>
      <c r="D8">
        <v>14688047.880000003</v>
      </c>
      <c r="E8">
        <v>9768147.8399999999</v>
      </c>
      <c r="F8">
        <v>42856000.110000007</v>
      </c>
    </row>
    <row r="9" spans="1:6" x14ac:dyDescent="0.2">
      <c r="A9" s="45" t="s">
        <v>385</v>
      </c>
      <c r="B9">
        <v>13191776.730000002</v>
      </c>
      <c r="C9">
        <v>8203540.9499999993</v>
      </c>
      <c r="D9">
        <v>9945521.1899999995</v>
      </c>
      <c r="E9">
        <v>9418805.5500000007</v>
      </c>
      <c r="F9">
        <v>40759644.420000002</v>
      </c>
    </row>
    <row r="10" spans="1:6" x14ac:dyDescent="0.2">
      <c r="A10" s="45" t="s">
        <v>365</v>
      </c>
      <c r="B10">
        <v>17044681.499999996</v>
      </c>
      <c r="C10">
        <v>17070282.899999999</v>
      </c>
      <c r="D10">
        <v>11561216.039999999</v>
      </c>
      <c r="E10">
        <v>10346147.459999999</v>
      </c>
      <c r="F10">
        <v>56022327.899999991</v>
      </c>
    </row>
    <row r="11" spans="1:6" x14ac:dyDescent="0.2">
      <c r="A11" s="45" t="s">
        <v>384</v>
      </c>
      <c r="B11">
        <v>13445491.949999999</v>
      </c>
      <c r="C11">
        <v>9798148.8000000007</v>
      </c>
      <c r="D11">
        <v>11147275.260000002</v>
      </c>
      <c r="E11">
        <v>8017873.379999998</v>
      </c>
      <c r="F11">
        <v>42408789.390000001</v>
      </c>
    </row>
    <row r="12" spans="1:6" x14ac:dyDescent="0.2">
      <c r="A12" s="45" t="s">
        <v>369</v>
      </c>
      <c r="B12">
        <v>12799516.949999999</v>
      </c>
      <c r="C12">
        <v>11902549.23</v>
      </c>
      <c r="D12">
        <v>14822101.799999999</v>
      </c>
      <c r="E12">
        <v>14268409.65</v>
      </c>
      <c r="F12">
        <v>53792577.629999995</v>
      </c>
    </row>
    <row r="13" spans="1:6" x14ac:dyDescent="0.2">
      <c r="A13" s="45" t="s">
        <v>375</v>
      </c>
      <c r="B13">
        <v>11971374.030000001</v>
      </c>
      <c r="C13">
        <v>12142783.620000001</v>
      </c>
      <c r="D13">
        <v>12058843.5</v>
      </c>
      <c r="E13">
        <v>13506645.24</v>
      </c>
      <c r="F13">
        <v>49679646.390000008</v>
      </c>
    </row>
    <row r="14" spans="1:6" x14ac:dyDescent="0.2">
      <c r="A14" s="45" t="s">
        <v>380</v>
      </c>
      <c r="B14">
        <v>13469321.249999996</v>
      </c>
      <c r="C14">
        <v>11876456.790000001</v>
      </c>
      <c r="D14">
        <v>13325214.870000001</v>
      </c>
      <c r="E14">
        <v>11957531.850000001</v>
      </c>
      <c r="F14">
        <v>50628524.759999998</v>
      </c>
    </row>
    <row r="15" spans="1:6" x14ac:dyDescent="0.2">
      <c r="A15" s="45" t="s">
        <v>386</v>
      </c>
      <c r="B15">
        <v>12028004.01</v>
      </c>
      <c r="C15">
        <v>6686401.5899999989</v>
      </c>
      <c r="D15">
        <v>10282251.870000001</v>
      </c>
      <c r="E15">
        <v>10291832.100000001</v>
      </c>
      <c r="F15">
        <v>39288489.57</v>
      </c>
    </row>
    <row r="16" spans="1:6" x14ac:dyDescent="0.2">
      <c r="A16" s="45" t="s">
        <v>383</v>
      </c>
      <c r="B16">
        <v>9238900.7699999996</v>
      </c>
      <c r="C16">
        <v>7326584.1000000006</v>
      </c>
      <c r="D16">
        <v>12278988.809999999</v>
      </c>
      <c r="E16">
        <v>10576013.579999998</v>
      </c>
      <c r="F16">
        <v>39420487.259999998</v>
      </c>
    </row>
    <row r="17" spans="1:6" x14ac:dyDescent="0.2">
      <c r="A17" s="45" t="s">
        <v>2435</v>
      </c>
      <c r="B17">
        <v>137516966.73000002</v>
      </c>
      <c r="C17">
        <v>113181300.54000002</v>
      </c>
      <c r="D17">
        <v>139594630.22999999</v>
      </c>
      <c r="E17">
        <v>117427477.86</v>
      </c>
      <c r="F17">
        <v>507720375.35999995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2F4E-254D-3F4B-915C-1913C182EC51}">
  <dimension ref="A1:L1001"/>
  <sheetViews>
    <sheetView showGridLines="0" zoomScale="115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1.6640625" style="44" bestFit="1" customWidth="1"/>
    <col min="2" max="2" width="12.5" style="44" bestFit="1" customWidth="1"/>
    <col min="3" max="3" width="14.33203125" style="44" bestFit="1" customWidth="1"/>
    <col min="4" max="4" width="10.83203125" style="44" bestFit="1" customWidth="1"/>
    <col min="5" max="5" width="11.33203125" style="44" bestFit="1" customWidth="1"/>
    <col min="6" max="6" width="13.33203125" style="44" bestFit="1" customWidth="1"/>
    <col min="7" max="7" width="13.5" style="18" bestFit="1" customWidth="1"/>
    <col min="8" max="8" width="13" style="44" bestFit="1" customWidth="1"/>
    <col min="9" max="9" width="15.83203125" style="44" bestFit="1" customWidth="1"/>
    <col min="10" max="10" width="16.6640625" style="44" bestFit="1" customWidth="1"/>
    <col min="11" max="11" width="10.5" bestFit="1" customWidth="1"/>
    <col min="12" max="12" width="18.1640625" style="18" bestFit="1" customWidth="1"/>
  </cols>
  <sheetData>
    <row r="1" spans="1:12" s="44" customFormat="1" x14ac:dyDescent="0.2">
      <c r="A1" s="42" t="s">
        <v>1384</v>
      </c>
      <c r="B1" s="42" t="s">
        <v>1383</v>
      </c>
      <c r="C1" s="42" t="s">
        <v>1382</v>
      </c>
      <c r="D1" s="42" t="s">
        <v>1381</v>
      </c>
      <c r="E1" s="42" t="s">
        <v>1380</v>
      </c>
      <c r="F1" s="42" t="s">
        <v>2433</v>
      </c>
      <c r="G1" s="61" t="s">
        <v>359</v>
      </c>
      <c r="H1" s="42" t="s">
        <v>1379</v>
      </c>
      <c r="I1" s="42" t="s">
        <v>1378</v>
      </c>
      <c r="J1" s="42" t="s">
        <v>1377</v>
      </c>
      <c r="K1" s="51" t="s">
        <v>1376</v>
      </c>
      <c r="L1" s="61" t="s">
        <v>358</v>
      </c>
    </row>
    <row r="2" spans="1:12" x14ac:dyDescent="0.2">
      <c r="A2" s="52">
        <v>20221231</v>
      </c>
      <c r="B2" s="84" t="s">
        <v>123</v>
      </c>
      <c r="C2" s="58">
        <v>10002</v>
      </c>
      <c r="D2" s="52" t="s">
        <v>368</v>
      </c>
      <c r="E2" s="52" t="s">
        <v>366</v>
      </c>
      <c r="F2" s="52" t="str">
        <f>CONCATENATE(E2,"-",B2)</f>
        <v>MSF-USD</v>
      </c>
      <c r="G2" s="60">
        <v>462089.43</v>
      </c>
      <c r="H2" s="52" t="s">
        <v>1375</v>
      </c>
      <c r="I2" s="52" t="s">
        <v>375</v>
      </c>
      <c r="J2" s="52" t="s">
        <v>374</v>
      </c>
      <c r="K2" s="52" t="s">
        <v>373</v>
      </c>
      <c r="L2" s="60">
        <f>G2*VLOOKUP(RIGHT(F2,3),'Currency-RBI'!$A$2:$B$28,2,0)</f>
        <v>38226348.096749999</v>
      </c>
    </row>
    <row r="3" spans="1:12" x14ac:dyDescent="0.2">
      <c r="A3" s="52">
        <v>20221231</v>
      </c>
      <c r="B3" s="84" t="s">
        <v>123</v>
      </c>
      <c r="C3" s="58">
        <v>10003</v>
      </c>
      <c r="D3" s="52" t="s">
        <v>368</v>
      </c>
      <c r="E3" s="52" t="s">
        <v>381</v>
      </c>
      <c r="F3" s="52" t="str">
        <f t="shared" ref="F3:F66" si="0">CONCATENATE(E3,"-",B3)</f>
        <v>Call Money-USD</v>
      </c>
      <c r="G3" s="60">
        <v>405532.71</v>
      </c>
      <c r="H3" s="52" t="s">
        <v>1374</v>
      </c>
      <c r="I3" s="52" t="s">
        <v>375</v>
      </c>
      <c r="J3" s="52" t="s">
        <v>374</v>
      </c>
      <c r="K3" s="52" t="s">
        <v>363</v>
      </c>
      <c r="L3" s="60">
        <f>G3*VLOOKUP(RIGHT(F3,3),'Currency-RBI'!$A$2:$B$28,2,0)</f>
        <v>33547693.434749998</v>
      </c>
    </row>
    <row r="4" spans="1:12" x14ac:dyDescent="0.2">
      <c r="A4" s="52">
        <v>20221231</v>
      </c>
      <c r="B4" s="84" t="s">
        <v>142</v>
      </c>
      <c r="C4" s="58">
        <v>10008</v>
      </c>
      <c r="D4" s="52" t="s">
        <v>367</v>
      </c>
      <c r="E4" s="52" t="s">
        <v>381</v>
      </c>
      <c r="F4" s="52" t="str">
        <f t="shared" si="0"/>
        <v>Call Money-INR</v>
      </c>
      <c r="G4" s="60">
        <v>886460.85</v>
      </c>
      <c r="H4" s="52" t="s">
        <v>1373</v>
      </c>
      <c r="I4" s="52" t="s">
        <v>385</v>
      </c>
      <c r="J4" s="52" t="s">
        <v>364</v>
      </c>
      <c r="K4" s="52" t="s">
        <v>373</v>
      </c>
      <c r="L4" s="60">
        <f>G4*VLOOKUP(RIGHT(F4,3),'Currency-RBI'!$A$2:$B$28,2,0)</f>
        <v>886460.85</v>
      </c>
    </row>
    <row r="5" spans="1:12" x14ac:dyDescent="0.2">
      <c r="A5" s="52">
        <v>20221231</v>
      </c>
      <c r="B5" s="84" t="s">
        <v>142</v>
      </c>
      <c r="C5" s="58">
        <v>10009</v>
      </c>
      <c r="D5" s="52" t="s">
        <v>367</v>
      </c>
      <c r="E5" s="52" t="s">
        <v>376</v>
      </c>
      <c r="F5" s="52" t="str">
        <f t="shared" si="0"/>
        <v>Term Loan-INR</v>
      </c>
      <c r="G5" s="60">
        <v>382495.41</v>
      </c>
      <c r="H5" s="52" t="s">
        <v>1372</v>
      </c>
      <c r="I5" s="52" t="s">
        <v>382</v>
      </c>
      <c r="J5" s="52" t="s">
        <v>371</v>
      </c>
      <c r="K5" s="52" t="s">
        <v>363</v>
      </c>
      <c r="L5" s="60">
        <f>G5*VLOOKUP(RIGHT(F5,3),'Currency-RBI'!$A$2:$B$28,2,0)</f>
        <v>382495.41</v>
      </c>
    </row>
    <row r="6" spans="1:12" x14ac:dyDescent="0.2">
      <c r="A6" s="52">
        <v>20221231</v>
      </c>
      <c r="B6" s="84" t="s">
        <v>127</v>
      </c>
      <c r="C6" s="58">
        <v>10012</v>
      </c>
      <c r="D6" s="52" t="s">
        <v>367</v>
      </c>
      <c r="E6" s="52" t="s">
        <v>366</v>
      </c>
      <c r="F6" s="52" t="str">
        <f t="shared" si="0"/>
        <v>MSF-GBP</v>
      </c>
      <c r="G6" s="60">
        <v>64654.92</v>
      </c>
      <c r="H6" s="52" t="s">
        <v>1371</v>
      </c>
      <c r="I6" s="52" t="s">
        <v>378</v>
      </c>
      <c r="J6" s="52" t="s">
        <v>377</v>
      </c>
      <c r="K6" s="52" t="s">
        <v>363</v>
      </c>
      <c r="L6" s="60">
        <f>G6*VLOOKUP(RIGHT(F6,3),'Currency-RBI'!$A$2:$B$28,2,0)</f>
        <v>6434942.5503000002</v>
      </c>
    </row>
    <row r="7" spans="1:12" x14ac:dyDescent="0.2">
      <c r="A7" s="52">
        <v>20221231</v>
      </c>
      <c r="B7" s="84" t="s">
        <v>142</v>
      </c>
      <c r="C7" s="58">
        <v>10013</v>
      </c>
      <c r="D7" s="52" t="s">
        <v>367</v>
      </c>
      <c r="E7" s="52" t="s">
        <v>366</v>
      </c>
      <c r="F7" s="52" t="str">
        <f t="shared" si="0"/>
        <v>MSF-INR</v>
      </c>
      <c r="G7" s="60">
        <v>834875.91</v>
      </c>
      <c r="H7" s="52" t="s">
        <v>1370</v>
      </c>
      <c r="I7" s="52" t="s">
        <v>383</v>
      </c>
      <c r="J7" s="52" t="s">
        <v>371</v>
      </c>
      <c r="K7" s="52" t="s">
        <v>373</v>
      </c>
      <c r="L7" s="60">
        <f>G7*VLOOKUP(RIGHT(F7,3),'Currency-RBI'!$A$2:$B$28,2,0)</f>
        <v>834875.91</v>
      </c>
    </row>
    <row r="8" spans="1:12" x14ac:dyDescent="0.2">
      <c r="A8" s="52">
        <v>20221231</v>
      </c>
      <c r="B8" s="84" t="s">
        <v>123</v>
      </c>
      <c r="C8" s="58">
        <v>10017</v>
      </c>
      <c r="D8" s="52" t="s">
        <v>368</v>
      </c>
      <c r="E8" s="52" t="s">
        <v>376</v>
      </c>
      <c r="F8" s="52" t="str">
        <f t="shared" si="0"/>
        <v>Term Loan-USD</v>
      </c>
      <c r="G8" s="60">
        <v>600815.16</v>
      </c>
      <c r="H8" s="52" t="s">
        <v>1369</v>
      </c>
      <c r="I8" s="52" t="s">
        <v>385</v>
      </c>
      <c r="J8" s="52" t="s">
        <v>364</v>
      </c>
      <c r="K8" s="52" t="s">
        <v>373</v>
      </c>
      <c r="L8" s="60">
        <f>G8*VLOOKUP(RIGHT(F8,3),'Currency-RBI'!$A$2:$B$28,2,0)</f>
        <v>49702434.111000001</v>
      </c>
    </row>
    <row r="9" spans="1:12" x14ac:dyDescent="0.2">
      <c r="A9" s="52">
        <v>20221231</v>
      </c>
      <c r="B9" s="84" t="s">
        <v>127</v>
      </c>
      <c r="C9" s="58">
        <v>10018</v>
      </c>
      <c r="D9" s="52" t="s">
        <v>368</v>
      </c>
      <c r="E9" s="52" t="s">
        <v>376</v>
      </c>
      <c r="F9" s="52" t="str">
        <f t="shared" si="0"/>
        <v>Term Loan-GBP</v>
      </c>
      <c r="G9" s="60">
        <v>808995.33</v>
      </c>
      <c r="H9" s="52" t="s">
        <v>1368</v>
      </c>
      <c r="I9" s="52" t="s">
        <v>385</v>
      </c>
      <c r="J9" s="52" t="s">
        <v>364</v>
      </c>
      <c r="K9" s="52" t="s">
        <v>363</v>
      </c>
      <c r="L9" s="60">
        <f>G9*VLOOKUP(RIGHT(F9,3),'Currency-RBI'!$A$2:$B$28,2,0)</f>
        <v>80517282.706574991</v>
      </c>
    </row>
    <row r="10" spans="1:12" x14ac:dyDescent="0.2">
      <c r="A10" s="52">
        <v>20221231</v>
      </c>
      <c r="B10" s="84" t="s">
        <v>123</v>
      </c>
      <c r="C10" s="58">
        <v>10021</v>
      </c>
      <c r="D10" s="52" t="s">
        <v>367</v>
      </c>
      <c r="E10" s="52" t="s">
        <v>376</v>
      </c>
      <c r="F10" s="52" t="str">
        <f t="shared" si="0"/>
        <v>Term Loan-USD</v>
      </c>
      <c r="G10" s="60">
        <v>504265.41</v>
      </c>
      <c r="H10" s="52" t="s">
        <v>1367</v>
      </c>
      <c r="I10" s="52" t="s">
        <v>375</v>
      </c>
      <c r="J10" s="52" t="s">
        <v>374</v>
      </c>
      <c r="K10" s="52" t="s">
        <v>373</v>
      </c>
      <c r="L10" s="60">
        <f>G10*VLOOKUP(RIGHT(F10,3),'Currency-RBI'!$A$2:$B$28,2,0)</f>
        <v>41715356.042249992</v>
      </c>
    </row>
    <row r="11" spans="1:12" x14ac:dyDescent="0.2">
      <c r="A11" s="52">
        <v>20221231</v>
      </c>
      <c r="B11" s="84" t="s">
        <v>127</v>
      </c>
      <c r="C11" s="58">
        <v>10022</v>
      </c>
      <c r="D11" s="52" t="s">
        <v>368</v>
      </c>
      <c r="E11" s="52" t="s">
        <v>370</v>
      </c>
      <c r="F11" s="52" t="str">
        <f t="shared" si="0"/>
        <v>LAF-GBP</v>
      </c>
      <c r="G11" s="60">
        <v>94781.61</v>
      </c>
      <c r="H11" s="52" t="s">
        <v>1366</v>
      </c>
      <c r="I11" s="52" t="s">
        <v>384</v>
      </c>
      <c r="J11" s="52" t="s">
        <v>371</v>
      </c>
      <c r="K11" s="52" t="s">
        <v>373</v>
      </c>
      <c r="L11" s="60">
        <f>G11*VLOOKUP(RIGHT(F11,3),'Currency-RBI'!$A$2:$B$28,2,0)</f>
        <v>9433376.6892750002</v>
      </c>
    </row>
    <row r="12" spans="1:12" x14ac:dyDescent="0.2">
      <c r="A12" s="52">
        <v>20221231</v>
      </c>
      <c r="B12" s="84" t="s">
        <v>127</v>
      </c>
      <c r="C12" s="58">
        <v>10027</v>
      </c>
      <c r="D12" s="52" t="s">
        <v>367</v>
      </c>
      <c r="E12" s="52" t="s">
        <v>381</v>
      </c>
      <c r="F12" s="52" t="str">
        <f t="shared" si="0"/>
        <v>Call Money-GBP</v>
      </c>
      <c r="G12" s="60">
        <v>224450.82</v>
      </c>
      <c r="H12" s="52" t="s">
        <v>1365</v>
      </c>
      <c r="I12" s="52" t="s">
        <v>365</v>
      </c>
      <c r="J12" s="52" t="s">
        <v>364</v>
      </c>
      <c r="K12" s="52" t="s">
        <v>363</v>
      </c>
      <c r="L12" s="60">
        <f>G12*VLOOKUP(RIGHT(F12,3),'Currency-RBI'!$A$2:$B$28,2,0)</f>
        <v>22339028.987550002</v>
      </c>
    </row>
    <row r="13" spans="1:12" x14ac:dyDescent="0.2">
      <c r="A13" s="52">
        <v>20221231</v>
      </c>
      <c r="B13" s="84" t="s">
        <v>123</v>
      </c>
      <c r="C13" s="58">
        <v>10029</v>
      </c>
      <c r="D13" s="52" t="s">
        <v>368</v>
      </c>
      <c r="E13" s="52" t="s">
        <v>376</v>
      </c>
      <c r="F13" s="52" t="str">
        <f t="shared" si="0"/>
        <v>Term Loan-USD</v>
      </c>
      <c r="G13" s="60">
        <v>471333.06</v>
      </c>
      <c r="H13" s="52" t="s">
        <v>657</v>
      </c>
      <c r="I13" s="52" t="s">
        <v>385</v>
      </c>
      <c r="J13" s="52" t="s">
        <v>364</v>
      </c>
      <c r="K13" s="52" t="s">
        <v>363</v>
      </c>
      <c r="L13" s="60">
        <f>G13*VLOOKUP(RIGHT(F13,3),'Currency-RBI'!$A$2:$B$28,2,0)</f>
        <v>38991027.388499998</v>
      </c>
    </row>
    <row r="14" spans="1:12" x14ac:dyDescent="0.2">
      <c r="A14" s="52">
        <v>20221231</v>
      </c>
      <c r="B14" s="84" t="s">
        <v>142</v>
      </c>
      <c r="C14" s="58">
        <v>10031</v>
      </c>
      <c r="D14" s="52" t="s">
        <v>367</v>
      </c>
      <c r="E14" s="52" t="s">
        <v>370</v>
      </c>
      <c r="F14" s="52" t="str">
        <f t="shared" si="0"/>
        <v>LAF-INR</v>
      </c>
      <c r="G14" s="60">
        <v>977738.85</v>
      </c>
      <c r="H14" s="52" t="s">
        <v>1364</v>
      </c>
      <c r="I14" s="52" t="s">
        <v>382</v>
      </c>
      <c r="J14" s="52" t="s">
        <v>371</v>
      </c>
      <c r="K14" s="52" t="s">
        <v>363</v>
      </c>
      <c r="L14" s="60">
        <f>G14*VLOOKUP(RIGHT(F14,3),'Currency-RBI'!$A$2:$B$28,2,0)</f>
        <v>977738.85</v>
      </c>
    </row>
    <row r="15" spans="1:12" x14ac:dyDescent="0.2">
      <c r="A15" s="52">
        <v>20221231</v>
      </c>
      <c r="B15" s="84" t="s">
        <v>127</v>
      </c>
      <c r="C15" s="58">
        <v>10035</v>
      </c>
      <c r="D15" s="52" t="s">
        <v>368</v>
      </c>
      <c r="E15" s="52" t="s">
        <v>366</v>
      </c>
      <c r="F15" s="52" t="str">
        <f t="shared" si="0"/>
        <v>MSF-GBP</v>
      </c>
      <c r="G15" s="60">
        <v>823103.82</v>
      </c>
      <c r="H15" s="52" t="s">
        <v>1363</v>
      </c>
      <c r="I15" s="52" t="s">
        <v>386</v>
      </c>
      <c r="J15" s="52" t="s">
        <v>386</v>
      </c>
      <c r="K15" s="52" t="s">
        <v>373</v>
      </c>
      <c r="L15" s="60">
        <f>G15*VLOOKUP(RIGHT(F15,3),'Currency-RBI'!$A$2:$B$28,2,0)</f>
        <v>81921465.445050001</v>
      </c>
    </row>
    <row r="16" spans="1:12" x14ac:dyDescent="0.2">
      <c r="A16" s="52">
        <v>20221231</v>
      </c>
      <c r="B16" s="84" t="s">
        <v>127</v>
      </c>
      <c r="C16" s="58">
        <v>10037</v>
      </c>
      <c r="D16" s="52" t="s">
        <v>368</v>
      </c>
      <c r="E16" s="52" t="s">
        <v>381</v>
      </c>
      <c r="F16" s="52" t="str">
        <f t="shared" si="0"/>
        <v>Call Money-GBP</v>
      </c>
      <c r="G16" s="60">
        <v>582897.15</v>
      </c>
      <c r="H16" s="52" t="s">
        <v>1362</v>
      </c>
      <c r="I16" s="52" t="s">
        <v>369</v>
      </c>
      <c r="J16" s="52" t="s">
        <v>369</v>
      </c>
      <c r="K16" s="52" t="s">
        <v>373</v>
      </c>
      <c r="L16" s="60">
        <f>G16*VLOOKUP(RIGHT(F16,3),'Currency-RBI'!$A$2:$B$28,2,0)</f>
        <v>58014296.096625008</v>
      </c>
    </row>
    <row r="17" spans="1:12" x14ac:dyDescent="0.2">
      <c r="A17" s="52">
        <v>20221231</v>
      </c>
      <c r="B17" s="84" t="s">
        <v>142</v>
      </c>
      <c r="C17" s="58">
        <v>10039</v>
      </c>
      <c r="D17" s="52" t="s">
        <v>367</v>
      </c>
      <c r="E17" s="52" t="s">
        <v>366</v>
      </c>
      <c r="F17" s="52" t="str">
        <f t="shared" si="0"/>
        <v>MSF-INR</v>
      </c>
      <c r="G17" s="60">
        <v>552201.21</v>
      </c>
      <c r="H17" s="52" t="s">
        <v>1361</v>
      </c>
      <c r="I17" s="52" t="s">
        <v>372</v>
      </c>
      <c r="J17" s="52" t="s">
        <v>371</v>
      </c>
      <c r="K17" s="52" t="s">
        <v>373</v>
      </c>
      <c r="L17" s="60">
        <f>G17*VLOOKUP(RIGHT(F17,3),'Currency-RBI'!$A$2:$B$28,2,0)</f>
        <v>552201.21</v>
      </c>
    </row>
    <row r="18" spans="1:12" x14ac:dyDescent="0.2">
      <c r="A18" s="52">
        <v>20221231</v>
      </c>
      <c r="B18" s="84" t="s">
        <v>123</v>
      </c>
      <c r="C18" s="58">
        <v>10042</v>
      </c>
      <c r="D18" s="52" t="s">
        <v>367</v>
      </c>
      <c r="E18" s="52" t="s">
        <v>370</v>
      </c>
      <c r="F18" s="52" t="str">
        <f t="shared" si="0"/>
        <v>LAF-USD</v>
      </c>
      <c r="G18" s="60">
        <v>197015.94</v>
      </c>
      <c r="H18" s="52" t="s">
        <v>1360</v>
      </c>
      <c r="I18" s="52" t="s">
        <v>372</v>
      </c>
      <c r="J18" s="52" t="s">
        <v>371</v>
      </c>
      <c r="K18" s="52" t="s">
        <v>363</v>
      </c>
      <c r="L18" s="60">
        <f>G18*VLOOKUP(RIGHT(F18,3),'Currency-RBI'!$A$2:$B$28,2,0)</f>
        <v>16298143.636499999</v>
      </c>
    </row>
    <row r="19" spans="1:12" x14ac:dyDescent="0.2">
      <c r="A19" s="52">
        <v>20221231</v>
      </c>
      <c r="B19" s="84" t="s">
        <v>127</v>
      </c>
      <c r="C19" s="58">
        <v>10043</v>
      </c>
      <c r="D19" s="52" t="s">
        <v>368</v>
      </c>
      <c r="E19" s="52" t="s">
        <v>376</v>
      </c>
      <c r="F19" s="52" t="str">
        <f t="shared" si="0"/>
        <v>Term Loan-GBP</v>
      </c>
      <c r="G19" s="60">
        <v>483958.52999999997</v>
      </c>
      <c r="H19" s="52" t="s">
        <v>1359</v>
      </c>
      <c r="I19" s="52" t="s">
        <v>383</v>
      </c>
      <c r="J19" s="52" t="s">
        <v>371</v>
      </c>
      <c r="K19" s="52" t="s">
        <v>373</v>
      </c>
      <c r="L19" s="60">
        <f>G19*VLOOKUP(RIGHT(F19,3),'Currency-RBI'!$A$2:$B$28,2,0)</f>
        <v>48167182.594574995</v>
      </c>
    </row>
    <row r="20" spans="1:12" x14ac:dyDescent="0.2">
      <c r="A20" s="52">
        <v>20221231</v>
      </c>
      <c r="B20" s="84" t="s">
        <v>130</v>
      </c>
      <c r="C20" s="58">
        <v>10046</v>
      </c>
      <c r="D20" s="52" t="s">
        <v>367</v>
      </c>
      <c r="E20" s="52" t="s">
        <v>376</v>
      </c>
      <c r="F20" s="52" t="str">
        <f t="shared" si="0"/>
        <v>Term Loan-EUR</v>
      </c>
      <c r="G20" s="60">
        <v>488063.07</v>
      </c>
      <c r="H20" s="52" t="s">
        <v>1358</v>
      </c>
      <c r="I20" s="52" t="s">
        <v>378</v>
      </c>
      <c r="J20" s="52" t="s">
        <v>377</v>
      </c>
      <c r="K20" s="52" t="s">
        <v>373</v>
      </c>
      <c r="L20" s="60">
        <f>G20*VLOOKUP(RIGHT(F20,3),'Currency-RBI'!$A$2:$B$28,2,0)</f>
        <v>43015438.674450003</v>
      </c>
    </row>
    <row r="21" spans="1:12" x14ac:dyDescent="0.2">
      <c r="A21" s="52">
        <v>20221231</v>
      </c>
      <c r="B21" s="84" t="s">
        <v>130</v>
      </c>
      <c r="C21" s="58">
        <v>10050</v>
      </c>
      <c r="D21" s="52" t="s">
        <v>367</v>
      </c>
      <c r="E21" s="52" t="s">
        <v>381</v>
      </c>
      <c r="F21" s="52" t="str">
        <f t="shared" si="0"/>
        <v>Call Money-EUR</v>
      </c>
      <c r="G21" s="60">
        <v>514026.81</v>
      </c>
      <c r="H21" s="52" t="s">
        <v>1357</v>
      </c>
      <c r="I21" s="52" t="s">
        <v>386</v>
      </c>
      <c r="J21" s="52" t="s">
        <v>386</v>
      </c>
      <c r="K21" s="52" t="s">
        <v>373</v>
      </c>
      <c r="L21" s="60">
        <f>G21*VLOOKUP(RIGHT(F21,3),'Currency-RBI'!$A$2:$B$28,2,0)</f>
        <v>45303752.899350002</v>
      </c>
    </row>
    <row r="22" spans="1:12" x14ac:dyDescent="0.2">
      <c r="A22" s="52">
        <v>20221231</v>
      </c>
      <c r="B22" s="84" t="s">
        <v>142</v>
      </c>
      <c r="C22" s="58">
        <v>10051</v>
      </c>
      <c r="D22" s="52" t="s">
        <v>368</v>
      </c>
      <c r="E22" s="52" t="s">
        <v>366</v>
      </c>
      <c r="F22" s="52" t="str">
        <f t="shared" si="0"/>
        <v>MSF-INR</v>
      </c>
      <c r="G22" s="60">
        <v>683114.85</v>
      </c>
      <c r="H22" s="52" t="s">
        <v>1356</v>
      </c>
      <c r="I22" s="52" t="s">
        <v>375</v>
      </c>
      <c r="J22" s="52" t="s">
        <v>374</v>
      </c>
      <c r="K22" s="52" t="s">
        <v>363</v>
      </c>
      <c r="L22" s="60">
        <f>G22*VLOOKUP(RIGHT(F22,3),'Currency-RBI'!$A$2:$B$28,2,0)</f>
        <v>683114.85</v>
      </c>
    </row>
    <row r="23" spans="1:12" x14ac:dyDescent="0.2">
      <c r="A23" s="52">
        <v>20221231</v>
      </c>
      <c r="B23" s="84" t="s">
        <v>127</v>
      </c>
      <c r="C23" s="58">
        <v>10052</v>
      </c>
      <c r="D23" s="52" t="s">
        <v>367</v>
      </c>
      <c r="E23" s="52" t="s">
        <v>366</v>
      </c>
      <c r="F23" s="52" t="str">
        <f t="shared" si="0"/>
        <v>MSF-GBP</v>
      </c>
      <c r="G23" s="60">
        <v>949545.63</v>
      </c>
      <c r="H23" s="52" t="s">
        <v>1355</v>
      </c>
      <c r="I23" s="52" t="s">
        <v>369</v>
      </c>
      <c r="J23" s="52" t="s">
        <v>369</v>
      </c>
      <c r="K23" s="52" t="s">
        <v>373</v>
      </c>
      <c r="L23" s="60">
        <f>G23*VLOOKUP(RIGHT(F23,3),'Currency-RBI'!$A$2:$B$28,2,0)</f>
        <v>94505902.689824998</v>
      </c>
    </row>
    <row r="24" spans="1:12" x14ac:dyDescent="0.2">
      <c r="A24" s="52">
        <v>20221231</v>
      </c>
      <c r="B24" s="84" t="s">
        <v>142</v>
      </c>
      <c r="C24" s="58">
        <v>10053</v>
      </c>
      <c r="D24" s="52" t="s">
        <v>368</v>
      </c>
      <c r="E24" s="52" t="s">
        <v>376</v>
      </c>
      <c r="F24" s="52" t="str">
        <f t="shared" si="0"/>
        <v>Term Loan-INR</v>
      </c>
      <c r="G24" s="60">
        <v>520244.01</v>
      </c>
      <c r="H24" s="52" t="s">
        <v>1354</v>
      </c>
      <c r="I24" s="52" t="s">
        <v>384</v>
      </c>
      <c r="J24" s="52" t="s">
        <v>371</v>
      </c>
      <c r="K24" s="52" t="s">
        <v>373</v>
      </c>
      <c r="L24" s="60">
        <f>G24*VLOOKUP(RIGHT(F24,3),'Currency-RBI'!$A$2:$B$28,2,0)</f>
        <v>520244.01</v>
      </c>
    </row>
    <row r="25" spans="1:12" x14ac:dyDescent="0.2">
      <c r="A25" s="52">
        <v>20221231</v>
      </c>
      <c r="B25" s="84" t="s">
        <v>130</v>
      </c>
      <c r="C25" s="58">
        <v>10054</v>
      </c>
      <c r="D25" s="52" t="s">
        <v>367</v>
      </c>
      <c r="E25" s="52" t="s">
        <v>381</v>
      </c>
      <c r="F25" s="52" t="str">
        <f t="shared" si="0"/>
        <v>Call Money-EUR</v>
      </c>
      <c r="G25" s="60">
        <v>967274.55</v>
      </c>
      <c r="H25" s="52" t="s">
        <v>1353</v>
      </c>
      <c r="I25" s="52" t="s">
        <v>372</v>
      </c>
      <c r="J25" s="52" t="s">
        <v>371</v>
      </c>
      <c r="K25" s="52" t="s">
        <v>363</v>
      </c>
      <c r="L25" s="60">
        <f>G25*VLOOKUP(RIGHT(F25,3),'Currency-RBI'!$A$2:$B$28,2,0)</f>
        <v>85250742.464250013</v>
      </c>
    </row>
    <row r="26" spans="1:12" x14ac:dyDescent="0.2">
      <c r="A26" s="52">
        <v>20221231</v>
      </c>
      <c r="B26" s="84" t="s">
        <v>130</v>
      </c>
      <c r="C26" s="58">
        <v>10058</v>
      </c>
      <c r="D26" s="52" t="s">
        <v>367</v>
      </c>
      <c r="E26" s="52" t="s">
        <v>370</v>
      </c>
      <c r="F26" s="52" t="str">
        <f t="shared" si="0"/>
        <v>LAF-EUR</v>
      </c>
      <c r="G26" s="60">
        <v>743242.5</v>
      </c>
      <c r="H26" s="52" t="s">
        <v>1352</v>
      </c>
      <c r="I26" s="52" t="s">
        <v>385</v>
      </c>
      <c r="J26" s="52" t="s">
        <v>364</v>
      </c>
      <c r="K26" s="52" t="s">
        <v>373</v>
      </c>
      <c r="L26" s="60">
        <f>G26*VLOOKUP(RIGHT(F26,3),'Currency-RBI'!$A$2:$B$28,2,0)</f>
        <v>65505677.737500004</v>
      </c>
    </row>
    <row r="27" spans="1:12" x14ac:dyDescent="0.2">
      <c r="A27" s="52">
        <v>20221231</v>
      </c>
      <c r="B27" s="84" t="s">
        <v>127</v>
      </c>
      <c r="C27" s="58">
        <v>10060</v>
      </c>
      <c r="D27" s="52" t="s">
        <v>368</v>
      </c>
      <c r="E27" s="52" t="s">
        <v>381</v>
      </c>
      <c r="F27" s="52" t="str">
        <f t="shared" si="0"/>
        <v>Call Money-GBP</v>
      </c>
      <c r="G27" s="60">
        <v>690374.52</v>
      </c>
      <c r="H27" s="52" t="s">
        <v>503</v>
      </c>
      <c r="I27" s="52" t="s">
        <v>365</v>
      </c>
      <c r="J27" s="52" t="s">
        <v>364</v>
      </c>
      <c r="K27" s="52" t="s">
        <v>363</v>
      </c>
      <c r="L27" s="60">
        <f>G27*VLOOKUP(RIGHT(F27,3),'Currency-RBI'!$A$2:$B$28,2,0)</f>
        <v>68711250.03930001</v>
      </c>
    </row>
    <row r="28" spans="1:12" x14ac:dyDescent="0.2">
      <c r="A28" s="52">
        <v>20221231</v>
      </c>
      <c r="B28" s="84" t="s">
        <v>130</v>
      </c>
      <c r="C28" s="58">
        <v>10067</v>
      </c>
      <c r="D28" s="52" t="s">
        <v>368</v>
      </c>
      <c r="E28" s="52" t="s">
        <v>370</v>
      </c>
      <c r="F28" s="52" t="str">
        <f t="shared" si="0"/>
        <v>LAF-EUR</v>
      </c>
      <c r="G28" s="60">
        <v>69810.84</v>
      </c>
      <c r="H28" s="52" t="s">
        <v>1351</v>
      </c>
      <c r="I28" s="52" t="s">
        <v>382</v>
      </c>
      <c r="J28" s="52" t="s">
        <v>371</v>
      </c>
      <c r="K28" s="52" t="s">
        <v>363</v>
      </c>
      <c r="L28" s="60">
        <f>G28*VLOOKUP(RIGHT(F28,3),'Currency-RBI'!$A$2:$B$28,2,0)</f>
        <v>6152778.3833999997</v>
      </c>
    </row>
    <row r="29" spans="1:12" x14ac:dyDescent="0.2">
      <c r="A29" s="52">
        <v>20221231</v>
      </c>
      <c r="B29" s="84" t="s">
        <v>127</v>
      </c>
      <c r="C29" s="58">
        <v>10070</v>
      </c>
      <c r="D29" s="52" t="s">
        <v>367</v>
      </c>
      <c r="E29" s="52" t="s">
        <v>370</v>
      </c>
      <c r="F29" s="52" t="str">
        <f t="shared" si="0"/>
        <v>LAF-GBP</v>
      </c>
      <c r="G29" s="60">
        <v>212897.52</v>
      </c>
      <c r="H29" s="52" t="s">
        <v>1350</v>
      </c>
      <c r="I29" s="52" t="s">
        <v>365</v>
      </c>
      <c r="J29" s="52" t="s">
        <v>364</v>
      </c>
      <c r="K29" s="52" t="s">
        <v>363</v>
      </c>
      <c r="L29" s="60">
        <f>G29*VLOOKUP(RIGHT(F29,3),'Currency-RBI'!$A$2:$B$28,2,0)</f>
        <v>21189157.921799999</v>
      </c>
    </row>
    <row r="30" spans="1:12" x14ac:dyDescent="0.2">
      <c r="A30" s="52">
        <v>20221231</v>
      </c>
      <c r="B30" s="84" t="s">
        <v>142</v>
      </c>
      <c r="C30" s="58">
        <v>10071</v>
      </c>
      <c r="D30" s="52" t="s">
        <v>368</v>
      </c>
      <c r="E30" s="52" t="s">
        <v>381</v>
      </c>
      <c r="F30" s="52" t="str">
        <f t="shared" si="0"/>
        <v>Call Money-INR</v>
      </c>
      <c r="G30" s="60">
        <v>210992.76</v>
      </c>
      <c r="H30" s="52" t="s">
        <v>1349</v>
      </c>
      <c r="I30" s="52" t="s">
        <v>375</v>
      </c>
      <c r="J30" s="52" t="s">
        <v>374</v>
      </c>
      <c r="K30" s="52" t="s">
        <v>363</v>
      </c>
      <c r="L30" s="60">
        <f>G30*VLOOKUP(RIGHT(F30,3),'Currency-RBI'!$A$2:$B$28,2,0)</f>
        <v>210992.76</v>
      </c>
    </row>
    <row r="31" spans="1:12" x14ac:dyDescent="0.2">
      <c r="A31" s="52">
        <v>20221231</v>
      </c>
      <c r="B31" s="84" t="s">
        <v>142</v>
      </c>
      <c r="C31" s="58">
        <v>10073</v>
      </c>
      <c r="D31" s="52" t="s">
        <v>367</v>
      </c>
      <c r="E31" s="52" t="s">
        <v>376</v>
      </c>
      <c r="F31" s="52" t="str">
        <f t="shared" si="0"/>
        <v>Term Loan-INR</v>
      </c>
      <c r="G31" s="60">
        <v>609514.29</v>
      </c>
      <c r="H31" s="52" t="s">
        <v>1348</v>
      </c>
      <c r="I31" s="52" t="s">
        <v>384</v>
      </c>
      <c r="J31" s="52" t="s">
        <v>371</v>
      </c>
      <c r="K31" s="52" t="s">
        <v>363</v>
      </c>
      <c r="L31" s="60">
        <f>G31*VLOOKUP(RIGHT(F31,3),'Currency-RBI'!$A$2:$B$28,2,0)</f>
        <v>609514.29</v>
      </c>
    </row>
    <row r="32" spans="1:12" x14ac:dyDescent="0.2">
      <c r="A32" s="52">
        <v>20221231</v>
      </c>
      <c r="B32" s="84" t="s">
        <v>142</v>
      </c>
      <c r="C32" s="58">
        <v>10074</v>
      </c>
      <c r="D32" s="52" t="s">
        <v>368</v>
      </c>
      <c r="E32" s="52" t="s">
        <v>366</v>
      </c>
      <c r="F32" s="52" t="str">
        <f t="shared" si="0"/>
        <v>MSF-INR</v>
      </c>
      <c r="G32" s="60">
        <v>755477.91</v>
      </c>
      <c r="H32" s="52" t="s">
        <v>1347</v>
      </c>
      <c r="I32" s="52" t="s">
        <v>386</v>
      </c>
      <c r="J32" s="52" t="s">
        <v>386</v>
      </c>
      <c r="K32" s="52" t="s">
        <v>373</v>
      </c>
      <c r="L32" s="60">
        <f>G32*VLOOKUP(RIGHT(F32,3),'Currency-RBI'!$A$2:$B$28,2,0)</f>
        <v>755477.91</v>
      </c>
    </row>
    <row r="33" spans="1:12" x14ac:dyDescent="0.2">
      <c r="A33" s="52">
        <v>20221231</v>
      </c>
      <c r="B33" s="84" t="s">
        <v>142</v>
      </c>
      <c r="C33" s="58">
        <v>10077</v>
      </c>
      <c r="D33" s="52" t="s">
        <v>367</v>
      </c>
      <c r="E33" s="52" t="s">
        <v>381</v>
      </c>
      <c r="F33" s="52" t="str">
        <f t="shared" si="0"/>
        <v>Call Money-INR</v>
      </c>
      <c r="G33" s="60">
        <v>689115.24</v>
      </c>
      <c r="H33" s="52" t="s">
        <v>1346</v>
      </c>
      <c r="I33" s="52" t="s">
        <v>384</v>
      </c>
      <c r="J33" s="52" t="s">
        <v>371</v>
      </c>
      <c r="K33" s="52" t="s">
        <v>363</v>
      </c>
      <c r="L33" s="60">
        <f>G33*VLOOKUP(RIGHT(F33,3),'Currency-RBI'!$A$2:$B$28,2,0)</f>
        <v>689115.24</v>
      </c>
    </row>
    <row r="34" spans="1:12" x14ac:dyDescent="0.2">
      <c r="A34" s="52">
        <v>20221231</v>
      </c>
      <c r="B34" s="84" t="s">
        <v>127</v>
      </c>
      <c r="C34" s="58">
        <v>10078</v>
      </c>
      <c r="D34" s="52" t="s">
        <v>368</v>
      </c>
      <c r="E34" s="52" t="s">
        <v>376</v>
      </c>
      <c r="F34" s="52" t="str">
        <f t="shared" si="0"/>
        <v>Term Loan-GBP</v>
      </c>
      <c r="G34" s="60">
        <v>42942.239999999998</v>
      </c>
      <c r="H34" s="52" t="s">
        <v>1345</v>
      </c>
      <c r="I34" s="52" t="s">
        <v>386</v>
      </c>
      <c r="J34" s="52" t="s">
        <v>386</v>
      </c>
      <c r="K34" s="52" t="s">
        <v>373</v>
      </c>
      <c r="L34" s="60">
        <f>G34*VLOOKUP(RIGHT(F34,3),'Currency-RBI'!$A$2:$B$28,2,0)</f>
        <v>4273933.7916000001</v>
      </c>
    </row>
    <row r="35" spans="1:12" x14ac:dyDescent="0.2">
      <c r="A35" s="52">
        <v>20221231</v>
      </c>
      <c r="B35" s="84" t="s">
        <v>130</v>
      </c>
      <c r="C35" s="58">
        <v>10079</v>
      </c>
      <c r="D35" s="52" t="s">
        <v>367</v>
      </c>
      <c r="E35" s="52" t="s">
        <v>370</v>
      </c>
      <c r="F35" s="52" t="str">
        <f t="shared" si="0"/>
        <v>LAF-EUR</v>
      </c>
      <c r="G35" s="60">
        <v>501453.81</v>
      </c>
      <c r="H35" s="52" t="s">
        <v>1344</v>
      </c>
      <c r="I35" s="52" t="s">
        <v>369</v>
      </c>
      <c r="J35" s="52" t="s">
        <v>369</v>
      </c>
      <c r="K35" s="52" t="s">
        <v>373</v>
      </c>
      <c r="L35" s="60">
        <f>G35*VLOOKUP(RIGHT(F35,3),'Currency-RBI'!$A$2:$B$28,2,0)</f>
        <v>44195631.544350006</v>
      </c>
    </row>
    <row r="36" spans="1:12" x14ac:dyDescent="0.2">
      <c r="A36" s="52">
        <v>20221231</v>
      </c>
      <c r="B36" s="84" t="s">
        <v>123</v>
      </c>
      <c r="C36" s="58">
        <v>10080</v>
      </c>
      <c r="D36" s="52" t="s">
        <v>367</v>
      </c>
      <c r="E36" s="52" t="s">
        <v>381</v>
      </c>
      <c r="F36" s="52" t="str">
        <f t="shared" si="0"/>
        <v>Call Money-USD</v>
      </c>
      <c r="G36" s="60">
        <v>398353.23</v>
      </c>
      <c r="H36" s="52" t="s">
        <v>1343</v>
      </c>
      <c r="I36" s="52" t="s">
        <v>386</v>
      </c>
      <c r="J36" s="52" t="s">
        <v>386</v>
      </c>
      <c r="K36" s="52" t="s">
        <v>363</v>
      </c>
      <c r="L36" s="60">
        <f>G36*VLOOKUP(RIGHT(F36,3),'Currency-RBI'!$A$2:$B$28,2,0)</f>
        <v>32953770.951749995</v>
      </c>
    </row>
    <row r="37" spans="1:12" x14ac:dyDescent="0.2">
      <c r="A37" s="52">
        <v>20221231</v>
      </c>
      <c r="B37" s="84" t="s">
        <v>130</v>
      </c>
      <c r="C37" s="58">
        <v>10081</v>
      </c>
      <c r="D37" s="52" t="s">
        <v>368</v>
      </c>
      <c r="E37" s="52" t="s">
        <v>381</v>
      </c>
      <c r="F37" s="52" t="str">
        <f t="shared" si="0"/>
        <v>Call Money-EUR</v>
      </c>
      <c r="G37" s="60">
        <v>578204.55000000005</v>
      </c>
      <c r="H37" s="52" t="s">
        <v>1342</v>
      </c>
      <c r="I37" s="52" t="s">
        <v>384</v>
      </c>
      <c r="J37" s="52" t="s">
        <v>371</v>
      </c>
      <c r="K37" s="52" t="s">
        <v>363</v>
      </c>
      <c r="L37" s="60">
        <f>G37*VLOOKUP(RIGHT(F37,3),'Currency-RBI'!$A$2:$B$28,2,0)</f>
        <v>50960058.01425001</v>
      </c>
    </row>
    <row r="38" spans="1:12" x14ac:dyDescent="0.2">
      <c r="A38" s="52">
        <v>20221231</v>
      </c>
      <c r="B38" s="84" t="s">
        <v>130</v>
      </c>
      <c r="C38" s="58">
        <v>10083</v>
      </c>
      <c r="D38" s="52" t="s">
        <v>368</v>
      </c>
      <c r="E38" s="52" t="s">
        <v>381</v>
      </c>
      <c r="F38" s="52" t="str">
        <f t="shared" si="0"/>
        <v>Call Money-EUR</v>
      </c>
      <c r="G38" s="60">
        <v>122856.03</v>
      </c>
      <c r="H38" s="52" t="s">
        <v>1341</v>
      </c>
      <c r="I38" s="52" t="s">
        <v>384</v>
      </c>
      <c r="J38" s="52" t="s">
        <v>371</v>
      </c>
      <c r="K38" s="52" t="s">
        <v>363</v>
      </c>
      <c r="L38" s="60">
        <f>G38*VLOOKUP(RIGHT(F38,3),'Currency-RBI'!$A$2:$B$28,2,0)</f>
        <v>10827916.204050001</v>
      </c>
    </row>
    <row r="39" spans="1:12" x14ac:dyDescent="0.2">
      <c r="A39" s="52">
        <v>20221231</v>
      </c>
      <c r="B39" s="84" t="s">
        <v>142</v>
      </c>
      <c r="C39" s="58">
        <v>10088</v>
      </c>
      <c r="D39" s="52" t="s">
        <v>368</v>
      </c>
      <c r="E39" s="52" t="s">
        <v>370</v>
      </c>
      <c r="F39" s="52" t="str">
        <f t="shared" si="0"/>
        <v>LAF-INR</v>
      </c>
      <c r="G39" s="60">
        <v>160955.19</v>
      </c>
      <c r="H39" s="52" t="s">
        <v>1340</v>
      </c>
      <c r="I39" s="52" t="s">
        <v>365</v>
      </c>
      <c r="J39" s="52" t="s">
        <v>364</v>
      </c>
      <c r="K39" s="52" t="s">
        <v>363</v>
      </c>
      <c r="L39" s="60">
        <f>G39*VLOOKUP(RIGHT(F39,3),'Currency-RBI'!$A$2:$B$28,2,0)</f>
        <v>160955.19</v>
      </c>
    </row>
    <row r="40" spans="1:12" x14ac:dyDescent="0.2">
      <c r="A40" s="52">
        <v>20221231</v>
      </c>
      <c r="B40" s="84" t="s">
        <v>142</v>
      </c>
      <c r="C40" s="58">
        <v>10089</v>
      </c>
      <c r="D40" s="52" t="s">
        <v>368</v>
      </c>
      <c r="E40" s="52" t="s">
        <v>370</v>
      </c>
      <c r="F40" s="52" t="str">
        <f t="shared" si="0"/>
        <v>LAF-INR</v>
      </c>
      <c r="G40" s="60">
        <v>836658.9</v>
      </c>
      <c r="H40" s="52" t="s">
        <v>389</v>
      </c>
      <c r="I40" s="52" t="s">
        <v>384</v>
      </c>
      <c r="J40" s="52" t="s">
        <v>371</v>
      </c>
      <c r="K40" s="52" t="s">
        <v>363</v>
      </c>
      <c r="L40" s="60">
        <f>G40*VLOOKUP(RIGHT(F40,3),'Currency-RBI'!$A$2:$B$28,2,0)</f>
        <v>836658.9</v>
      </c>
    </row>
    <row r="41" spans="1:12" x14ac:dyDescent="0.2">
      <c r="A41" s="52">
        <v>20221231</v>
      </c>
      <c r="B41" s="84" t="s">
        <v>123</v>
      </c>
      <c r="C41" s="58">
        <v>10091</v>
      </c>
      <c r="D41" s="52" t="s">
        <v>368</v>
      </c>
      <c r="E41" s="52" t="s">
        <v>376</v>
      </c>
      <c r="F41" s="52" t="str">
        <f t="shared" si="0"/>
        <v>Term Loan-USD</v>
      </c>
      <c r="G41" s="60">
        <v>727077.78</v>
      </c>
      <c r="H41" s="52" t="s">
        <v>1339</v>
      </c>
      <c r="I41" s="52" t="s">
        <v>383</v>
      </c>
      <c r="J41" s="52" t="s">
        <v>371</v>
      </c>
      <c r="K41" s="52" t="s">
        <v>373</v>
      </c>
      <c r="L41" s="60">
        <f>G41*VLOOKUP(RIGHT(F41,3),'Currency-RBI'!$A$2:$B$28,2,0)</f>
        <v>60147509.350499995</v>
      </c>
    </row>
    <row r="42" spans="1:12" x14ac:dyDescent="0.2">
      <c r="A42" s="52">
        <v>20221231</v>
      </c>
      <c r="B42" s="84" t="s">
        <v>127</v>
      </c>
      <c r="C42" s="58">
        <v>10096</v>
      </c>
      <c r="D42" s="52" t="s">
        <v>367</v>
      </c>
      <c r="E42" s="52" t="s">
        <v>381</v>
      </c>
      <c r="F42" s="52" t="str">
        <f t="shared" si="0"/>
        <v>Call Money-GBP</v>
      </c>
      <c r="G42" s="60">
        <v>970374.24</v>
      </c>
      <c r="H42" s="52" t="s">
        <v>1338</v>
      </c>
      <c r="I42" s="52" t="s">
        <v>383</v>
      </c>
      <c r="J42" s="52" t="s">
        <v>371</v>
      </c>
      <c r="K42" s="52" t="s">
        <v>363</v>
      </c>
      <c r="L42" s="60">
        <f>G42*VLOOKUP(RIGHT(F42,3),'Currency-RBI'!$A$2:$B$28,2,0)</f>
        <v>96578922.171599999</v>
      </c>
    </row>
    <row r="43" spans="1:12" x14ac:dyDescent="0.2">
      <c r="A43" s="52">
        <v>20221231</v>
      </c>
      <c r="B43" s="84" t="s">
        <v>127</v>
      </c>
      <c r="C43" s="58">
        <v>10101</v>
      </c>
      <c r="D43" s="52" t="s">
        <v>368</v>
      </c>
      <c r="E43" s="52" t="s">
        <v>381</v>
      </c>
      <c r="F43" s="52" t="str">
        <f t="shared" si="0"/>
        <v>Call Money-GBP</v>
      </c>
      <c r="G43" s="60">
        <v>882656.28</v>
      </c>
      <c r="H43" s="52" t="s">
        <v>1337</v>
      </c>
      <c r="I43" s="52" t="s">
        <v>365</v>
      </c>
      <c r="J43" s="52" t="s">
        <v>364</v>
      </c>
      <c r="K43" s="52" t="s">
        <v>373</v>
      </c>
      <c r="L43" s="60">
        <f>G43*VLOOKUP(RIGHT(F43,3),'Currency-RBI'!$A$2:$B$28,2,0)</f>
        <v>87848572.907700002</v>
      </c>
    </row>
    <row r="44" spans="1:12" x14ac:dyDescent="0.2">
      <c r="A44" s="52">
        <v>20221231</v>
      </c>
      <c r="B44" s="84" t="s">
        <v>142</v>
      </c>
      <c r="C44" s="58">
        <v>10102</v>
      </c>
      <c r="D44" s="52" t="s">
        <v>367</v>
      </c>
      <c r="E44" s="52" t="s">
        <v>381</v>
      </c>
      <c r="F44" s="52" t="str">
        <f t="shared" si="0"/>
        <v>Call Money-INR</v>
      </c>
      <c r="G44" s="60">
        <v>586276.02</v>
      </c>
      <c r="H44" s="52" t="s">
        <v>554</v>
      </c>
      <c r="I44" s="52" t="s">
        <v>385</v>
      </c>
      <c r="J44" s="52" t="s">
        <v>364</v>
      </c>
      <c r="K44" s="52" t="s">
        <v>363</v>
      </c>
      <c r="L44" s="60">
        <f>G44*VLOOKUP(RIGHT(F44,3),'Currency-RBI'!$A$2:$B$28,2,0)</f>
        <v>586276.02</v>
      </c>
    </row>
    <row r="45" spans="1:12" x14ac:dyDescent="0.2">
      <c r="A45" s="52">
        <v>20221231</v>
      </c>
      <c r="B45" s="84" t="s">
        <v>142</v>
      </c>
      <c r="C45" s="58">
        <v>10103</v>
      </c>
      <c r="D45" s="52" t="s">
        <v>368</v>
      </c>
      <c r="E45" s="52" t="s">
        <v>376</v>
      </c>
      <c r="F45" s="52" t="str">
        <f t="shared" si="0"/>
        <v>Term Loan-INR</v>
      </c>
      <c r="G45" s="60">
        <v>605475.09</v>
      </c>
      <c r="H45" s="52" t="s">
        <v>1336</v>
      </c>
      <c r="I45" s="52" t="s">
        <v>365</v>
      </c>
      <c r="J45" s="52" t="s">
        <v>364</v>
      </c>
      <c r="K45" s="52" t="s">
        <v>363</v>
      </c>
      <c r="L45" s="60">
        <f>G45*VLOOKUP(RIGHT(F45,3),'Currency-RBI'!$A$2:$B$28,2,0)</f>
        <v>605475.09</v>
      </c>
    </row>
    <row r="46" spans="1:12" x14ac:dyDescent="0.2">
      <c r="A46" s="52">
        <v>20221231</v>
      </c>
      <c r="B46" s="84" t="s">
        <v>130</v>
      </c>
      <c r="C46" s="58">
        <v>10104</v>
      </c>
      <c r="D46" s="52" t="s">
        <v>367</v>
      </c>
      <c r="E46" s="52" t="s">
        <v>381</v>
      </c>
      <c r="F46" s="52" t="str">
        <f t="shared" si="0"/>
        <v>Call Money-EUR</v>
      </c>
      <c r="G46" s="60">
        <v>56357.729999999996</v>
      </c>
      <c r="H46" s="52" t="s">
        <v>1335</v>
      </c>
      <c r="I46" s="52" t="s">
        <v>384</v>
      </c>
      <c r="J46" s="52" t="s">
        <v>371</v>
      </c>
      <c r="K46" s="52" t="s">
        <v>373</v>
      </c>
      <c r="L46" s="60">
        <f>G46*VLOOKUP(RIGHT(F46,3),'Currency-RBI'!$A$2:$B$28,2,0)</f>
        <v>4967088.5335499998</v>
      </c>
    </row>
    <row r="47" spans="1:12" x14ac:dyDescent="0.2">
      <c r="A47" s="52">
        <v>20221231</v>
      </c>
      <c r="B47" s="84" t="s">
        <v>142</v>
      </c>
      <c r="C47" s="58">
        <v>10105</v>
      </c>
      <c r="D47" s="52" t="s">
        <v>368</v>
      </c>
      <c r="E47" s="52" t="s">
        <v>381</v>
      </c>
      <c r="F47" s="52" t="str">
        <f t="shared" si="0"/>
        <v>Call Money-INR</v>
      </c>
      <c r="G47" s="60">
        <v>706290.75</v>
      </c>
      <c r="H47" s="52" t="s">
        <v>1334</v>
      </c>
      <c r="I47" s="52" t="s">
        <v>385</v>
      </c>
      <c r="J47" s="52" t="s">
        <v>364</v>
      </c>
      <c r="K47" s="52" t="s">
        <v>363</v>
      </c>
      <c r="L47" s="60">
        <f>G47*VLOOKUP(RIGHT(F47,3),'Currency-RBI'!$A$2:$B$28,2,0)</f>
        <v>706290.75</v>
      </c>
    </row>
    <row r="48" spans="1:12" x14ac:dyDescent="0.2">
      <c r="A48" s="52">
        <v>20221231</v>
      </c>
      <c r="B48" s="84" t="s">
        <v>142</v>
      </c>
      <c r="C48" s="58">
        <v>10106</v>
      </c>
      <c r="D48" s="52" t="s">
        <v>368</v>
      </c>
      <c r="E48" s="52" t="s">
        <v>370</v>
      </c>
      <c r="F48" s="52" t="str">
        <f t="shared" si="0"/>
        <v>LAF-INR</v>
      </c>
      <c r="G48" s="60">
        <v>454360.5</v>
      </c>
      <c r="H48" s="52" t="s">
        <v>1333</v>
      </c>
      <c r="I48" s="52" t="s">
        <v>372</v>
      </c>
      <c r="J48" s="52" t="s">
        <v>371</v>
      </c>
      <c r="K48" s="52" t="s">
        <v>363</v>
      </c>
      <c r="L48" s="60">
        <f>G48*VLOOKUP(RIGHT(F48,3),'Currency-RBI'!$A$2:$B$28,2,0)</f>
        <v>454360.5</v>
      </c>
    </row>
    <row r="49" spans="1:12" x14ac:dyDescent="0.2">
      <c r="A49" s="52">
        <v>20221231</v>
      </c>
      <c r="B49" s="84" t="s">
        <v>142</v>
      </c>
      <c r="C49" s="58">
        <v>10108</v>
      </c>
      <c r="D49" s="52" t="s">
        <v>368</v>
      </c>
      <c r="E49" s="52" t="s">
        <v>366</v>
      </c>
      <c r="F49" s="52" t="str">
        <f t="shared" si="0"/>
        <v>MSF-INR</v>
      </c>
      <c r="G49" s="60">
        <v>857867.67</v>
      </c>
      <c r="H49" s="52" t="s">
        <v>1332</v>
      </c>
      <c r="I49" s="52" t="s">
        <v>378</v>
      </c>
      <c r="J49" s="52" t="s">
        <v>377</v>
      </c>
      <c r="K49" s="52" t="s">
        <v>373</v>
      </c>
      <c r="L49" s="60">
        <f>G49*VLOOKUP(RIGHT(F49,3),'Currency-RBI'!$A$2:$B$28,2,0)</f>
        <v>857867.67</v>
      </c>
    </row>
    <row r="50" spans="1:12" x14ac:dyDescent="0.2">
      <c r="A50" s="52">
        <v>20221231</v>
      </c>
      <c r="B50" s="84" t="s">
        <v>123</v>
      </c>
      <c r="C50" s="58">
        <v>10109</v>
      </c>
      <c r="D50" s="52" t="s">
        <v>367</v>
      </c>
      <c r="E50" s="52" t="s">
        <v>370</v>
      </c>
      <c r="F50" s="52" t="str">
        <f t="shared" si="0"/>
        <v>LAF-USD</v>
      </c>
      <c r="G50" s="60">
        <v>393113.16</v>
      </c>
      <c r="H50" s="52" t="s">
        <v>1331</v>
      </c>
      <c r="I50" s="52" t="s">
        <v>382</v>
      </c>
      <c r="J50" s="52" t="s">
        <v>371</v>
      </c>
      <c r="K50" s="52" t="s">
        <v>363</v>
      </c>
      <c r="L50" s="60">
        <f>G50*VLOOKUP(RIGHT(F50,3),'Currency-RBI'!$A$2:$B$28,2,0)</f>
        <v>32520286.160999995</v>
      </c>
    </row>
    <row r="51" spans="1:12" x14ac:dyDescent="0.2">
      <c r="A51" s="52">
        <v>20221231</v>
      </c>
      <c r="B51" s="84" t="s">
        <v>142</v>
      </c>
      <c r="C51" s="58">
        <v>10110</v>
      </c>
      <c r="D51" s="52" t="s">
        <v>367</v>
      </c>
      <c r="E51" s="52" t="s">
        <v>370</v>
      </c>
      <c r="F51" s="52" t="str">
        <f t="shared" si="0"/>
        <v>LAF-INR</v>
      </c>
      <c r="G51" s="60">
        <v>200979.9</v>
      </c>
      <c r="H51" s="52" t="s">
        <v>1330</v>
      </c>
      <c r="I51" s="52" t="s">
        <v>378</v>
      </c>
      <c r="J51" s="52" t="s">
        <v>377</v>
      </c>
      <c r="K51" s="52" t="s">
        <v>363</v>
      </c>
      <c r="L51" s="60">
        <f>G51*VLOOKUP(RIGHT(F51,3),'Currency-RBI'!$A$2:$B$28,2,0)</f>
        <v>200979.9</v>
      </c>
    </row>
    <row r="52" spans="1:12" x14ac:dyDescent="0.2">
      <c r="A52" s="52">
        <v>20221231</v>
      </c>
      <c r="B52" s="84" t="s">
        <v>123</v>
      </c>
      <c r="C52" s="58">
        <v>10111</v>
      </c>
      <c r="D52" s="52" t="s">
        <v>368</v>
      </c>
      <c r="E52" s="52" t="s">
        <v>366</v>
      </c>
      <c r="F52" s="52" t="str">
        <f t="shared" si="0"/>
        <v>MSF-USD</v>
      </c>
      <c r="G52" s="60">
        <v>675993.78</v>
      </c>
      <c r="H52" s="52" t="s">
        <v>1329</v>
      </c>
      <c r="I52" s="52" t="s">
        <v>383</v>
      </c>
      <c r="J52" s="52" t="s">
        <v>371</v>
      </c>
      <c r="K52" s="52" t="s">
        <v>373</v>
      </c>
      <c r="L52" s="60">
        <f>G52*VLOOKUP(RIGHT(F52,3),'Currency-RBI'!$A$2:$B$28,2,0)</f>
        <v>55921585.450499997</v>
      </c>
    </row>
    <row r="53" spans="1:12" x14ac:dyDescent="0.2">
      <c r="A53" s="52">
        <v>20221231</v>
      </c>
      <c r="B53" s="84" t="s">
        <v>130</v>
      </c>
      <c r="C53" s="58">
        <v>10112</v>
      </c>
      <c r="D53" s="52" t="s">
        <v>367</v>
      </c>
      <c r="E53" s="52" t="s">
        <v>366</v>
      </c>
      <c r="F53" s="52" t="str">
        <f t="shared" si="0"/>
        <v>MSF-EUR</v>
      </c>
      <c r="G53" s="60">
        <v>34820.28</v>
      </c>
      <c r="H53" s="52" t="s">
        <v>1328</v>
      </c>
      <c r="I53" s="52" t="s">
        <v>365</v>
      </c>
      <c r="J53" s="52" t="s">
        <v>364</v>
      </c>
      <c r="K53" s="52" t="s">
        <v>363</v>
      </c>
      <c r="L53" s="60">
        <f>G53*VLOOKUP(RIGHT(F53,3),'Currency-RBI'!$A$2:$B$28,2,0)</f>
        <v>3068885.3777999999</v>
      </c>
    </row>
    <row r="54" spans="1:12" x14ac:dyDescent="0.2">
      <c r="A54" s="52">
        <v>20221231</v>
      </c>
      <c r="B54" s="84" t="s">
        <v>142</v>
      </c>
      <c r="C54" s="58">
        <v>10113</v>
      </c>
      <c r="D54" s="52" t="s">
        <v>368</v>
      </c>
      <c r="E54" s="52" t="s">
        <v>381</v>
      </c>
      <c r="F54" s="52" t="str">
        <f t="shared" si="0"/>
        <v>Call Money-INR</v>
      </c>
      <c r="G54" s="60">
        <v>742156.47</v>
      </c>
      <c r="H54" s="52" t="s">
        <v>1327</v>
      </c>
      <c r="I54" s="52" t="s">
        <v>380</v>
      </c>
      <c r="J54" s="52" t="s">
        <v>379</v>
      </c>
      <c r="K54" s="52" t="s">
        <v>363</v>
      </c>
      <c r="L54" s="60">
        <f>G54*VLOOKUP(RIGHT(F54,3),'Currency-RBI'!$A$2:$B$28,2,0)</f>
        <v>742156.47</v>
      </c>
    </row>
    <row r="55" spans="1:12" x14ac:dyDescent="0.2">
      <c r="A55" s="52">
        <v>20221231</v>
      </c>
      <c r="B55" s="84" t="s">
        <v>127</v>
      </c>
      <c r="C55" s="58">
        <v>10114</v>
      </c>
      <c r="D55" s="52" t="s">
        <v>367</v>
      </c>
      <c r="E55" s="52" t="s">
        <v>366</v>
      </c>
      <c r="F55" s="52" t="str">
        <f t="shared" si="0"/>
        <v>MSF-GBP</v>
      </c>
      <c r="G55" s="60">
        <v>603979.19999999995</v>
      </c>
      <c r="H55" s="52" t="s">
        <v>1326</v>
      </c>
      <c r="I55" s="52" t="s">
        <v>378</v>
      </c>
      <c r="J55" s="52" t="s">
        <v>377</v>
      </c>
      <c r="K55" s="52" t="s">
        <v>363</v>
      </c>
      <c r="L55" s="60">
        <f>G55*VLOOKUP(RIGHT(F55,3),'Currency-RBI'!$A$2:$B$28,2,0)</f>
        <v>60112539.827999994</v>
      </c>
    </row>
    <row r="56" spans="1:12" x14ac:dyDescent="0.2">
      <c r="A56" s="52">
        <v>20221231</v>
      </c>
      <c r="B56" s="84" t="s">
        <v>130</v>
      </c>
      <c r="C56" s="58">
        <v>10115</v>
      </c>
      <c r="D56" s="52" t="s">
        <v>367</v>
      </c>
      <c r="E56" s="52" t="s">
        <v>366</v>
      </c>
      <c r="F56" s="52" t="str">
        <f t="shared" si="0"/>
        <v>MSF-EUR</v>
      </c>
      <c r="G56" s="60">
        <v>638323.29</v>
      </c>
      <c r="H56" s="52" t="s">
        <v>1325</v>
      </c>
      <c r="I56" s="52" t="s">
        <v>372</v>
      </c>
      <c r="J56" s="52" t="s">
        <v>371</v>
      </c>
      <c r="K56" s="52" t="s">
        <v>373</v>
      </c>
      <c r="L56" s="60">
        <f>G56*VLOOKUP(RIGHT(F56,3),'Currency-RBI'!$A$2:$B$28,2,0)</f>
        <v>56258623.164150007</v>
      </c>
    </row>
    <row r="57" spans="1:12" x14ac:dyDescent="0.2">
      <c r="A57" s="52">
        <v>20221231</v>
      </c>
      <c r="B57" s="84" t="s">
        <v>127</v>
      </c>
      <c r="C57" s="58">
        <v>10117</v>
      </c>
      <c r="D57" s="52" t="s">
        <v>368</v>
      </c>
      <c r="E57" s="52" t="s">
        <v>381</v>
      </c>
      <c r="F57" s="52" t="str">
        <f t="shared" si="0"/>
        <v>Call Money-GBP</v>
      </c>
      <c r="G57" s="60">
        <v>930690.09</v>
      </c>
      <c r="H57" s="52" t="s">
        <v>1324</v>
      </c>
      <c r="I57" s="52" t="s">
        <v>386</v>
      </c>
      <c r="J57" s="52" t="s">
        <v>386</v>
      </c>
      <c r="K57" s="52" t="s">
        <v>363</v>
      </c>
      <c r="L57" s="60">
        <f>G57*VLOOKUP(RIGHT(F57,3),'Currency-RBI'!$A$2:$B$28,2,0)</f>
        <v>92629257.932475001</v>
      </c>
    </row>
    <row r="58" spans="1:12" x14ac:dyDescent="0.2">
      <c r="A58" s="52">
        <v>20221231</v>
      </c>
      <c r="B58" s="84" t="s">
        <v>130</v>
      </c>
      <c r="C58" s="58">
        <v>10122</v>
      </c>
      <c r="D58" s="52" t="s">
        <v>367</v>
      </c>
      <c r="E58" s="52" t="s">
        <v>376</v>
      </c>
      <c r="F58" s="52" t="str">
        <f t="shared" si="0"/>
        <v>Term Loan-EUR</v>
      </c>
      <c r="G58" s="60">
        <v>870232.77</v>
      </c>
      <c r="H58" s="52" t="s">
        <v>1323</v>
      </c>
      <c r="I58" s="52" t="s">
        <v>369</v>
      </c>
      <c r="J58" s="52" t="s">
        <v>369</v>
      </c>
      <c r="K58" s="52" t="s">
        <v>363</v>
      </c>
      <c r="L58" s="60">
        <f>G58*VLOOKUP(RIGHT(F58,3),'Currency-RBI'!$A$2:$B$28,2,0)</f>
        <v>76697965.183950007</v>
      </c>
    </row>
    <row r="59" spans="1:12" x14ac:dyDescent="0.2">
      <c r="A59" s="52">
        <v>20221231</v>
      </c>
      <c r="B59" s="84" t="s">
        <v>130</v>
      </c>
      <c r="C59" s="58">
        <v>10124</v>
      </c>
      <c r="D59" s="52" t="s">
        <v>368</v>
      </c>
      <c r="E59" s="52" t="s">
        <v>370</v>
      </c>
      <c r="F59" s="52" t="str">
        <f t="shared" si="0"/>
        <v>LAF-EUR</v>
      </c>
      <c r="G59" s="60">
        <v>846557.91</v>
      </c>
      <c r="H59" s="52" t="s">
        <v>1322</v>
      </c>
      <c r="I59" s="52" t="s">
        <v>385</v>
      </c>
      <c r="J59" s="52" t="s">
        <v>364</v>
      </c>
      <c r="K59" s="52" t="s">
        <v>373</v>
      </c>
      <c r="L59" s="60">
        <f>G59*VLOOKUP(RIGHT(F59,3),'Currency-RBI'!$A$2:$B$28,2,0)</f>
        <v>74611381.397850007</v>
      </c>
    </row>
    <row r="60" spans="1:12" x14ac:dyDescent="0.2">
      <c r="A60" s="52">
        <v>20221231</v>
      </c>
      <c r="B60" s="84" t="s">
        <v>123</v>
      </c>
      <c r="C60" s="58">
        <v>10125</v>
      </c>
      <c r="D60" s="52" t="s">
        <v>368</v>
      </c>
      <c r="E60" s="52" t="s">
        <v>366</v>
      </c>
      <c r="F60" s="52" t="str">
        <f t="shared" si="0"/>
        <v>MSF-USD</v>
      </c>
      <c r="G60" s="60">
        <v>318974.03999999998</v>
      </c>
      <c r="H60" s="52" t="s">
        <v>414</v>
      </c>
      <c r="I60" s="52" t="s">
        <v>384</v>
      </c>
      <c r="J60" s="52" t="s">
        <v>371</v>
      </c>
      <c r="K60" s="52" t="s">
        <v>363</v>
      </c>
      <c r="L60" s="60">
        <f>G60*VLOOKUP(RIGHT(F60,3),'Currency-RBI'!$A$2:$B$28,2,0)</f>
        <v>26387127.458999995</v>
      </c>
    </row>
    <row r="61" spans="1:12" x14ac:dyDescent="0.2">
      <c r="A61" s="52">
        <v>20221231</v>
      </c>
      <c r="B61" s="84" t="s">
        <v>130</v>
      </c>
      <c r="C61" s="58">
        <v>10126</v>
      </c>
      <c r="D61" s="52" t="s">
        <v>368</v>
      </c>
      <c r="E61" s="52" t="s">
        <v>370</v>
      </c>
      <c r="F61" s="52" t="str">
        <f t="shared" si="0"/>
        <v>LAF-EUR</v>
      </c>
      <c r="G61" s="60">
        <v>498151.17</v>
      </c>
      <c r="H61" s="52" t="s">
        <v>425</v>
      </c>
      <c r="I61" s="52" t="s">
        <v>372</v>
      </c>
      <c r="J61" s="52" t="s">
        <v>371</v>
      </c>
      <c r="K61" s="52" t="s">
        <v>373</v>
      </c>
      <c r="L61" s="60">
        <f>G61*VLOOKUP(RIGHT(F61,3),'Currency-RBI'!$A$2:$B$28,2,0)</f>
        <v>43904553.36795</v>
      </c>
    </row>
    <row r="62" spans="1:12" x14ac:dyDescent="0.2">
      <c r="A62" s="52">
        <v>20221231</v>
      </c>
      <c r="B62" s="84" t="s">
        <v>142</v>
      </c>
      <c r="C62" s="58">
        <v>10127</v>
      </c>
      <c r="D62" s="52" t="s">
        <v>367</v>
      </c>
      <c r="E62" s="52" t="s">
        <v>376</v>
      </c>
      <c r="F62" s="52" t="str">
        <f t="shared" si="0"/>
        <v>Term Loan-INR</v>
      </c>
      <c r="G62" s="60">
        <v>799564.59</v>
      </c>
      <c r="H62" s="52" t="s">
        <v>1321</v>
      </c>
      <c r="I62" s="52" t="s">
        <v>372</v>
      </c>
      <c r="J62" s="52" t="s">
        <v>371</v>
      </c>
      <c r="K62" s="52" t="s">
        <v>363</v>
      </c>
      <c r="L62" s="60">
        <f>G62*VLOOKUP(RIGHT(F62,3),'Currency-RBI'!$A$2:$B$28,2,0)</f>
        <v>799564.59</v>
      </c>
    </row>
    <row r="63" spans="1:12" x14ac:dyDescent="0.2">
      <c r="A63" s="52">
        <v>20221231</v>
      </c>
      <c r="B63" s="84" t="s">
        <v>142</v>
      </c>
      <c r="C63" s="58">
        <v>10128</v>
      </c>
      <c r="D63" s="52" t="s">
        <v>368</v>
      </c>
      <c r="E63" s="52" t="s">
        <v>366</v>
      </c>
      <c r="F63" s="52" t="str">
        <f t="shared" si="0"/>
        <v>MSF-INR</v>
      </c>
      <c r="G63" s="60">
        <v>104843.97</v>
      </c>
      <c r="H63" s="52" t="s">
        <v>1320</v>
      </c>
      <c r="I63" s="52" t="s">
        <v>378</v>
      </c>
      <c r="J63" s="52" t="s">
        <v>377</v>
      </c>
      <c r="K63" s="52" t="s">
        <v>373</v>
      </c>
      <c r="L63" s="60">
        <f>G63*VLOOKUP(RIGHT(F63,3),'Currency-RBI'!$A$2:$B$28,2,0)</f>
        <v>104843.97</v>
      </c>
    </row>
    <row r="64" spans="1:12" x14ac:dyDescent="0.2">
      <c r="A64" s="52">
        <v>20221231</v>
      </c>
      <c r="B64" s="84" t="s">
        <v>130</v>
      </c>
      <c r="C64" s="58">
        <v>10129</v>
      </c>
      <c r="D64" s="52" t="s">
        <v>368</v>
      </c>
      <c r="E64" s="52" t="s">
        <v>381</v>
      </c>
      <c r="F64" s="52" t="str">
        <f t="shared" si="0"/>
        <v>Call Money-EUR</v>
      </c>
      <c r="G64" s="60">
        <v>483825.87</v>
      </c>
      <c r="H64" s="52" t="s">
        <v>1319</v>
      </c>
      <c r="I64" s="52" t="s">
        <v>372</v>
      </c>
      <c r="J64" s="52" t="s">
        <v>371</v>
      </c>
      <c r="K64" s="52" t="s">
        <v>373</v>
      </c>
      <c r="L64" s="60">
        <f>G64*VLOOKUP(RIGHT(F64,3),'Currency-RBI'!$A$2:$B$28,2,0)</f>
        <v>42641993.052450001</v>
      </c>
    </row>
    <row r="65" spans="1:12" x14ac:dyDescent="0.2">
      <c r="A65" s="52">
        <v>20221231</v>
      </c>
      <c r="B65" s="84" t="s">
        <v>142</v>
      </c>
      <c r="C65" s="58">
        <v>10130</v>
      </c>
      <c r="D65" s="52" t="s">
        <v>367</v>
      </c>
      <c r="E65" s="52" t="s">
        <v>381</v>
      </c>
      <c r="F65" s="52" t="str">
        <f t="shared" si="0"/>
        <v>Call Money-INR</v>
      </c>
      <c r="G65" s="60">
        <v>816478.74</v>
      </c>
      <c r="H65" s="52" t="s">
        <v>1318</v>
      </c>
      <c r="I65" s="52" t="s">
        <v>382</v>
      </c>
      <c r="J65" s="52" t="s">
        <v>371</v>
      </c>
      <c r="K65" s="52" t="s">
        <v>363</v>
      </c>
      <c r="L65" s="60">
        <f>G65*VLOOKUP(RIGHT(F65,3),'Currency-RBI'!$A$2:$B$28,2,0)</f>
        <v>816478.74</v>
      </c>
    </row>
    <row r="66" spans="1:12" x14ac:dyDescent="0.2">
      <c r="A66" s="52">
        <v>20221231</v>
      </c>
      <c r="B66" s="84" t="s">
        <v>123</v>
      </c>
      <c r="C66" s="58">
        <v>10135</v>
      </c>
      <c r="D66" s="52" t="s">
        <v>367</v>
      </c>
      <c r="E66" s="52" t="s">
        <v>376</v>
      </c>
      <c r="F66" s="52" t="str">
        <f t="shared" si="0"/>
        <v>Term Loan-USD</v>
      </c>
      <c r="G66" s="60">
        <v>45201.42</v>
      </c>
      <c r="H66" s="52" t="s">
        <v>1317</v>
      </c>
      <c r="I66" s="52" t="s">
        <v>382</v>
      </c>
      <c r="J66" s="52" t="s">
        <v>371</v>
      </c>
      <c r="K66" s="52" t="s">
        <v>363</v>
      </c>
      <c r="L66" s="60">
        <f>G66*VLOOKUP(RIGHT(F66,3),'Currency-RBI'!$A$2:$B$28,2,0)</f>
        <v>3739287.4694999997</v>
      </c>
    </row>
    <row r="67" spans="1:12" x14ac:dyDescent="0.2">
      <c r="A67" s="52">
        <v>20221231</v>
      </c>
      <c r="B67" s="84" t="s">
        <v>123</v>
      </c>
      <c r="C67" s="58">
        <v>10136</v>
      </c>
      <c r="D67" s="52" t="s">
        <v>367</v>
      </c>
      <c r="E67" s="52" t="s">
        <v>366</v>
      </c>
      <c r="F67" s="52" t="str">
        <f t="shared" ref="F67:F130" si="1">CONCATENATE(E67,"-",B67)</f>
        <v>MSF-USD</v>
      </c>
      <c r="G67" s="60">
        <v>910447.55999999994</v>
      </c>
      <c r="H67" s="52" t="s">
        <v>1316</v>
      </c>
      <c r="I67" s="52" t="s">
        <v>383</v>
      </c>
      <c r="J67" s="52" t="s">
        <v>371</v>
      </c>
      <c r="K67" s="52" t="s">
        <v>373</v>
      </c>
      <c r="L67" s="60">
        <f>G67*VLOOKUP(RIGHT(F67,3),'Currency-RBI'!$A$2:$B$28,2,0)</f>
        <v>75316774.400999993</v>
      </c>
    </row>
    <row r="68" spans="1:12" x14ac:dyDescent="0.2">
      <c r="A68" s="52">
        <v>20221231</v>
      </c>
      <c r="B68" s="84" t="s">
        <v>130</v>
      </c>
      <c r="C68" s="58">
        <v>10139</v>
      </c>
      <c r="D68" s="52" t="s">
        <v>367</v>
      </c>
      <c r="E68" s="52" t="s">
        <v>381</v>
      </c>
      <c r="F68" s="52" t="str">
        <f t="shared" si="1"/>
        <v>Call Money-EUR</v>
      </c>
      <c r="G68" s="60">
        <v>21404.79</v>
      </c>
      <c r="H68" s="52" t="s">
        <v>1315</v>
      </c>
      <c r="I68" s="52" t="s">
        <v>372</v>
      </c>
      <c r="J68" s="52" t="s">
        <v>371</v>
      </c>
      <c r="K68" s="52" t="s">
        <v>363</v>
      </c>
      <c r="L68" s="60">
        <f>G68*VLOOKUP(RIGHT(F68,3),'Currency-RBI'!$A$2:$B$28,2,0)</f>
        <v>1886511.1666500003</v>
      </c>
    </row>
    <row r="69" spans="1:12" x14ac:dyDescent="0.2">
      <c r="A69" s="52">
        <v>20221231</v>
      </c>
      <c r="B69" s="84" t="s">
        <v>127</v>
      </c>
      <c r="C69" s="58">
        <v>10140</v>
      </c>
      <c r="D69" s="52" t="s">
        <v>367</v>
      </c>
      <c r="E69" s="52" t="s">
        <v>376</v>
      </c>
      <c r="F69" s="52" t="str">
        <f t="shared" si="1"/>
        <v>Term Loan-GBP</v>
      </c>
      <c r="G69" s="60">
        <v>353313.18</v>
      </c>
      <c r="H69" s="52" t="s">
        <v>1314</v>
      </c>
      <c r="I69" s="52" t="s">
        <v>375</v>
      </c>
      <c r="J69" s="52" t="s">
        <v>374</v>
      </c>
      <c r="K69" s="52" t="s">
        <v>373</v>
      </c>
      <c r="L69" s="60">
        <f>G69*VLOOKUP(RIGHT(F69,3),'Currency-RBI'!$A$2:$B$28,2,0)</f>
        <v>35164377.52245</v>
      </c>
    </row>
    <row r="70" spans="1:12" x14ac:dyDescent="0.2">
      <c r="A70" s="52">
        <v>20221231</v>
      </c>
      <c r="B70" s="84" t="s">
        <v>142</v>
      </c>
      <c r="C70" s="58">
        <v>10142</v>
      </c>
      <c r="D70" s="52" t="s">
        <v>367</v>
      </c>
      <c r="E70" s="52" t="s">
        <v>381</v>
      </c>
      <c r="F70" s="52" t="str">
        <f t="shared" si="1"/>
        <v>Call Money-INR</v>
      </c>
      <c r="G70" s="60">
        <v>339162.12</v>
      </c>
      <c r="H70" s="52" t="s">
        <v>1313</v>
      </c>
      <c r="I70" s="52" t="s">
        <v>378</v>
      </c>
      <c r="J70" s="52" t="s">
        <v>377</v>
      </c>
      <c r="K70" s="52" t="s">
        <v>363</v>
      </c>
      <c r="L70" s="60">
        <f>G70*VLOOKUP(RIGHT(F70,3),'Currency-RBI'!$A$2:$B$28,2,0)</f>
        <v>339162.12</v>
      </c>
    </row>
    <row r="71" spans="1:12" x14ac:dyDescent="0.2">
      <c r="A71" s="52">
        <v>20221231</v>
      </c>
      <c r="B71" s="84" t="s">
        <v>142</v>
      </c>
      <c r="C71" s="58">
        <v>10144</v>
      </c>
      <c r="D71" s="52" t="s">
        <v>368</v>
      </c>
      <c r="E71" s="52" t="s">
        <v>376</v>
      </c>
      <c r="F71" s="52" t="str">
        <f t="shared" si="1"/>
        <v>Term Loan-INR</v>
      </c>
      <c r="G71" s="60">
        <v>339611.58</v>
      </c>
      <c r="H71" s="52" t="s">
        <v>1312</v>
      </c>
      <c r="I71" s="52" t="s">
        <v>385</v>
      </c>
      <c r="J71" s="52" t="s">
        <v>364</v>
      </c>
      <c r="K71" s="52" t="s">
        <v>363</v>
      </c>
      <c r="L71" s="60">
        <f>G71*VLOOKUP(RIGHT(F71,3),'Currency-RBI'!$A$2:$B$28,2,0)</f>
        <v>339611.58</v>
      </c>
    </row>
    <row r="72" spans="1:12" x14ac:dyDescent="0.2">
      <c r="A72" s="52">
        <v>20221231</v>
      </c>
      <c r="B72" s="84" t="s">
        <v>127</v>
      </c>
      <c r="C72" s="58">
        <v>10147</v>
      </c>
      <c r="D72" s="52" t="s">
        <v>368</v>
      </c>
      <c r="E72" s="52" t="s">
        <v>376</v>
      </c>
      <c r="F72" s="52" t="str">
        <f t="shared" si="1"/>
        <v>Term Loan-GBP</v>
      </c>
      <c r="G72" s="60">
        <v>552861.54</v>
      </c>
      <c r="H72" s="52" t="s">
        <v>1311</v>
      </c>
      <c r="I72" s="52" t="s">
        <v>383</v>
      </c>
      <c r="J72" s="52" t="s">
        <v>371</v>
      </c>
      <c r="K72" s="52" t="s">
        <v>373</v>
      </c>
      <c r="L72" s="60">
        <f>G72*VLOOKUP(RIGHT(F72,3),'Currency-RBI'!$A$2:$B$28,2,0)</f>
        <v>55024926.922350004</v>
      </c>
    </row>
    <row r="73" spans="1:12" x14ac:dyDescent="0.2">
      <c r="A73" s="52">
        <v>20221231</v>
      </c>
      <c r="B73" s="84" t="s">
        <v>130</v>
      </c>
      <c r="C73" s="58">
        <v>10148</v>
      </c>
      <c r="D73" s="52" t="s">
        <v>368</v>
      </c>
      <c r="E73" s="52" t="s">
        <v>381</v>
      </c>
      <c r="F73" s="52" t="str">
        <f t="shared" si="1"/>
        <v>Call Money-EUR</v>
      </c>
      <c r="G73" s="60">
        <v>501470.64</v>
      </c>
      <c r="H73" s="52" t="s">
        <v>1310</v>
      </c>
      <c r="I73" s="52" t="s">
        <v>365</v>
      </c>
      <c r="J73" s="52" t="s">
        <v>364</v>
      </c>
      <c r="K73" s="52" t="s">
        <v>363</v>
      </c>
      <c r="L73" s="60">
        <f>G73*VLOOKUP(RIGHT(F73,3),'Currency-RBI'!$A$2:$B$28,2,0)</f>
        <v>44197114.856400006</v>
      </c>
    </row>
    <row r="74" spans="1:12" x14ac:dyDescent="0.2">
      <c r="A74" s="52">
        <v>20221231</v>
      </c>
      <c r="B74" s="84" t="s">
        <v>130</v>
      </c>
      <c r="C74" s="58">
        <v>10149</v>
      </c>
      <c r="D74" s="52" t="s">
        <v>367</v>
      </c>
      <c r="E74" s="52" t="s">
        <v>376</v>
      </c>
      <c r="F74" s="52" t="str">
        <f t="shared" si="1"/>
        <v>Term Loan-EUR</v>
      </c>
      <c r="G74" s="60">
        <v>366440.58</v>
      </c>
      <c r="H74" s="52" t="s">
        <v>1309</v>
      </c>
      <c r="I74" s="52" t="s">
        <v>385</v>
      </c>
      <c r="J74" s="52" t="s">
        <v>364</v>
      </c>
      <c r="K74" s="52" t="s">
        <v>363</v>
      </c>
      <c r="L74" s="60">
        <f>G74*VLOOKUP(RIGHT(F74,3),'Currency-RBI'!$A$2:$B$28,2,0)</f>
        <v>32296240.518300004</v>
      </c>
    </row>
    <row r="75" spans="1:12" x14ac:dyDescent="0.2">
      <c r="A75" s="52">
        <v>20221231</v>
      </c>
      <c r="B75" s="84" t="s">
        <v>130</v>
      </c>
      <c r="C75" s="58">
        <v>10151</v>
      </c>
      <c r="D75" s="52" t="s">
        <v>368</v>
      </c>
      <c r="E75" s="52" t="s">
        <v>366</v>
      </c>
      <c r="F75" s="52" t="str">
        <f t="shared" si="1"/>
        <v>MSF-EUR</v>
      </c>
      <c r="G75" s="60">
        <v>382695.39</v>
      </c>
      <c r="H75" s="52" t="s">
        <v>1308</v>
      </c>
      <c r="I75" s="52" t="s">
        <v>385</v>
      </c>
      <c r="J75" s="52" t="s">
        <v>364</v>
      </c>
      <c r="K75" s="52" t="s">
        <v>363</v>
      </c>
      <c r="L75" s="60">
        <f>G75*VLOOKUP(RIGHT(F75,3),'Currency-RBI'!$A$2:$B$28,2,0)</f>
        <v>33728858.19765</v>
      </c>
    </row>
    <row r="76" spans="1:12" x14ac:dyDescent="0.2">
      <c r="A76" s="52">
        <v>20221231</v>
      </c>
      <c r="B76" s="84" t="s">
        <v>123</v>
      </c>
      <c r="C76" s="58">
        <v>10156</v>
      </c>
      <c r="D76" s="52" t="s">
        <v>368</v>
      </c>
      <c r="E76" s="52" t="s">
        <v>366</v>
      </c>
      <c r="F76" s="52" t="str">
        <f t="shared" si="1"/>
        <v>MSF-USD</v>
      </c>
      <c r="G76" s="60">
        <v>813964.14</v>
      </c>
      <c r="H76" s="52" t="s">
        <v>1307</v>
      </c>
      <c r="I76" s="52" t="s">
        <v>382</v>
      </c>
      <c r="J76" s="52" t="s">
        <v>371</v>
      </c>
      <c r="K76" s="52" t="s">
        <v>373</v>
      </c>
      <c r="L76" s="60">
        <f>G76*VLOOKUP(RIGHT(F76,3),'Currency-RBI'!$A$2:$B$28,2,0)</f>
        <v>67335183.4815</v>
      </c>
    </row>
    <row r="77" spans="1:12" x14ac:dyDescent="0.2">
      <c r="A77" s="52">
        <v>20221231</v>
      </c>
      <c r="B77" s="84" t="s">
        <v>142</v>
      </c>
      <c r="C77" s="58">
        <v>10157</v>
      </c>
      <c r="D77" s="52" t="s">
        <v>367</v>
      </c>
      <c r="E77" s="52" t="s">
        <v>370</v>
      </c>
      <c r="F77" s="52" t="str">
        <f t="shared" si="1"/>
        <v>LAF-INR</v>
      </c>
      <c r="G77" s="60">
        <v>521478.54</v>
      </c>
      <c r="H77" s="52" t="s">
        <v>438</v>
      </c>
      <c r="I77" s="52" t="s">
        <v>386</v>
      </c>
      <c r="J77" s="52" t="s">
        <v>386</v>
      </c>
      <c r="K77" s="52" t="s">
        <v>363</v>
      </c>
      <c r="L77" s="60">
        <f>G77*VLOOKUP(RIGHT(F77,3),'Currency-RBI'!$A$2:$B$28,2,0)</f>
        <v>521478.54</v>
      </c>
    </row>
    <row r="78" spans="1:12" x14ac:dyDescent="0.2">
      <c r="A78" s="52">
        <v>20221231</v>
      </c>
      <c r="B78" s="84" t="s">
        <v>123</v>
      </c>
      <c r="C78" s="58">
        <v>10158</v>
      </c>
      <c r="D78" s="52" t="s">
        <v>367</v>
      </c>
      <c r="E78" s="52" t="s">
        <v>370</v>
      </c>
      <c r="F78" s="52" t="str">
        <f t="shared" si="1"/>
        <v>LAF-USD</v>
      </c>
      <c r="G78" s="60">
        <v>931098.96</v>
      </c>
      <c r="H78" s="52" t="s">
        <v>1306</v>
      </c>
      <c r="I78" s="52" t="s">
        <v>372</v>
      </c>
      <c r="J78" s="52" t="s">
        <v>371</v>
      </c>
      <c r="K78" s="52" t="s">
        <v>373</v>
      </c>
      <c r="L78" s="60">
        <f>G78*VLOOKUP(RIGHT(F78,3),'Currency-RBI'!$A$2:$B$28,2,0)</f>
        <v>77025161.465999991</v>
      </c>
    </row>
    <row r="79" spans="1:12" x14ac:dyDescent="0.2">
      <c r="A79" s="52">
        <v>20221231</v>
      </c>
      <c r="B79" s="84" t="s">
        <v>130</v>
      </c>
      <c r="C79" s="58">
        <v>10159</v>
      </c>
      <c r="D79" s="52" t="s">
        <v>368</v>
      </c>
      <c r="E79" s="52" t="s">
        <v>381</v>
      </c>
      <c r="F79" s="52" t="str">
        <f t="shared" si="1"/>
        <v>Call Money-EUR</v>
      </c>
      <c r="G79" s="60">
        <v>508129.38</v>
      </c>
      <c r="H79" s="52" t="s">
        <v>1305</v>
      </c>
      <c r="I79" s="52" t="s">
        <v>380</v>
      </c>
      <c r="J79" s="52" t="s">
        <v>379</v>
      </c>
      <c r="K79" s="52" t="s">
        <v>363</v>
      </c>
      <c r="L79" s="60">
        <f>G79*VLOOKUP(RIGHT(F79,3),'Currency-RBI'!$A$2:$B$28,2,0)</f>
        <v>44783982.906300001</v>
      </c>
    </row>
    <row r="80" spans="1:12" x14ac:dyDescent="0.2">
      <c r="A80" s="52">
        <v>20221231</v>
      </c>
      <c r="B80" s="84" t="s">
        <v>130</v>
      </c>
      <c r="C80" s="58">
        <v>10161</v>
      </c>
      <c r="D80" s="52" t="s">
        <v>367</v>
      </c>
      <c r="E80" s="52" t="s">
        <v>370</v>
      </c>
      <c r="F80" s="52" t="str">
        <f t="shared" si="1"/>
        <v>LAF-EUR</v>
      </c>
      <c r="G80" s="60">
        <v>328670.09999999998</v>
      </c>
      <c r="H80" s="52" t="s">
        <v>1304</v>
      </c>
      <c r="I80" s="52" t="s">
        <v>385</v>
      </c>
      <c r="J80" s="52" t="s">
        <v>364</v>
      </c>
      <c r="K80" s="52" t="s">
        <v>373</v>
      </c>
      <c r="L80" s="60">
        <f>G80*VLOOKUP(RIGHT(F80,3),'Currency-RBI'!$A$2:$B$28,2,0)</f>
        <v>28967339.263500001</v>
      </c>
    </row>
    <row r="81" spans="1:12" x14ac:dyDescent="0.2">
      <c r="A81" s="52">
        <v>20221231</v>
      </c>
      <c r="B81" s="84" t="s">
        <v>123</v>
      </c>
      <c r="C81" s="58">
        <v>10163</v>
      </c>
      <c r="D81" s="52" t="s">
        <v>368</v>
      </c>
      <c r="E81" s="52" t="s">
        <v>366</v>
      </c>
      <c r="F81" s="52" t="str">
        <f t="shared" si="1"/>
        <v>MSF-USD</v>
      </c>
      <c r="G81" s="60">
        <v>799060.67999999993</v>
      </c>
      <c r="H81" s="52" t="s">
        <v>1303</v>
      </c>
      <c r="I81" s="52" t="s">
        <v>378</v>
      </c>
      <c r="J81" s="52" t="s">
        <v>377</v>
      </c>
      <c r="K81" s="52" t="s">
        <v>363</v>
      </c>
      <c r="L81" s="60">
        <f>G81*VLOOKUP(RIGHT(F81,3),'Currency-RBI'!$A$2:$B$28,2,0)</f>
        <v>66102294.752999991</v>
      </c>
    </row>
    <row r="82" spans="1:12" x14ac:dyDescent="0.2">
      <c r="A82" s="52">
        <v>20221231</v>
      </c>
      <c r="B82" s="84" t="s">
        <v>123</v>
      </c>
      <c r="C82" s="58">
        <v>10166</v>
      </c>
      <c r="D82" s="52" t="s">
        <v>367</v>
      </c>
      <c r="E82" s="52" t="s">
        <v>370</v>
      </c>
      <c r="F82" s="52" t="str">
        <f t="shared" si="1"/>
        <v>LAF-USD</v>
      </c>
      <c r="G82" s="60">
        <v>747636.12</v>
      </c>
      <c r="H82" s="52" t="s">
        <v>1302</v>
      </c>
      <c r="I82" s="52" t="s">
        <v>383</v>
      </c>
      <c r="J82" s="52" t="s">
        <v>371</v>
      </c>
      <c r="K82" s="52" t="s">
        <v>373</v>
      </c>
      <c r="L82" s="60">
        <f>G82*VLOOKUP(RIGHT(F82,3),'Currency-RBI'!$A$2:$B$28,2,0)</f>
        <v>61848198.026999995</v>
      </c>
    </row>
    <row r="83" spans="1:12" x14ac:dyDescent="0.2">
      <c r="A83" s="52">
        <v>20221231</v>
      </c>
      <c r="B83" s="84" t="s">
        <v>127</v>
      </c>
      <c r="C83" s="58">
        <v>10172</v>
      </c>
      <c r="D83" s="52" t="s">
        <v>367</v>
      </c>
      <c r="E83" s="52" t="s">
        <v>376</v>
      </c>
      <c r="F83" s="52" t="str">
        <f t="shared" si="1"/>
        <v>Term Loan-GBP</v>
      </c>
      <c r="G83" s="60">
        <v>276565.40999999997</v>
      </c>
      <c r="H83" s="52" t="s">
        <v>1301</v>
      </c>
      <c r="I83" s="52" t="s">
        <v>375</v>
      </c>
      <c r="J83" s="52" t="s">
        <v>374</v>
      </c>
      <c r="K83" s="52" t="s">
        <v>363</v>
      </c>
      <c r="L83" s="60">
        <f>G83*VLOOKUP(RIGHT(F83,3),'Currency-RBI'!$A$2:$B$28,2,0)</f>
        <v>27525863.843774997</v>
      </c>
    </row>
    <row r="84" spans="1:12" x14ac:dyDescent="0.2">
      <c r="A84" s="52">
        <v>20221231</v>
      </c>
      <c r="B84" s="84" t="s">
        <v>123</v>
      </c>
      <c r="C84" s="58">
        <v>10173</v>
      </c>
      <c r="D84" s="52" t="s">
        <v>368</v>
      </c>
      <c r="E84" s="52" t="s">
        <v>370</v>
      </c>
      <c r="F84" s="52" t="str">
        <f t="shared" si="1"/>
        <v>LAF-USD</v>
      </c>
      <c r="G84" s="60">
        <v>365212.98</v>
      </c>
      <c r="H84" s="52" t="s">
        <v>1300</v>
      </c>
      <c r="I84" s="52" t="s">
        <v>386</v>
      </c>
      <c r="J84" s="52" t="s">
        <v>386</v>
      </c>
      <c r="K84" s="52" t="s">
        <v>363</v>
      </c>
      <c r="L84" s="60">
        <f>G84*VLOOKUP(RIGHT(F84,3),'Currency-RBI'!$A$2:$B$28,2,0)</f>
        <v>30212243.770499997</v>
      </c>
    </row>
    <row r="85" spans="1:12" x14ac:dyDescent="0.2">
      <c r="A85" s="52">
        <v>20221231</v>
      </c>
      <c r="B85" s="84" t="s">
        <v>127</v>
      </c>
      <c r="C85" s="58">
        <v>10174</v>
      </c>
      <c r="D85" s="52" t="s">
        <v>367</v>
      </c>
      <c r="E85" s="52" t="s">
        <v>366</v>
      </c>
      <c r="F85" s="52" t="str">
        <f t="shared" si="1"/>
        <v>MSF-GBP</v>
      </c>
      <c r="G85" s="60">
        <v>842735.52</v>
      </c>
      <c r="H85" s="52" t="s">
        <v>1299</v>
      </c>
      <c r="I85" s="52" t="s">
        <v>372</v>
      </c>
      <c r="J85" s="52" t="s">
        <v>371</v>
      </c>
      <c r="K85" s="52" t="s">
        <v>373</v>
      </c>
      <c r="L85" s="60">
        <f>G85*VLOOKUP(RIGHT(F85,3),'Currency-RBI'!$A$2:$B$28,2,0)</f>
        <v>83875359.466800004</v>
      </c>
    </row>
    <row r="86" spans="1:12" x14ac:dyDescent="0.2">
      <c r="A86" s="52">
        <v>20221231</v>
      </c>
      <c r="B86" s="84" t="s">
        <v>123</v>
      </c>
      <c r="C86" s="58">
        <v>10178</v>
      </c>
      <c r="D86" s="52" t="s">
        <v>368</v>
      </c>
      <c r="E86" s="52" t="s">
        <v>381</v>
      </c>
      <c r="F86" s="52" t="str">
        <f t="shared" si="1"/>
        <v>Call Money-USD</v>
      </c>
      <c r="G86" s="60">
        <v>132668.91</v>
      </c>
      <c r="H86" s="52" t="s">
        <v>1298</v>
      </c>
      <c r="I86" s="52" t="s">
        <v>380</v>
      </c>
      <c r="J86" s="52" t="s">
        <v>379</v>
      </c>
      <c r="K86" s="52" t="s">
        <v>373</v>
      </c>
      <c r="L86" s="60">
        <f>G86*VLOOKUP(RIGHT(F86,3),'Currency-RBI'!$A$2:$B$28,2,0)</f>
        <v>10975035.57975</v>
      </c>
    </row>
    <row r="87" spans="1:12" x14ac:dyDescent="0.2">
      <c r="A87" s="52">
        <v>20221231</v>
      </c>
      <c r="B87" s="84" t="s">
        <v>127</v>
      </c>
      <c r="C87" s="58">
        <v>10179</v>
      </c>
      <c r="D87" s="52" t="s">
        <v>367</v>
      </c>
      <c r="E87" s="52" t="s">
        <v>376</v>
      </c>
      <c r="F87" s="52" t="str">
        <f t="shared" si="1"/>
        <v>Term Loan-GBP</v>
      </c>
      <c r="G87" s="60">
        <v>943787.79</v>
      </c>
      <c r="H87" s="52" t="s">
        <v>1297</v>
      </c>
      <c r="I87" s="52" t="s">
        <v>369</v>
      </c>
      <c r="J87" s="52" t="s">
        <v>369</v>
      </c>
      <c r="K87" s="52" t="s">
        <v>363</v>
      </c>
      <c r="L87" s="60">
        <f>G87*VLOOKUP(RIGHT(F87,3),'Currency-RBI'!$A$2:$B$28,2,0)</f>
        <v>93932839.269225001</v>
      </c>
    </row>
    <row r="88" spans="1:12" x14ac:dyDescent="0.2">
      <c r="A88" s="52">
        <v>20221231</v>
      </c>
      <c r="B88" s="84" t="s">
        <v>130</v>
      </c>
      <c r="C88" s="58">
        <v>10185</v>
      </c>
      <c r="D88" s="52" t="s">
        <v>368</v>
      </c>
      <c r="E88" s="52" t="s">
        <v>366</v>
      </c>
      <c r="F88" s="52" t="str">
        <f t="shared" si="1"/>
        <v>MSF-EUR</v>
      </c>
      <c r="G88" s="60">
        <v>803781.99</v>
      </c>
      <c r="H88" s="52" t="s">
        <v>1296</v>
      </c>
      <c r="I88" s="52" t="s">
        <v>375</v>
      </c>
      <c r="J88" s="52" t="s">
        <v>374</v>
      </c>
      <c r="K88" s="52" t="s">
        <v>373</v>
      </c>
      <c r="L88" s="60">
        <f>G88*VLOOKUP(RIGHT(F88,3),'Currency-RBI'!$A$2:$B$28,2,0)</f>
        <v>70841325.688649997</v>
      </c>
    </row>
    <row r="89" spans="1:12" x14ac:dyDescent="0.2">
      <c r="A89" s="52">
        <v>20221231</v>
      </c>
      <c r="B89" s="84" t="s">
        <v>127</v>
      </c>
      <c r="C89" s="58">
        <v>10186</v>
      </c>
      <c r="D89" s="52" t="s">
        <v>368</v>
      </c>
      <c r="E89" s="52" t="s">
        <v>370</v>
      </c>
      <c r="F89" s="52" t="str">
        <f t="shared" si="1"/>
        <v>LAF-GBP</v>
      </c>
      <c r="G89" s="60">
        <v>343037.97</v>
      </c>
      <c r="H89" s="52" t="s">
        <v>1295</v>
      </c>
      <c r="I89" s="52" t="s">
        <v>384</v>
      </c>
      <c r="J89" s="52" t="s">
        <v>371</v>
      </c>
      <c r="K89" s="52" t="s">
        <v>363</v>
      </c>
      <c r="L89" s="60">
        <f>G89*VLOOKUP(RIGHT(F89,3),'Currency-RBI'!$A$2:$B$28,2,0)</f>
        <v>34141711.559175</v>
      </c>
    </row>
    <row r="90" spans="1:12" x14ac:dyDescent="0.2">
      <c r="A90" s="52">
        <v>20221231</v>
      </c>
      <c r="B90" s="84" t="s">
        <v>130</v>
      </c>
      <c r="C90" s="58">
        <v>10187</v>
      </c>
      <c r="D90" s="52" t="s">
        <v>368</v>
      </c>
      <c r="E90" s="52" t="s">
        <v>366</v>
      </c>
      <c r="F90" s="52" t="str">
        <f t="shared" si="1"/>
        <v>MSF-EUR</v>
      </c>
      <c r="G90" s="60">
        <v>54739.08</v>
      </c>
      <c r="H90" s="52" t="s">
        <v>1294</v>
      </c>
      <c r="I90" s="52" t="s">
        <v>382</v>
      </c>
      <c r="J90" s="52" t="s">
        <v>371</v>
      </c>
      <c r="K90" s="52" t="s">
        <v>373</v>
      </c>
      <c r="L90" s="60">
        <f>G90*VLOOKUP(RIGHT(F90,3),'Currency-RBI'!$A$2:$B$28,2,0)</f>
        <v>4824428.8158</v>
      </c>
    </row>
    <row r="91" spans="1:12" x14ac:dyDescent="0.2">
      <c r="A91" s="52">
        <v>20221231</v>
      </c>
      <c r="B91" s="84" t="s">
        <v>142</v>
      </c>
      <c r="C91" s="58">
        <v>10189</v>
      </c>
      <c r="D91" s="52" t="s">
        <v>367</v>
      </c>
      <c r="E91" s="52" t="s">
        <v>370</v>
      </c>
      <c r="F91" s="52" t="str">
        <f t="shared" si="1"/>
        <v>LAF-INR</v>
      </c>
      <c r="G91" s="60">
        <v>316314.90000000002</v>
      </c>
      <c r="H91" s="52" t="s">
        <v>1293</v>
      </c>
      <c r="I91" s="52" t="s">
        <v>386</v>
      </c>
      <c r="J91" s="52" t="s">
        <v>386</v>
      </c>
      <c r="K91" s="52" t="s">
        <v>373</v>
      </c>
      <c r="L91" s="60">
        <f>G91*VLOOKUP(RIGHT(F91,3),'Currency-RBI'!$A$2:$B$28,2,0)</f>
        <v>316314.90000000002</v>
      </c>
    </row>
    <row r="92" spans="1:12" x14ac:dyDescent="0.2">
      <c r="A92" s="52">
        <v>20221231</v>
      </c>
      <c r="B92" s="84" t="s">
        <v>142</v>
      </c>
      <c r="C92" s="58">
        <v>10190</v>
      </c>
      <c r="D92" s="52" t="s">
        <v>367</v>
      </c>
      <c r="E92" s="52" t="s">
        <v>366</v>
      </c>
      <c r="F92" s="52" t="str">
        <f t="shared" si="1"/>
        <v>MSF-INR</v>
      </c>
      <c r="G92" s="60">
        <v>413043.83999999997</v>
      </c>
      <c r="H92" s="52" t="s">
        <v>1292</v>
      </c>
      <c r="I92" s="52" t="s">
        <v>385</v>
      </c>
      <c r="J92" s="52" t="s">
        <v>364</v>
      </c>
      <c r="K92" s="52" t="s">
        <v>373</v>
      </c>
      <c r="L92" s="60">
        <f>G92*VLOOKUP(RIGHT(F92,3),'Currency-RBI'!$A$2:$B$28,2,0)</f>
        <v>413043.83999999997</v>
      </c>
    </row>
    <row r="93" spans="1:12" x14ac:dyDescent="0.2">
      <c r="A93" s="52">
        <v>20221231</v>
      </c>
      <c r="B93" s="84" t="s">
        <v>142</v>
      </c>
      <c r="C93" s="58">
        <v>10192</v>
      </c>
      <c r="D93" s="52" t="s">
        <v>368</v>
      </c>
      <c r="E93" s="52" t="s">
        <v>381</v>
      </c>
      <c r="F93" s="52" t="str">
        <f t="shared" si="1"/>
        <v>Call Money-INR</v>
      </c>
      <c r="G93" s="60">
        <v>144577.62</v>
      </c>
      <c r="H93" s="52" t="s">
        <v>1291</v>
      </c>
      <c r="I93" s="52" t="s">
        <v>385</v>
      </c>
      <c r="J93" s="52" t="s">
        <v>364</v>
      </c>
      <c r="K93" s="52" t="s">
        <v>363</v>
      </c>
      <c r="L93" s="60">
        <f>G93*VLOOKUP(RIGHT(F93,3),'Currency-RBI'!$A$2:$B$28,2,0)</f>
        <v>144577.62</v>
      </c>
    </row>
    <row r="94" spans="1:12" x14ac:dyDescent="0.2">
      <c r="A94" s="52">
        <v>20221231</v>
      </c>
      <c r="B94" s="84" t="s">
        <v>130</v>
      </c>
      <c r="C94" s="58">
        <v>10193</v>
      </c>
      <c r="D94" s="52" t="s">
        <v>368</v>
      </c>
      <c r="E94" s="52" t="s">
        <v>376</v>
      </c>
      <c r="F94" s="52" t="str">
        <f t="shared" si="1"/>
        <v>Term Loan-EUR</v>
      </c>
      <c r="G94" s="60">
        <v>917373.6</v>
      </c>
      <c r="H94" s="52" t="s">
        <v>1290</v>
      </c>
      <c r="I94" s="52" t="s">
        <v>378</v>
      </c>
      <c r="J94" s="52" t="s">
        <v>377</v>
      </c>
      <c r="K94" s="52" t="s">
        <v>363</v>
      </c>
      <c r="L94" s="60">
        <f>G94*VLOOKUP(RIGHT(F94,3),'Currency-RBI'!$A$2:$B$28,2,0)</f>
        <v>80852722.236000001</v>
      </c>
    </row>
    <row r="95" spans="1:12" x14ac:dyDescent="0.2">
      <c r="A95" s="52">
        <v>20221231</v>
      </c>
      <c r="B95" s="84" t="s">
        <v>123</v>
      </c>
      <c r="C95" s="58">
        <v>10194</v>
      </c>
      <c r="D95" s="52" t="s">
        <v>368</v>
      </c>
      <c r="E95" s="52" t="s">
        <v>376</v>
      </c>
      <c r="F95" s="52" t="str">
        <f t="shared" si="1"/>
        <v>Term Loan-USD</v>
      </c>
      <c r="G95" s="60">
        <v>836170.83</v>
      </c>
      <c r="H95" s="52" t="s">
        <v>1289</v>
      </c>
      <c r="I95" s="52" t="s">
        <v>380</v>
      </c>
      <c r="J95" s="52" t="s">
        <v>379</v>
      </c>
      <c r="K95" s="52" t="s">
        <v>373</v>
      </c>
      <c r="L95" s="60">
        <f>G95*VLOOKUP(RIGHT(F95,3),'Currency-RBI'!$A$2:$B$28,2,0)</f>
        <v>69172231.911749989</v>
      </c>
    </row>
    <row r="96" spans="1:12" x14ac:dyDescent="0.2">
      <c r="A96" s="52">
        <v>20221231</v>
      </c>
      <c r="B96" s="84" t="s">
        <v>127</v>
      </c>
      <c r="C96" s="58">
        <v>10197</v>
      </c>
      <c r="D96" s="52" t="s">
        <v>368</v>
      </c>
      <c r="E96" s="52" t="s">
        <v>381</v>
      </c>
      <c r="F96" s="52" t="str">
        <f t="shared" si="1"/>
        <v>Call Money-GBP</v>
      </c>
      <c r="G96" s="60">
        <v>287375.21999999997</v>
      </c>
      <c r="H96" s="52" t="s">
        <v>1288</v>
      </c>
      <c r="I96" s="52" t="s">
        <v>378</v>
      </c>
      <c r="J96" s="52" t="s">
        <v>377</v>
      </c>
      <c r="K96" s="52" t="s">
        <v>363</v>
      </c>
      <c r="L96" s="60">
        <f>G96*VLOOKUP(RIGHT(F96,3),'Currency-RBI'!$A$2:$B$28,2,0)</f>
        <v>28601737.208549999</v>
      </c>
    </row>
    <row r="97" spans="1:12" x14ac:dyDescent="0.2">
      <c r="A97" s="52">
        <v>20221231</v>
      </c>
      <c r="B97" s="84" t="s">
        <v>142</v>
      </c>
      <c r="C97" s="58">
        <v>10198</v>
      </c>
      <c r="D97" s="52" t="s">
        <v>368</v>
      </c>
      <c r="E97" s="52" t="s">
        <v>366</v>
      </c>
      <c r="F97" s="52" t="str">
        <f t="shared" si="1"/>
        <v>MSF-INR</v>
      </c>
      <c r="G97" s="60">
        <v>282110.40000000002</v>
      </c>
      <c r="H97" s="52" t="s">
        <v>1287</v>
      </c>
      <c r="I97" s="52" t="s">
        <v>369</v>
      </c>
      <c r="J97" s="52" t="s">
        <v>369</v>
      </c>
      <c r="K97" s="52" t="s">
        <v>363</v>
      </c>
      <c r="L97" s="60">
        <f>G97*VLOOKUP(RIGHT(F97,3),'Currency-RBI'!$A$2:$B$28,2,0)</f>
        <v>282110.40000000002</v>
      </c>
    </row>
    <row r="98" spans="1:12" x14ac:dyDescent="0.2">
      <c r="A98" s="52">
        <v>20221231</v>
      </c>
      <c r="B98" s="84" t="s">
        <v>123</v>
      </c>
      <c r="C98" s="58">
        <v>10199</v>
      </c>
      <c r="D98" s="52" t="s">
        <v>367</v>
      </c>
      <c r="E98" s="52" t="s">
        <v>381</v>
      </c>
      <c r="F98" s="52" t="str">
        <f t="shared" si="1"/>
        <v>Call Money-USD</v>
      </c>
      <c r="G98" s="60">
        <v>710668.53</v>
      </c>
      <c r="H98" s="52" t="s">
        <v>1286</v>
      </c>
      <c r="I98" s="52" t="s">
        <v>375</v>
      </c>
      <c r="J98" s="52" t="s">
        <v>374</v>
      </c>
      <c r="K98" s="52" t="s">
        <v>373</v>
      </c>
      <c r="L98" s="60">
        <f>G98*VLOOKUP(RIGHT(F98,3),'Currency-RBI'!$A$2:$B$28,2,0)</f>
        <v>58790054.144249998</v>
      </c>
    </row>
    <row r="99" spans="1:12" x14ac:dyDescent="0.2">
      <c r="A99" s="52">
        <v>20221231</v>
      </c>
      <c r="B99" s="84" t="s">
        <v>130</v>
      </c>
      <c r="C99" s="58">
        <v>10200</v>
      </c>
      <c r="D99" s="52" t="s">
        <v>367</v>
      </c>
      <c r="E99" s="52" t="s">
        <v>366</v>
      </c>
      <c r="F99" s="52" t="str">
        <f t="shared" si="1"/>
        <v>MSF-EUR</v>
      </c>
      <c r="G99" s="60">
        <v>808219.17</v>
      </c>
      <c r="H99" s="52" t="s">
        <v>1285</v>
      </c>
      <c r="I99" s="52" t="s">
        <v>380</v>
      </c>
      <c r="J99" s="52" t="s">
        <v>379</v>
      </c>
      <c r="K99" s="52" t="s">
        <v>373</v>
      </c>
      <c r="L99" s="60">
        <f>G99*VLOOKUP(RIGHT(F99,3),'Currency-RBI'!$A$2:$B$28,2,0)</f>
        <v>71232396.547950014</v>
      </c>
    </row>
    <row r="100" spans="1:12" x14ac:dyDescent="0.2">
      <c r="A100" s="52">
        <v>20221231</v>
      </c>
      <c r="B100" s="84" t="s">
        <v>130</v>
      </c>
      <c r="C100" s="58">
        <v>10201</v>
      </c>
      <c r="D100" s="52" t="s">
        <v>367</v>
      </c>
      <c r="E100" s="52" t="s">
        <v>381</v>
      </c>
      <c r="F100" s="52" t="str">
        <f t="shared" si="1"/>
        <v>Call Money-EUR</v>
      </c>
      <c r="G100" s="60">
        <v>162188.73000000001</v>
      </c>
      <c r="H100" s="52" t="s">
        <v>1284</v>
      </c>
      <c r="I100" s="52" t="s">
        <v>378</v>
      </c>
      <c r="J100" s="52" t="s">
        <v>377</v>
      </c>
      <c r="K100" s="52" t="s">
        <v>363</v>
      </c>
      <c r="L100" s="60">
        <f>G100*VLOOKUP(RIGHT(F100,3),'Currency-RBI'!$A$2:$B$28,2,0)</f>
        <v>14294503.718550002</v>
      </c>
    </row>
    <row r="101" spans="1:12" x14ac:dyDescent="0.2">
      <c r="A101" s="52">
        <v>20221231</v>
      </c>
      <c r="B101" s="84" t="s">
        <v>130</v>
      </c>
      <c r="C101" s="58">
        <v>10204</v>
      </c>
      <c r="D101" s="52" t="s">
        <v>367</v>
      </c>
      <c r="E101" s="52" t="s">
        <v>381</v>
      </c>
      <c r="F101" s="52" t="str">
        <f t="shared" si="1"/>
        <v>Call Money-EUR</v>
      </c>
      <c r="G101" s="60">
        <v>87850.62</v>
      </c>
      <c r="H101" s="52" t="s">
        <v>1283</v>
      </c>
      <c r="I101" s="52" t="s">
        <v>385</v>
      </c>
      <c r="J101" s="52" t="s">
        <v>364</v>
      </c>
      <c r="K101" s="52" t="s">
        <v>373</v>
      </c>
      <c r="L101" s="60">
        <f>G101*VLOOKUP(RIGHT(F101,3),'Currency-RBI'!$A$2:$B$28,2,0)</f>
        <v>7742714.3936999999</v>
      </c>
    </row>
    <row r="102" spans="1:12" x14ac:dyDescent="0.2">
      <c r="A102" s="52">
        <v>20221231</v>
      </c>
      <c r="B102" s="84" t="s">
        <v>123</v>
      </c>
      <c r="C102" s="58">
        <v>10207</v>
      </c>
      <c r="D102" s="52" t="s">
        <v>367</v>
      </c>
      <c r="E102" s="52" t="s">
        <v>370</v>
      </c>
      <c r="F102" s="52" t="str">
        <f t="shared" si="1"/>
        <v>LAF-USD</v>
      </c>
      <c r="G102" s="60">
        <v>37175.49</v>
      </c>
      <c r="H102" s="52" t="s">
        <v>1282</v>
      </c>
      <c r="I102" s="52" t="s">
        <v>385</v>
      </c>
      <c r="J102" s="52" t="s">
        <v>364</v>
      </c>
      <c r="K102" s="52" t="s">
        <v>363</v>
      </c>
      <c r="L102" s="60">
        <f>G102*VLOOKUP(RIGHT(F102,3),'Currency-RBI'!$A$2:$B$28,2,0)</f>
        <v>3075342.4102499997</v>
      </c>
    </row>
    <row r="103" spans="1:12" x14ac:dyDescent="0.2">
      <c r="A103" s="52">
        <v>20221231</v>
      </c>
      <c r="B103" s="84" t="s">
        <v>123</v>
      </c>
      <c r="C103" s="58">
        <v>10208</v>
      </c>
      <c r="D103" s="52" t="s">
        <v>367</v>
      </c>
      <c r="E103" s="52" t="s">
        <v>370</v>
      </c>
      <c r="F103" s="52" t="str">
        <f t="shared" si="1"/>
        <v>LAF-USD</v>
      </c>
      <c r="G103" s="60">
        <v>108311.94</v>
      </c>
      <c r="H103" s="52" t="s">
        <v>1281</v>
      </c>
      <c r="I103" s="52" t="s">
        <v>386</v>
      </c>
      <c r="J103" s="52" t="s">
        <v>386</v>
      </c>
      <c r="K103" s="52" t="s">
        <v>363</v>
      </c>
      <c r="L103" s="60">
        <f>G103*VLOOKUP(RIGHT(F103,3),'Currency-RBI'!$A$2:$B$28,2,0)</f>
        <v>8960105.2364999987</v>
      </c>
    </row>
    <row r="104" spans="1:12" x14ac:dyDescent="0.2">
      <c r="A104" s="52">
        <v>20221231</v>
      </c>
      <c r="B104" s="84" t="s">
        <v>130</v>
      </c>
      <c r="C104" s="58">
        <v>10210</v>
      </c>
      <c r="D104" s="52" t="s">
        <v>367</v>
      </c>
      <c r="E104" s="52" t="s">
        <v>376</v>
      </c>
      <c r="F104" s="52" t="str">
        <f t="shared" si="1"/>
        <v>Term Loan-EUR</v>
      </c>
      <c r="G104" s="60">
        <v>903715.55999999994</v>
      </c>
      <c r="H104" s="52" t="s">
        <v>1280</v>
      </c>
      <c r="I104" s="52" t="s">
        <v>380</v>
      </c>
      <c r="J104" s="52" t="s">
        <v>379</v>
      </c>
      <c r="K104" s="52" t="s">
        <v>363</v>
      </c>
      <c r="L104" s="60">
        <f>G104*VLOOKUP(RIGHT(F104,3),'Currency-RBI'!$A$2:$B$28,2,0)</f>
        <v>79648970.880600005</v>
      </c>
    </row>
    <row r="105" spans="1:12" x14ac:dyDescent="0.2">
      <c r="A105" s="52">
        <v>20221231</v>
      </c>
      <c r="B105" s="84" t="s">
        <v>142</v>
      </c>
      <c r="C105" s="58">
        <v>10212</v>
      </c>
      <c r="D105" s="52" t="s">
        <v>368</v>
      </c>
      <c r="E105" s="52" t="s">
        <v>381</v>
      </c>
      <c r="F105" s="52" t="str">
        <f t="shared" si="1"/>
        <v>Call Money-INR</v>
      </c>
      <c r="G105" s="60">
        <v>438173.01</v>
      </c>
      <c r="H105" s="52" t="s">
        <v>1279</v>
      </c>
      <c r="I105" s="52" t="s">
        <v>384</v>
      </c>
      <c r="J105" s="52" t="s">
        <v>371</v>
      </c>
      <c r="K105" s="52" t="s">
        <v>373</v>
      </c>
      <c r="L105" s="60">
        <f>G105*VLOOKUP(RIGHT(F105,3),'Currency-RBI'!$A$2:$B$28,2,0)</f>
        <v>438173.01</v>
      </c>
    </row>
    <row r="106" spans="1:12" x14ac:dyDescent="0.2">
      <c r="A106" s="52">
        <v>20221231</v>
      </c>
      <c r="B106" s="84" t="s">
        <v>130</v>
      </c>
      <c r="C106" s="58">
        <v>10213</v>
      </c>
      <c r="D106" s="52" t="s">
        <v>367</v>
      </c>
      <c r="E106" s="52" t="s">
        <v>366</v>
      </c>
      <c r="F106" s="52" t="str">
        <f t="shared" si="1"/>
        <v>MSF-EUR</v>
      </c>
      <c r="G106" s="60">
        <v>403192.35</v>
      </c>
      <c r="H106" s="52" t="s">
        <v>1278</v>
      </c>
      <c r="I106" s="52" t="s">
        <v>369</v>
      </c>
      <c r="J106" s="52" t="s">
        <v>369</v>
      </c>
      <c r="K106" s="52" t="s">
        <v>363</v>
      </c>
      <c r="L106" s="60">
        <f>G106*VLOOKUP(RIGHT(F106,3),'Currency-RBI'!$A$2:$B$28,2,0)</f>
        <v>35535357.767250001</v>
      </c>
    </row>
    <row r="107" spans="1:12" x14ac:dyDescent="0.2">
      <c r="A107" s="52">
        <v>20221231</v>
      </c>
      <c r="B107" s="84" t="s">
        <v>123</v>
      </c>
      <c r="C107" s="58">
        <v>10214</v>
      </c>
      <c r="D107" s="52" t="s">
        <v>367</v>
      </c>
      <c r="E107" s="52" t="s">
        <v>376</v>
      </c>
      <c r="F107" s="52" t="str">
        <f t="shared" si="1"/>
        <v>Term Loan-USD</v>
      </c>
      <c r="G107" s="60">
        <v>131173.01999999999</v>
      </c>
      <c r="H107" s="52" t="s">
        <v>1277</v>
      </c>
      <c r="I107" s="52" t="s">
        <v>372</v>
      </c>
      <c r="J107" s="52" t="s">
        <v>371</v>
      </c>
      <c r="K107" s="52" t="s">
        <v>373</v>
      </c>
      <c r="L107" s="60">
        <f>G107*VLOOKUP(RIGHT(F107,3),'Currency-RBI'!$A$2:$B$28,2,0)</f>
        <v>10851288.079499999</v>
      </c>
    </row>
    <row r="108" spans="1:12" x14ac:dyDescent="0.2">
      <c r="A108" s="52">
        <v>20221231</v>
      </c>
      <c r="B108" s="84" t="s">
        <v>142</v>
      </c>
      <c r="C108" s="58">
        <v>10216</v>
      </c>
      <c r="D108" s="52" t="s">
        <v>367</v>
      </c>
      <c r="E108" s="52" t="s">
        <v>370</v>
      </c>
      <c r="F108" s="52" t="str">
        <f t="shared" si="1"/>
        <v>LAF-INR</v>
      </c>
      <c r="G108" s="60">
        <v>911498.94</v>
      </c>
      <c r="H108" s="52" t="s">
        <v>1276</v>
      </c>
      <c r="I108" s="52" t="s">
        <v>372</v>
      </c>
      <c r="J108" s="52" t="s">
        <v>371</v>
      </c>
      <c r="K108" s="52" t="s">
        <v>363</v>
      </c>
      <c r="L108" s="60">
        <f>G108*VLOOKUP(RIGHT(F108,3),'Currency-RBI'!$A$2:$B$28,2,0)</f>
        <v>911498.94</v>
      </c>
    </row>
    <row r="109" spans="1:12" x14ac:dyDescent="0.2">
      <c r="A109" s="52">
        <v>20221231</v>
      </c>
      <c r="B109" s="84" t="s">
        <v>127</v>
      </c>
      <c r="C109" s="58">
        <v>10218</v>
      </c>
      <c r="D109" s="52" t="s">
        <v>367</v>
      </c>
      <c r="E109" s="52" t="s">
        <v>370</v>
      </c>
      <c r="F109" s="52" t="str">
        <f t="shared" si="1"/>
        <v>LAF-GBP</v>
      </c>
      <c r="G109" s="60">
        <v>612249.66</v>
      </c>
      <c r="H109" s="52" t="s">
        <v>1275</v>
      </c>
      <c r="I109" s="52" t="s">
        <v>385</v>
      </c>
      <c r="J109" s="52" t="s">
        <v>364</v>
      </c>
      <c r="K109" s="52" t="s">
        <v>363</v>
      </c>
      <c r="L109" s="60">
        <f>G109*VLOOKUP(RIGHT(F109,3),'Currency-RBI'!$A$2:$B$28,2,0)</f>
        <v>60935678.035650007</v>
      </c>
    </row>
    <row r="110" spans="1:12" x14ac:dyDescent="0.2">
      <c r="A110" s="52">
        <v>20221231</v>
      </c>
      <c r="B110" s="84" t="s">
        <v>127</v>
      </c>
      <c r="C110" s="58">
        <v>10219</v>
      </c>
      <c r="D110" s="52" t="s">
        <v>368</v>
      </c>
      <c r="E110" s="52" t="s">
        <v>381</v>
      </c>
      <c r="F110" s="52" t="str">
        <f t="shared" si="1"/>
        <v>Call Money-GBP</v>
      </c>
      <c r="G110" s="60">
        <v>382949.82</v>
      </c>
      <c r="H110" s="52" t="s">
        <v>1274</v>
      </c>
      <c r="I110" s="52" t="s">
        <v>369</v>
      </c>
      <c r="J110" s="52" t="s">
        <v>369</v>
      </c>
      <c r="K110" s="52" t="s">
        <v>373</v>
      </c>
      <c r="L110" s="60">
        <f>G110*VLOOKUP(RIGHT(F110,3),'Currency-RBI'!$A$2:$B$28,2,0)</f>
        <v>38114038.210050002</v>
      </c>
    </row>
    <row r="111" spans="1:12" x14ac:dyDescent="0.2">
      <c r="A111" s="52">
        <v>20221231</v>
      </c>
      <c r="B111" s="84" t="s">
        <v>130</v>
      </c>
      <c r="C111" s="58">
        <v>10221</v>
      </c>
      <c r="D111" s="52" t="s">
        <v>368</v>
      </c>
      <c r="E111" s="52" t="s">
        <v>370</v>
      </c>
      <c r="F111" s="52" t="str">
        <f t="shared" si="1"/>
        <v>LAF-EUR</v>
      </c>
      <c r="G111" s="60">
        <v>53736.21</v>
      </c>
      <c r="H111" s="52" t="s">
        <v>1273</v>
      </c>
      <c r="I111" s="52" t="s">
        <v>385</v>
      </c>
      <c r="J111" s="52" t="s">
        <v>364</v>
      </c>
      <c r="K111" s="52" t="s">
        <v>373</v>
      </c>
      <c r="L111" s="60">
        <f>G111*VLOOKUP(RIGHT(F111,3),'Currency-RBI'!$A$2:$B$28,2,0)</f>
        <v>4736040.8683500001</v>
      </c>
    </row>
    <row r="112" spans="1:12" x14ac:dyDescent="0.2">
      <c r="A112" s="52">
        <v>20221231</v>
      </c>
      <c r="B112" s="84" t="s">
        <v>127</v>
      </c>
      <c r="C112" s="58">
        <v>10224</v>
      </c>
      <c r="D112" s="52" t="s">
        <v>368</v>
      </c>
      <c r="E112" s="52" t="s">
        <v>381</v>
      </c>
      <c r="F112" s="52" t="str">
        <f t="shared" si="1"/>
        <v>Call Money-GBP</v>
      </c>
      <c r="G112" s="60">
        <v>139728.6</v>
      </c>
      <c r="H112" s="52" t="s">
        <v>1272</v>
      </c>
      <c r="I112" s="52" t="s">
        <v>380</v>
      </c>
      <c r="J112" s="52" t="s">
        <v>379</v>
      </c>
      <c r="K112" s="52" t="s">
        <v>363</v>
      </c>
      <c r="L112" s="60">
        <f>G112*VLOOKUP(RIGHT(F112,3),'Currency-RBI'!$A$2:$B$28,2,0)</f>
        <v>13906838.236500001</v>
      </c>
    </row>
    <row r="113" spans="1:12" x14ac:dyDescent="0.2">
      <c r="A113" s="52">
        <v>20221231</v>
      </c>
      <c r="B113" s="84" t="s">
        <v>142</v>
      </c>
      <c r="C113" s="58">
        <v>10227</v>
      </c>
      <c r="D113" s="52" t="s">
        <v>367</v>
      </c>
      <c r="E113" s="52" t="s">
        <v>376</v>
      </c>
      <c r="F113" s="52" t="str">
        <f t="shared" si="1"/>
        <v>Term Loan-INR</v>
      </c>
      <c r="G113" s="60">
        <v>249434.46</v>
      </c>
      <c r="H113" s="52" t="s">
        <v>412</v>
      </c>
      <c r="I113" s="52" t="s">
        <v>386</v>
      </c>
      <c r="J113" s="52" t="s">
        <v>386</v>
      </c>
      <c r="K113" s="52" t="s">
        <v>363</v>
      </c>
      <c r="L113" s="60">
        <f>G113*VLOOKUP(RIGHT(F113,3),'Currency-RBI'!$A$2:$B$28,2,0)</f>
        <v>249434.46</v>
      </c>
    </row>
    <row r="114" spans="1:12" x14ac:dyDescent="0.2">
      <c r="A114" s="52">
        <v>20221231</v>
      </c>
      <c r="B114" s="84" t="s">
        <v>123</v>
      </c>
      <c r="C114" s="58">
        <v>10228</v>
      </c>
      <c r="D114" s="52" t="s">
        <v>368</v>
      </c>
      <c r="E114" s="52" t="s">
        <v>376</v>
      </c>
      <c r="F114" s="52" t="str">
        <f t="shared" si="1"/>
        <v>Term Loan-USD</v>
      </c>
      <c r="G114" s="60">
        <v>318417.65999999997</v>
      </c>
      <c r="H114" s="52" t="s">
        <v>1271</v>
      </c>
      <c r="I114" s="52" t="s">
        <v>378</v>
      </c>
      <c r="J114" s="52" t="s">
        <v>377</v>
      </c>
      <c r="K114" s="52" t="s">
        <v>373</v>
      </c>
      <c r="L114" s="60">
        <f>G114*VLOOKUP(RIGHT(F114,3),'Currency-RBI'!$A$2:$B$28,2,0)</f>
        <v>26341100.923499998</v>
      </c>
    </row>
    <row r="115" spans="1:12" x14ac:dyDescent="0.2">
      <c r="A115" s="52">
        <v>20221231</v>
      </c>
      <c r="B115" s="84" t="s">
        <v>142</v>
      </c>
      <c r="C115" s="58">
        <v>10229</v>
      </c>
      <c r="D115" s="52" t="s">
        <v>367</v>
      </c>
      <c r="E115" s="52" t="s">
        <v>376</v>
      </c>
      <c r="F115" s="52" t="str">
        <f t="shared" si="1"/>
        <v>Term Loan-INR</v>
      </c>
      <c r="G115" s="60">
        <v>34768.800000000003</v>
      </c>
      <c r="H115" s="52" t="s">
        <v>1270</v>
      </c>
      <c r="I115" s="52" t="s">
        <v>380</v>
      </c>
      <c r="J115" s="52" t="s">
        <v>379</v>
      </c>
      <c r="K115" s="52" t="s">
        <v>373</v>
      </c>
      <c r="L115" s="60">
        <f>G115*VLOOKUP(RIGHT(F115,3),'Currency-RBI'!$A$2:$B$28,2,0)</f>
        <v>34768.800000000003</v>
      </c>
    </row>
    <row r="116" spans="1:12" x14ac:dyDescent="0.2">
      <c r="A116" s="52">
        <v>20221231</v>
      </c>
      <c r="B116" s="84" t="s">
        <v>127</v>
      </c>
      <c r="C116" s="58">
        <v>10235</v>
      </c>
      <c r="D116" s="52" t="s">
        <v>368</v>
      </c>
      <c r="E116" s="52" t="s">
        <v>366</v>
      </c>
      <c r="F116" s="52" t="str">
        <f t="shared" si="1"/>
        <v>MSF-GBP</v>
      </c>
      <c r="G116" s="60">
        <v>667378.80000000005</v>
      </c>
      <c r="H116" s="52" t="s">
        <v>1269</v>
      </c>
      <c r="I116" s="52" t="s">
        <v>386</v>
      </c>
      <c r="J116" s="52" t="s">
        <v>386</v>
      </c>
      <c r="K116" s="52" t="s">
        <v>373</v>
      </c>
      <c r="L116" s="60">
        <f>G116*VLOOKUP(RIGHT(F116,3),'Currency-RBI'!$A$2:$B$28,2,0)</f>
        <v>66422543.517000005</v>
      </c>
    </row>
    <row r="117" spans="1:12" x14ac:dyDescent="0.2">
      <c r="A117" s="52">
        <v>20221231</v>
      </c>
      <c r="B117" s="84" t="s">
        <v>142</v>
      </c>
      <c r="C117" s="58">
        <v>10237</v>
      </c>
      <c r="D117" s="52" t="s">
        <v>367</v>
      </c>
      <c r="E117" s="52" t="s">
        <v>366</v>
      </c>
      <c r="F117" s="52" t="str">
        <f t="shared" si="1"/>
        <v>MSF-INR</v>
      </c>
      <c r="G117" s="60">
        <v>481278.6</v>
      </c>
      <c r="H117" s="52" t="s">
        <v>1268</v>
      </c>
      <c r="I117" s="52" t="s">
        <v>384</v>
      </c>
      <c r="J117" s="52" t="s">
        <v>371</v>
      </c>
      <c r="K117" s="52" t="s">
        <v>373</v>
      </c>
      <c r="L117" s="60">
        <f>G117*VLOOKUP(RIGHT(F117,3),'Currency-RBI'!$A$2:$B$28,2,0)</f>
        <v>481278.6</v>
      </c>
    </row>
    <row r="118" spans="1:12" x14ac:dyDescent="0.2">
      <c r="A118" s="52">
        <v>20221231</v>
      </c>
      <c r="B118" s="84" t="s">
        <v>127</v>
      </c>
      <c r="C118" s="58">
        <v>10238</v>
      </c>
      <c r="D118" s="52" t="s">
        <v>367</v>
      </c>
      <c r="E118" s="52" t="s">
        <v>366</v>
      </c>
      <c r="F118" s="52" t="str">
        <f t="shared" si="1"/>
        <v>MSF-GBP</v>
      </c>
      <c r="G118" s="60">
        <v>612089.28</v>
      </c>
      <c r="H118" s="52" t="s">
        <v>1267</v>
      </c>
      <c r="I118" s="52" t="s">
        <v>365</v>
      </c>
      <c r="J118" s="52" t="s">
        <v>364</v>
      </c>
      <c r="K118" s="52" t="s">
        <v>363</v>
      </c>
      <c r="L118" s="60">
        <f>G118*VLOOKUP(RIGHT(F118,3),'Currency-RBI'!$A$2:$B$28,2,0)</f>
        <v>60919715.815200008</v>
      </c>
    </row>
    <row r="119" spans="1:12" x14ac:dyDescent="0.2">
      <c r="A119" s="52">
        <v>20221231</v>
      </c>
      <c r="B119" s="84" t="s">
        <v>142</v>
      </c>
      <c r="C119" s="58">
        <v>10240</v>
      </c>
      <c r="D119" s="52" t="s">
        <v>367</v>
      </c>
      <c r="E119" s="52" t="s">
        <v>381</v>
      </c>
      <c r="F119" s="52" t="str">
        <f t="shared" si="1"/>
        <v>Call Money-INR</v>
      </c>
      <c r="G119" s="60">
        <v>92941.2</v>
      </c>
      <c r="H119" s="52" t="s">
        <v>1266</v>
      </c>
      <c r="I119" s="52" t="s">
        <v>380</v>
      </c>
      <c r="J119" s="52" t="s">
        <v>379</v>
      </c>
      <c r="K119" s="52" t="s">
        <v>363</v>
      </c>
      <c r="L119" s="60">
        <f>G119*VLOOKUP(RIGHT(F119,3),'Currency-RBI'!$A$2:$B$28,2,0)</f>
        <v>92941.2</v>
      </c>
    </row>
    <row r="120" spans="1:12" x14ac:dyDescent="0.2">
      <c r="A120" s="52">
        <v>20221231</v>
      </c>
      <c r="B120" s="84" t="s">
        <v>142</v>
      </c>
      <c r="C120" s="58">
        <v>10241</v>
      </c>
      <c r="D120" s="52" t="s">
        <v>368</v>
      </c>
      <c r="E120" s="52" t="s">
        <v>381</v>
      </c>
      <c r="F120" s="52" t="str">
        <f t="shared" si="1"/>
        <v>Call Money-INR</v>
      </c>
      <c r="G120" s="60">
        <v>389408.58</v>
      </c>
      <c r="H120" s="52" t="s">
        <v>1265</v>
      </c>
      <c r="I120" s="52" t="s">
        <v>369</v>
      </c>
      <c r="J120" s="52" t="s">
        <v>369</v>
      </c>
      <c r="K120" s="52" t="s">
        <v>373</v>
      </c>
      <c r="L120" s="60">
        <f>G120*VLOOKUP(RIGHT(F120,3),'Currency-RBI'!$A$2:$B$28,2,0)</f>
        <v>389408.58</v>
      </c>
    </row>
    <row r="121" spans="1:12" x14ac:dyDescent="0.2">
      <c r="A121" s="52">
        <v>20221231</v>
      </c>
      <c r="B121" s="84" t="s">
        <v>127</v>
      </c>
      <c r="C121" s="58">
        <v>10242</v>
      </c>
      <c r="D121" s="52" t="s">
        <v>367</v>
      </c>
      <c r="E121" s="52" t="s">
        <v>381</v>
      </c>
      <c r="F121" s="52" t="str">
        <f t="shared" si="1"/>
        <v>Call Money-GBP</v>
      </c>
      <c r="G121" s="60">
        <v>140721.57</v>
      </c>
      <c r="H121" s="52" t="s">
        <v>1264</v>
      </c>
      <c r="I121" s="52" t="s">
        <v>372</v>
      </c>
      <c r="J121" s="52" t="s">
        <v>371</v>
      </c>
      <c r="K121" s="52" t="s">
        <v>373</v>
      </c>
      <c r="L121" s="60">
        <f>G121*VLOOKUP(RIGHT(F121,3),'Currency-RBI'!$A$2:$B$28,2,0)</f>
        <v>14005666.058175001</v>
      </c>
    </row>
    <row r="122" spans="1:12" x14ac:dyDescent="0.2">
      <c r="A122" s="52">
        <v>20221231</v>
      </c>
      <c r="B122" s="84" t="s">
        <v>130</v>
      </c>
      <c r="C122" s="58">
        <v>10243</v>
      </c>
      <c r="D122" s="52" t="s">
        <v>367</v>
      </c>
      <c r="E122" s="52" t="s">
        <v>366</v>
      </c>
      <c r="F122" s="52" t="str">
        <f t="shared" si="1"/>
        <v>MSF-EUR</v>
      </c>
      <c r="G122" s="60">
        <v>203318.28</v>
      </c>
      <c r="H122" s="52" t="s">
        <v>1263</v>
      </c>
      <c r="I122" s="52" t="s">
        <v>384</v>
      </c>
      <c r="J122" s="52" t="s">
        <v>371</v>
      </c>
      <c r="K122" s="52" t="s">
        <v>363</v>
      </c>
      <c r="L122" s="60">
        <f>G122*VLOOKUP(RIGHT(F122,3),'Currency-RBI'!$A$2:$B$28,2,0)</f>
        <v>17919456.607799999</v>
      </c>
    </row>
    <row r="123" spans="1:12" x14ac:dyDescent="0.2">
      <c r="A123" s="52">
        <v>20221231</v>
      </c>
      <c r="B123" s="84" t="s">
        <v>127</v>
      </c>
      <c r="C123" s="58">
        <v>10244</v>
      </c>
      <c r="D123" s="52" t="s">
        <v>368</v>
      </c>
      <c r="E123" s="52" t="s">
        <v>366</v>
      </c>
      <c r="F123" s="52" t="str">
        <f t="shared" si="1"/>
        <v>MSF-GBP</v>
      </c>
      <c r="G123" s="60">
        <v>676697.67</v>
      </c>
      <c r="H123" s="52" t="s">
        <v>428</v>
      </c>
      <c r="I123" s="52" t="s">
        <v>372</v>
      </c>
      <c r="J123" s="52" t="s">
        <v>371</v>
      </c>
      <c r="K123" s="52" t="s">
        <v>373</v>
      </c>
      <c r="L123" s="60">
        <f>G123*VLOOKUP(RIGHT(F123,3),'Currency-RBI'!$A$2:$B$28,2,0)</f>
        <v>67350027.350925013</v>
      </c>
    </row>
    <row r="124" spans="1:12" x14ac:dyDescent="0.2">
      <c r="A124" s="52">
        <v>20221231</v>
      </c>
      <c r="B124" s="84" t="s">
        <v>142</v>
      </c>
      <c r="C124" s="58">
        <v>10249</v>
      </c>
      <c r="D124" s="52" t="s">
        <v>367</v>
      </c>
      <c r="E124" s="52" t="s">
        <v>376</v>
      </c>
      <c r="F124" s="52" t="str">
        <f t="shared" si="1"/>
        <v>Term Loan-INR</v>
      </c>
      <c r="G124" s="60">
        <v>925818.3</v>
      </c>
      <c r="H124" s="52" t="s">
        <v>1262</v>
      </c>
      <c r="I124" s="52" t="s">
        <v>369</v>
      </c>
      <c r="J124" s="52" t="s">
        <v>369</v>
      </c>
      <c r="K124" s="52" t="s">
        <v>363</v>
      </c>
      <c r="L124" s="60">
        <f>G124*VLOOKUP(RIGHT(F124,3),'Currency-RBI'!$A$2:$B$28,2,0)</f>
        <v>925818.3</v>
      </c>
    </row>
    <row r="125" spans="1:12" x14ac:dyDescent="0.2">
      <c r="A125" s="52">
        <v>20221231</v>
      </c>
      <c r="B125" s="84" t="s">
        <v>142</v>
      </c>
      <c r="C125" s="58">
        <v>10250</v>
      </c>
      <c r="D125" s="52" t="s">
        <v>368</v>
      </c>
      <c r="E125" s="52" t="s">
        <v>366</v>
      </c>
      <c r="F125" s="52" t="str">
        <f t="shared" si="1"/>
        <v>MSF-INR</v>
      </c>
      <c r="G125" s="60">
        <v>551115.18000000005</v>
      </c>
      <c r="H125" s="52" t="s">
        <v>391</v>
      </c>
      <c r="I125" s="52" t="s">
        <v>380</v>
      </c>
      <c r="J125" s="52" t="s">
        <v>379</v>
      </c>
      <c r="K125" s="52" t="s">
        <v>363</v>
      </c>
      <c r="L125" s="60">
        <f>G125*VLOOKUP(RIGHT(F125,3),'Currency-RBI'!$A$2:$B$28,2,0)</f>
        <v>551115.18000000005</v>
      </c>
    </row>
    <row r="126" spans="1:12" x14ac:dyDescent="0.2">
      <c r="A126" s="52">
        <v>20221231</v>
      </c>
      <c r="B126" s="84" t="s">
        <v>127</v>
      </c>
      <c r="C126" s="58">
        <v>10251</v>
      </c>
      <c r="D126" s="52" t="s">
        <v>368</v>
      </c>
      <c r="E126" s="52" t="s">
        <v>366</v>
      </c>
      <c r="F126" s="52" t="str">
        <f t="shared" si="1"/>
        <v>MSF-GBP</v>
      </c>
      <c r="G126" s="60">
        <v>130971.06</v>
      </c>
      <c r="H126" s="52" t="s">
        <v>1261</v>
      </c>
      <c r="I126" s="52" t="s">
        <v>384</v>
      </c>
      <c r="J126" s="52" t="s">
        <v>371</v>
      </c>
      <c r="K126" s="52" t="s">
        <v>363</v>
      </c>
      <c r="L126" s="60">
        <f>G126*VLOOKUP(RIGHT(F126,3),'Currency-RBI'!$A$2:$B$28,2,0)</f>
        <v>13035222.174149999</v>
      </c>
    </row>
    <row r="127" spans="1:12" x14ac:dyDescent="0.2">
      <c r="A127" s="52">
        <v>20221231</v>
      </c>
      <c r="B127" s="84" t="s">
        <v>142</v>
      </c>
      <c r="C127" s="58">
        <v>10255</v>
      </c>
      <c r="D127" s="52" t="s">
        <v>368</v>
      </c>
      <c r="E127" s="52" t="s">
        <v>370</v>
      </c>
      <c r="F127" s="52" t="str">
        <f t="shared" si="1"/>
        <v>LAF-INR</v>
      </c>
      <c r="G127" s="60">
        <v>676398.69</v>
      </c>
      <c r="H127" s="52" t="s">
        <v>1260</v>
      </c>
      <c r="I127" s="52" t="s">
        <v>372</v>
      </c>
      <c r="J127" s="52" t="s">
        <v>371</v>
      </c>
      <c r="K127" s="52" t="s">
        <v>363</v>
      </c>
      <c r="L127" s="60">
        <f>G127*VLOOKUP(RIGHT(F127,3),'Currency-RBI'!$A$2:$B$28,2,0)</f>
        <v>676398.69</v>
      </c>
    </row>
    <row r="128" spans="1:12" x14ac:dyDescent="0.2">
      <c r="A128" s="52">
        <v>20221231</v>
      </c>
      <c r="B128" s="84" t="s">
        <v>142</v>
      </c>
      <c r="C128" s="58">
        <v>10257</v>
      </c>
      <c r="D128" s="52" t="s">
        <v>368</v>
      </c>
      <c r="E128" s="52" t="s">
        <v>370</v>
      </c>
      <c r="F128" s="52" t="str">
        <f t="shared" si="1"/>
        <v>LAF-INR</v>
      </c>
      <c r="G128" s="60">
        <v>112121.45999999999</v>
      </c>
      <c r="H128" s="52" t="s">
        <v>1259</v>
      </c>
      <c r="I128" s="52" t="s">
        <v>380</v>
      </c>
      <c r="J128" s="52" t="s">
        <v>379</v>
      </c>
      <c r="K128" s="52" t="s">
        <v>373</v>
      </c>
      <c r="L128" s="60">
        <f>G128*VLOOKUP(RIGHT(F128,3),'Currency-RBI'!$A$2:$B$28,2,0)</f>
        <v>112121.45999999999</v>
      </c>
    </row>
    <row r="129" spans="1:12" x14ac:dyDescent="0.2">
      <c r="A129" s="52">
        <v>20221231</v>
      </c>
      <c r="B129" s="84" t="s">
        <v>123</v>
      </c>
      <c r="C129" s="58">
        <v>10259</v>
      </c>
      <c r="D129" s="52" t="s">
        <v>367</v>
      </c>
      <c r="E129" s="52" t="s">
        <v>366</v>
      </c>
      <c r="F129" s="52" t="str">
        <f t="shared" si="1"/>
        <v>MSF-USD</v>
      </c>
      <c r="G129" s="60">
        <v>76600.259999999995</v>
      </c>
      <c r="H129" s="52" t="s">
        <v>1258</v>
      </c>
      <c r="I129" s="52" t="s">
        <v>382</v>
      </c>
      <c r="J129" s="52" t="s">
        <v>371</v>
      </c>
      <c r="K129" s="52" t="s">
        <v>363</v>
      </c>
      <c r="L129" s="60">
        <f>G129*VLOOKUP(RIGHT(F129,3),'Currency-RBI'!$A$2:$B$28,2,0)</f>
        <v>6336756.5084999995</v>
      </c>
    </row>
    <row r="130" spans="1:12" x14ac:dyDescent="0.2">
      <c r="A130" s="52">
        <v>20221231</v>
      </c>
      <c r="B130" s="84" t="s">
        <v>127</v>
      </c>
      <c r="C130" s="58">
        <v>10261</v>
      </c>
      <c r="D130" s="52" t="s">
        <v>367</v>
      </c>
      <c r="E130" s="52" t="s">
        <v>370</v>
      </c>
      <c r="F130" s="52" t="str">
        <f t="shared" si="1"/>
        <v>LAF-GBP</v>
      </c>
      <c r="G130" s="60">
        <v>724684.95</v>
      </c>
      <c r="H130" s="52" t="s">
        <v>1257</v>
      </c>
      <c r="I130" s="52" t="s">
        <v>375</v>
      </c>
      <c r="J130" s="52" t="s">
        <v>374</v>
      </c>
      <c r="K130" s="52" t="s">
        <v>373</v>
      </c>
      <c r="L130" s="60">
        <f>G130*VLOOKUP(RIGHT(F130,3),'Currency-RBI'!$A$2:$B$28,2,0)</f>
        <v>72126081.361124992</v>
      </c>
    </row>
    <row r="131" spans="1:12" x14ac:dyDescent="0.2">
      <c r="A131" s="52">
        <v>20221231</v>
      </c>
      <c r="B131" s="84" t="s">
        <v>130</v>
      </c>
      <c r="C131" s="58">
        <v>10264</v>
      </c>
      <c r="D131" s="52" t="s">
        <v>368</v>
      </c>
      <c r="E131" s="52" t="s">
        <v>376</v>
      </c>
      <c r="F131" s="52" t="str">
        <f t="shared" ref="F131:F194" si="2">CONCATENATE(E131,"-",B131)</f>
        <v>Term Loan-EUR</v>
      </c>
      <c r="G131" s="60">
        <v>295924.86</v>
      </c>
      <c r="H131" s="52" t="s">
        <v>1256</v>
      </c>
      <c r="I131" s="52" t="s">
        <v>382</v>
      </c>
      <c r="J131" s="52" t="s">
        <v>371</v>
      </c>
      <c r="K131" s="52" t="s">
        <v>373</v>
      </c>
      <c r="L131" s="60">
        <f>G131*VLOOKUP(RIGHT(F131,3),'Currency-RBI'!$A$2:$B$28,2,0)</f>
        <v>26081337.5361</v>
      </c>
    </row>
    <row r="132" spans="1:12" x14ac:dyDescent="0.2">
      <c r="A132" s="52">
        <v>20221231</v>
      </c>
      <c r="B132" s="84" t="s">
        <v>123</v>
      </c>
      <c r="C132" s="58">
        <v>10266</v>
      </c>
      <c r="D132" s="52" t="s">
        <v>368</v>
      </c>
      <c r="E132" s="52" t="s">
        <v>376</v>
      </c>
      <c r="F132" s="52" t="str">
        <f t="shared" si="2"/>
        <v>Term Loan-USD</v>
      </c>
      <c r="G132" s="60">
        <v>324981.36</v>
      </c>
      <c r="H132" s="52" t="s">
        <v>426</v>
      </c>
      <c r="I132" s="52" t="s">
        <v>385</v>
      </c>
      <c r="J132" s="52" t="s">
        <v>364</v>
      </c>
      <c r="K132" s="52" t="s">
        <v>373</v>
      </c>
      <c r="L132" s="60">
        <f>G132*VLOOKUP(RIGHT(F132,3),'Currency-RBI'!$A$2:$B$28,2,0)</f>
        <v>26884083.005999997</v>
      </c>
    </row>
    <row r="133" spans="1:12" x14ac:dyDescent="0.2">
      <c r="A133" s="52">
        <v>20221231</v>
      </c>
      <c r="B133" s="84" t="s">
        <v>123</v>
      </c>
      <c r="C133" s="58">
        <v>10268</v>
      </c>
      <c r="D133" s="52" t="s">
        <v>368</v>
      </c>
      <c r="E133" s="52" t="s">
        <v>381</v>
      </c>
      <c r="F133" s="52" t="str">
        <f t="shared" si="2"/>
        <v>Call Money-USD</v>
      </c>
      <c r="G133" s="60">
        <v>517216.58999999997</v>
      </c>
      <c r="H133" s="52" t="s">
        <v>396</v>
      </c>
      <c r="I133" s="52" t="s">
        <v>380</v>
      </c>
      <c r="J133" s="52" t="s">
        <v>379</v>
      </c>
      <c r="K133" s="52" t="s">
        <v>373</v>
      </c>
      <c r="L133" s="60">
        <f>G133*VLOOKUP(RIGHT(F133,3),'Currency-RBI'!$A$2:$B$28,2,0)</f>
        <v>42786742.407749996</v>
      </c>
    </row>
    <row r="134" spans="1:12" x14ac:dyDescent="0.2">
      <c r="A134" s="52">
        <v>20221231</v>
      </c>
      <c r="B134" s="84" t="s">
        <v>127</v>
      </c>
      <c r="C134" s="58">
        <v>10271</v>
      </c>
      <c r="D134" s="52" t="s">
        <v>368</v>
      </c>
      <c r="E134" s="52" t="s">
        <v>370</v>
      </c>
      <c r="F134" s="52" t="str">
        <f t="shared" si="2"/>
        <v>LAF-GBP</v>
      </c>
      <c r="G134" s="60">
        <v>677239.2</v>
      </c>
      <c r="H134" s="52" t="s">
        <v>1255</v>
      </c>
      <c r="I134" s="52" t="s">
        <v>385</v>
      </c>
      <c r="J134" s="52" t="s">
        <v>364</v>
      </c>
      <c r="K134" s="52" t="s">
        <v>373</v>
      </c>
      <c r="L134" s="60">
        <f>G134*VLOOKUP(RIGHT(F134,3),'Currency-RBI'!$A$2:$B$28,2,0)</f>
        <v>67403924.478</v>
      </c>
    </row>
    <row r="135" spans="1:12" x14ac:dyDescent="0.2">
      <c r="A135" s="52">
        <v>20221231</v>
      </c>
      <c r="B135" s="84" t="s">
        <v>123</v>
      </c>
      <c r="C135" s="58">
        <v>10272</v>
      </c>
      <c r="D135" s="52" t="s">
        <v>367</v>
      </c>
      <c r="E135" s="52" t="s">
        <v>370</v>
      </c>
      <c r="F135" s="52" t="str">
        <f t="shared" si="2"/>
        <v>LAF-USD</v>
      </c>
      <c r="G135" s="60">
        <v>705157.2</v>
      </c>
      <c r="H135" s="52" t="s">
        <v>1254</v>
      </c>
      <c r="I135" s="52" t="s">
        <v>375</v>
      </c>
      <c r="J135" s="52" t="s">
        <v>374</v>
      </c>
      <c r="K135" s="52" t="s">
        <v>373</v>
      </c>
      <c r="L135" s="60">
        <f>G135*VLOOKUP(RIGHT(F135,3),'Currency-RBI'!$A$2:$B$28,2,0)</f>
        <v>58334129.36999999</v>
      </c>
    </row>
    <row r="136" spans="1:12" x14ac:dyDescent="0.2">
      <c r="A136" s="52">
        <v>20221231</v>
      </c>
      <c r="B136" s="84" t="s">
        <v>130</v>
      </c>
      <c r="C136" s="58">
        <v>10273</v>
      </c>
      <c r="D136" s="52" t="s">
        <v>368</v>
      </c>
      <c r="E136" s="52" t="s">
        <v>370</v>
      </c>
      <c r="F136" s="52" t="str">
        <f t="shared" si="2"/>
        <v>LAF-EUR</v>
      </c>
      <c r="G136" s="60">
        <v>188864.28</v>
      </c>
      <c r="H136" s="52" t="s">
        <v>1253</v>
      </c>
      <c r="I136" s="52" t="s">
        <v>386</v>
      </c>
      <c r="J136" s="52" t="s">
        <v>386</v>
      </c>
      <c r="K136" s="52" t="s">
        <v>373</v>
      </c>
      <c r="L136" s="60">
        <f>G136*VLOOKUP(RIGHT(F136,3),'Currency-RBI'!$A$2:$B$28,2,0)</f>
        <v>16645553.3178</v>
      </c>
    </row>
    <row r="137" spans="1:12" x14ac:dyDescent="0.2">
      <c r="A137" s="52">
        <v>20221231</v>
      </c>
      <c r="B137" s="84" t="s">
        <v>142</v>
      </c>
      <c r="C137" s="58">
        <v>10276</v>
      </c>
      <c r="D137" s="52" t="s">
        <v>368</v>
      </c>
      <c r="E137" s="52" t="s">
        <v>376</v>
      </c>
      <c r="F137" s="52" t="str">
        <f t="shared" si="2"/>
        <v>Term Loan-INR</v>
      </c>
      <c r="G137" s="60">
        <v>128833.65</v>
      </c>
      <c r="H137" s="52" t="s">
        <v>1252</v>
      </c>
      <c r="I137" s="52" t="s">
        <v>385</v>
      </c>
      <c r="J137" s="52" t="s">
        <v>364</v>
      </c>
      <c r="K137" s="52" t="s">
        <v>373</v>
      </c>
      <c r="L137" s="60">
        <f>G137*VLOOKUP(RIGHT(F137,3),'Currency-RBI'!$A$2:$B$28,2,0)</f>
        <v>128833.65</v>
      </c>
    </row>
    <row r="138" spans="1:12" x14ac:dyDescent="0.2">
      <c r="A138" s="52">
        <v>20221231</v>
      </c>
      <c r="B138" s="84" t="s">
        <v>130</v>
      </c>
      <c r="C138" s="58">
        <v>10277</v>
      </c>
      <c r="D138" s="52" t="s">
        <v>367</v>
      </c>
      <c r="E138" s="52" t="s">
        <v>381</v>
      </c>
      <c r="F138" s="52" t="str">
        <f t="shared" si="2"/>
        <v>Call Money-EUR</v>
      </c>
      <c r="G138" s="60">
        <v>669475.62</v>
      </c>
      <c r="H138" s="52" t="s">
        <v>1251</v>
      </c>
      <c r="I138" s="52" t="s">
        <v>378</v>
      </c>
      <c r="J138" s="52" t="s">
        <v>377</v>
      </c>
      <c r="K138" s="52" t="s">
        <v>363</v>
      </c>
      <c r="L138" s="60">
        <f>G138*VLOOKUP(RIGHT(F138,3),'Currency-RBI'!$A$2:$B$28,2,0)</f>
        <v>59004233.768700004</v>
      </c>
    </row>
    <row r="139" spans="1:12" x14ac:dyDescent="0.2">
      <c r="A139" s="52">
        <v>20221231</v>
      </c>
      <c r="B139" s="84" t="s">
        <v>142</v>
      </c>
      <c r="C139" s="58">
        <v>10278</v>
      </c>
      <c r="D139" s="52" t="s">
        <v>368</v>
      </c>
      <c r="E139" s="52" t="s">
        <v>376</v>
      </c>
      <c r="F139" s="52" t="str">
        <f t="shared" si="2"/>
        <v>Term Loan-INR</v>
      </c>
      <c r="G139" s="60">
        <v>513099.18</v>
      </c>
      <c r="H139" s="52" t="s">
        <v>1250</v>
      </c>
      <c r="I139" s="52" t="s">
        <v>369</v>
      </c>
      <c r="J139" s="52" t="s">
        <v>369</v>
      </c>
      <c r="K139" s="52" t="s">
        <v>363</v>
      </c>
      <c r="L139" s="60">
        <f>G139*VLOOKUP(RIGHT(F139,3),'Currency-RBI'!$A$2:$B$28,2,0)</f>
        <v>513099.18</v>
      </c>
    </row>
    <row r="140" spans="1:12" x14ac:dyDescent="0.2">
      <c r="A140" s="52">
        <v>20221231</v>
      </c>
      <c r="B140" s="84" t="s">
        <v>127</v>
      </c>
      <c r="C140" s="58">
        <v>10279</v>
      </c>
      <c r="D140" s="52" t="s">
        <v>368</v>
      </c>
      <c r="E140" s="52" t="s">
        <v>366</v>
      </c>
      <c r="F140" s="52" t="str">
        <f t="shared" si="2"/>
        <v>MSF-GBP</v>
      </c>
      <c r="G140" s="60">
        <v>550490.49</v>
      </c>
      <c r="H140" s="52" t="s">
        <v>1249</v>
      </c>
      <c r="I140" s="52" t="s">
        <v>372</v>
      </c>
      <c r="J140" s="52" t="s">
        <v>371</v>
      </c>
      <c r="K140" s="52" t="s">
        <v>363</v>
      </c>
      <c r="L140" s="60">
        <f>G140*VLOOKUP(RIGHT(F140,3),'Currency-RBI'!$A$2:$B$28,2,0)</f>
        <v>54788942.243474998</v>
      </c>
    </row>
    <row r="141" spans="1:12" x14ac:dyDescent="0.2">
      <c r="A141" s="52">
        <v>20221231</v>
      </c>
      <c r="B141" s="84" t="s">
        <v>130</v>
      </c>
      <c r="C141" s="58">
        <v>10280</v>
      </c>
      <c r="D141" s="52" t="s">
        <v>368</v>
      </c>
      <c r="E141" s="52" t="s">
        <v>366</v>
      </c>
      <c r="F141" s="52" t="str">
        <f t="shared" si="2"/>
        <v>MSF-EUR</v>
      </c>
      <c r="G141" s="60">
        <v>247955.4</v>
      </c>
      <c r="H141" s="52" t="s">
        <v>1248</v>
      </c>
      <c r="I141" s="52" t="s">
        <v>384</v>
      </c>
      <c r="J141" s="52" t="s">
        <v>371</v>
      </c>
      <c r="K141" s="52" t="s">
        <v>363</v>
      </c>
      <c r="L141" s="60">
        <f>G141*VLOOKUP(RIGHT(F141,3),'Currency-RBI'!$A$2:$B$28,2,0)</f>
        <v>21853549.179000001</v>
      </c>
    </row>
    <row r="142" spans="1:12" x14ac:dyDescent="0.2">
      <c r="A142" s="52">
        <v>20221231</v>
      </c>
      <c r="B142" s="84" t="s">
        <v>123</v>
      </c>
      <c r="C142" s="58">
        <v>10281</v>
      </c>
      <c r="D142" s="52" t="s">
        <v>368</v>
      </c>
      <c r="E142" s="52" t="s">
        <v>376</v>
      </c>
      <c r="F142" s="52" t="str">
        <f t="shared" si="2"/>
        <v>Term Loan-USD</v>
      </c>
      <c r="G142" s="60">
        <v>433458.63</v>
      </c>
      <c r="H142" s="52" t="s">
        <v>393</v>
      </c>
      <c r="I142" s="52" t="s">
        <v>385</v>
      </c>
      <c r="J142" s="52" t="s">
        <v>364</v>
      </c>
      <c r="K142" s="52" t="s">
        <v>373</v>
      </c>
      <c r="L142" s="60">
        <f>G142*VLOOKUP(RIGHT(F142,3),'Currency-RBI'!$A$2:$B$28,2,0)</f>
        <v>35857865.166749999</v>
      </c>
    </row>
    <row r="143" spans="1:12" x14ac:dyDescent="0.2">
      <c r="A143" s="52">
        <v>20221231</v>
      </c>
      <c r="B143" s="84" t="s">
        <v>123</v>
      </c>
      <c r="C143" s="58">
        <v>10282</v>
      </c>
      <c r="D143" s="52" t="s">
        <v>368</v>
      </c>
      <c r="E143" s="52" t="s">
        <v>370</v>
      </c>
      <c r="F143" s="52" t="str">
        <f t="shared" si="2"/>
        <v>LAF-USD</v>
      </c>
      <c r="G143" s="60">
        <v>972512.64</v>
      </c>
      <c r="H143" s="52" t="s">
        <v>1247</v>
      </c>
      <c r="I143" s="52" t="s">
        <v>383</v>
      </c>
      <c r="J143" s="52" t="s">
        <v>371</v>
      </c>
      <c r="K143" s="52" t="s">
        <v>363</v>
      </c>
      <c r="L143" s="60">
        <f>G143*VLOOKUP(RIGHT(F143,3),'Currency-RBI'!$A$2:$B$28,2,0)</f>
        <v>80451108.143999994</v>
      </c>
    </row>
    <row r="144" spans="1:12" x14ac:dyDescent="0.2">
      <c r="A144" s="52">
        <v>20221231</v>
      </c>
      <c r="B144" s="84" t="s">
        <v>142</v>
      </c>
      <c r="C144" s="58">
        <v>10284</v>
      </c>
      <c r="D144" s="52" t="s">
        <v>367</v>
      </c>
      <c r="E144" s="52" t="s">
        <v>376</v>
      </c>
      <c r="F144" s="52" t="str">
        <f t="shared" si="2"/>
        <v>Term Loan-INR</v>
      </c>
      <c r="G144" s="60">
        <v>584172.27</v>
      </c>
      <c r="H144" s="52" t="s">
        <v>1246</v>
      </c>
      <c r="I144" s="52" t="s">
        <v>386</v>
      </c>
      <c r="J144" s="52" t="s">
        <v>386</v>
      </c>
      <c r="K144" s="52" t="s">
        <v>373</v>
      </c>
      <c r="L144" s="60">
        <f>G144*VLOOKUP(RIGHT(F144,3),'Currency-RBI'!$A$2:$B$28,2,0)</f>
        <v>584172.27</v>
      </c>
    </row>
    <row r="145" spans="1:12" x14ac:dyDescent="0.2">
      <c r="A145" s="52">
        <v>20221231</v>
      </c>
      <c r="B145" s="84" t="s">
        <v>142</v>
      </c>
      <c r="C145" s="58">
        <v>10285</v>
      </c>
      <c r="D145" s="52" t="s">
        <v>368</v>
      </c>
      <c r="E145" s="52" t="s">
        <v>366</v>
      </c>
      <c r="F145" s="52" t="str">
        <f t="shared" si="2"/>
        <v>MSF-INR</v>
      </c>
      <c r="G145" s="60">
        <v>401466.77999999997</v>
      </c>
      <c r="H145" s="52" t="s">
        <v>1245</v>
      </c>
      <c r="I145" s="52" t="s">
        <v>380</v>
      </c>
      <c r="J145" s="52" t="s">
        <v>379</v>
      </c>
      <c r="K145" s="52" t="s">
        <v>363</v>
      </c>
      <c r="L145" s="60">
        <f>G145*VLOOKUP(RIGHT(F145,3),'Currency-RBI'!$A$2:$B$28,2,0)</f>
        <v>401466.77999999997</v>
      </c>
    </row>
    <row r="146" spans="1:12" x14ac:dyDescent="0.2">
      <c r="A146" s="52">
        <v>20221231</v>
      </c>
      <c r="B146" s="84" t="s">
        <v>127</v>
      </c>
      <c r="C146" s="58">
        <v>10290</v>
      </c>
      <c r="D146" s="52" t="s">
        <v>367</v>
      </c>
      <c r="E146" s="52" t="s">
        <v>381</v>
      </c>
      <c r="F146" s="52" t="str">
        <f t="shared" si="2"/>
        <v>Call Money-GBP</v>
      </c>
      <c r="G146" s="60">
        <v>22048.29</v>
      </c>
      <c r="H146" s="52" t="s">
        <v>635</v>
      </c>
      <c r="I146" s="52" t="s">
        <v>380</v>
      </c>
      <c r="J146" s="52" t="s">
        <v>379</v>
      </c>
      <c r="K146" s="52" t="s">
        <v>363</v>
      </c>
      <c r="L146" s="60">
        <f>G146*VLOOKUP(RIGHT(F146,3),'Currency-RBI'!$A$2:$B$28,2,0)</f>
        <v>2194411.1829750002</v>
      </c>
    </row>
    <row r="147" spans="1:12" x14ac:dyDescent="0.2">
      <c r="A147" s="52">
        <v>20221231</v>
      </c>
      <c r="B147" s="84" t="s">
        <v>142</v>
      </c>
      <c r="C147" s="58">
        <v>10292</v>
      </c>
      <c r="D147" s="52" t="s">
        <v>367</v>
      </c>
      <c r="E147" s="52" t="s">
        <v>381</v>
      </c>
      <c r="F147" s="52" t="str">
        <f t="shared" si="2"/>
        <v>Call Money-INR</v>
      </c>
      <c r="G147" s="60">
        <v>68487.210000000006</v>
      </c>
      <c r="H147" s="52" t="s">
        <v>1244</v>
      </c>
      <c r="I147" s="52" t="s">
        <v>365</v>
      </c>
      <c r="J147" s="52" t="s">
        <v>364</v>
      </c>
      <c r="K147" s="52" t="s">
        <v>373</v>
      </c>
      <c r="L147" s="60">
        <f>G147*VLOOKUP(RIGHT(F147,3),'Currency-RBI'!$A$2:$B$28,2,0)</f>
        <v>68487.210000000006</v>
      </c>
    </row>
    <row r="148" spans="1:12" x14ac:dyDescent="0.2">
      <c r="A148" s="52">
        <v>20221231</v>
      </c>
      <c r="B148" s="84" t="s">
        <v>142</v>
      </c>
      <c r="C148" s="58">
        <v>10293</v>
      </c>
      <c r="D148" s="52" t="s">
        <v>368</v>
      </c>
      <c r="E148" s="52" t="s">
        <v>376</v>
      </c>
      <c r="F148" s="52" t="str">
        <f t="shared" si="2"/>
        <v>Term Loan-INR</v>
      </c>
      <c r="G148" s="60">
        <v>761989.14</v>
      </c>
      <c r="H148" s="52" t="s">
        <v>1243</v>
      </c>
      <c r="I148" s="52" t="s">
        <v>384</v>
      </c>
      <c r="J148" s="52" t="s">
        <v>371</v>
      </c>
      <c r="K148" s="52" t="s">
        <v>363</v>
      </c>
      <c r="L148" s="60">
        <f>G148*VLOOKUP(RIGHT(F148,3),'Currency-RBI'!$A$2:$B$28,2,0)</f>
        <v>761989.14</v>
      </c>
    </row>
    <row r="149" spans="1:12" x14ac:dyDescent="0.2">
      <c r="A149" s="52">
        <v>20221231</v>
      </c>
      <c r="B149" s="84" t="s">
        <v>123</v>
      </c>
      <c r="C149" s="58">
        <v>10294</v>
      </c>
      <c r="D149" s="52" t="s">
        <v>367</v>
      </c>
      <c r="E149" s="52" t="s">
        <v>370</v>
      </c>
      <c r="F149" s="52" t="str">
        <f t="shared" si="2"/>
        <v>LAF-USD</v>
      </c>
      <c r="G149" s="60">
        <v>29434.68</v>
      </c>
      <c r="H149" s="52" t="s">
        <v>1242</v>
      </c>
      <c r="I149" s="52" t="s">
        <v>365</v>
      </c>
      <c r="J149" s="52" t="s">
        <v>364</v>
      </c>
      <c r="K149" s="52" t="s">
        <v>363</v>
      </c>
      <c r="L149" s="60">
        <f>G149*VLOOKUP(RIGHT(F149,3),'Currency-RBI'!$A$2:$B$28,2,0)</f>
        <v>2434983.9029999999</v>
      </c>
    </row>
    <row r="150" spans="1:12" x14ac:dyDescent="0.2">
      <c r="A150" s="52">
        <v>20221231</v>
      </c>
      <c r="B150" s="84" t="s">
        <v>142</v>
      </c>
      <c r="C150" s="58">
        <v>10297</v>
      </c>
      <c r="D150" s="52" t="s">
        <v>367</v>
      </c>
      <c r="E150" s="52" t="s">
        <v>376</v>
      </c>
      <c r="F150" s="52" t="str">
        <f t="shared" si="2"/>
        <v>Term Loan-INR</v>
      </c>
      <c r="G150" s="60">
        <v>519947.01</v>
      </c>
      <c r="H150" s="52" t="s">
        <v>1241</v>
      </c>
      <c r="I150" s="52" t="s">
        <v>383</v>
      </c>
      <c r="J150" s="52" t="s">
        <v>371</v>
      </c>
      <c r="K150" s="52" t="s">
        <v>363</v>
      </c>
      <c r="L150" s="60">
        <f>G150*VLOOKUP(RIGHT(F150,3),'Currency-RBI'!$A$2:$B$28,2,0)</f>
        <v>519947.01</v>
      </c>
    </row>
    <row r="151" spans="1:12" x14ac:dyDescent="0.2">
      <c r="A151" s="52">
        <v>20221231</v>
      </c>
      <c r="B151" s="84" t="s">
        <v>142</v>
      </c>
      <c r="C151" s="58">
        <v>10298</v>
      </c>
      <c r="D151" s="52" t="s">
        <v>368</v>
      </c>
      <c r="E151" s="52" t="s">
        <v>370</v>
      </c>
      <c r="F151" s="52" t="str">
        <f t="shared" si="2"/>
        <v>LAF-INR</v>
      </c>
      <c r="G151" s="60">
        <v>404807.04</v>
      </c>
      <c r="H151" s="52" t="s">
        <v>1240</v>
      </c>
      <c r="I151" s="52" t="s">
        <v>380</v>
      </c>
      <c r="J151" s="52" t="s">
        <v>379</v>
      </c>
      <c r="K151" s="52" t="s">
        <v>363</v>
      </c>
      <c r="L151" s="60">
        <f>G151*VLOOKUP(RIGHT(F151,3),'Currency-RBI'!$A$2:$B$28,2,0)</f>
        <v>404807.04</v>
      </c>
    </row>
    <row r="152" spans="1:12" x14ac:dyDescent="0.2">
      <c r="A152" s="52">
        <v>20221231</v>
      </c>
      <c r="B152" s="84" t="s">
        <v>123</v>
      </c>
      <c r="C152" s="58">
        <v>10299</v>
      </c>
      <c r="D152" s="52" t="s">
        <v>367</v>
      </c>
      <c r="E152" s="52" t="s">
        <v>366</v>
      </c>
      <c r="F152" s="52" t="str">
        <f t="shared" si="2"/>
        <v>MSF-USD</v>
      </c>
      <c r="G152" s="60">
        <v>953479.89</v>
      </c>
      <c r="H152" s="52" t="s">
        <v>1239</v>
      </c>
      <c r="I152" s="52" t="s">
        <v>380</v>
      </c>
      <c r="J152" s="52" t="s">
        <v>379</v>
      </c>
      <c r="K152" s="52" t="s">
        <v>363</v>
      </c>
      <c r="L152" s="60">
        <f>G152*VLOOKUP(RIGHT(F152,3),'Currency-RBI'!$A$2:$B$28,2,0)</f>
        <v>78876623.900250003</v>
      </c>
    </row>
    <row r="153" spans="1:12" x14ac:dyDescent="0.2">
      <c r="A153" s="52">
        <v>20221231</v>
      </c>
      <c r="B153" s="84" t="s">
        <v>123</v>
      </c>
      <c r="C153" s="58">
        <v>10302</v>
      </c>
      <c r="D153" s="52" t="s">
        <v>367</v>
      </c>
      <c r="E153" s="52" t="s">
        <v>366</v>
      </c>
      <c r="F153" s="52" t="str">
        <f t="shared" si="2"/>
        <v>MSF-USD</v>
      </c>
      <c r="G153" s="60">
        <v>849943.71</v>
      </c>
      <c r="H153" s="52" t="s">
        <v>1238</v>
      </c>
      <c r="I153" s="52" t="s">
        <v>372</v>
      </c>
      <c r="J153" s="52" t="s">
        <v>371</v>
      </c>
      <c r="K153" s="52" t="s">
        <v>373</v>
      </c>
      <c r="L153" s="60">
        <f>G153*VLOOKUP(RIGHT(F153,3),'Currency-RBI'!$A$2:$B$28,2,0)</f>
        <v>70311593.409749985</v>
      </c>
    </row>
    <row r="154" spans="1:12" x14ac:dyDescent="0.2">
      <c r="A154" s="52">
        <v>20221231</v>
      </c>
      <c r="B154" s="84" t="s">
        <v>127</v>
      </c>
      <c r="C154" s="58">
        <v>10308</v>
      </c>
      <c r="D154" s="52" t="s">
        <v>367</v>
      </c>
      <c r="E154" s="52" t="s">
        <v>370</v>
      </c>
      <c r="F154" s="52" t="str">
        <f t="shared" si="2"/>
        <v>LAF-GBP</v>
      </c>
      <c r="G154" s="60">
        <v>160629.48000000001</v>
      </c>
      <c r="H154" s="52" t="s">
        <v>433</v>
      </c>
      <c r="I154" s="52" t="s">
        <v>365</v>
      </c>
      <c r="J154" s="52" t="s">
        <v>364</v>
      </c>
      <c r="K154" s="52" t="s">
        <v>373</v>
      </c>
      <c r="L154" s="60">
        <f>G154*VLOOKUP(RIGHT(F154,3),'Currency-RBI'!$A$2:$B$28,2,0)</f>
        <v>15987050.570700001</v>
      </c>
    </row>
    <row r="155" spans="1:12" x14ac:dyDescent="0.2">
      <c r="A155" s="52">
        <v>20221231</v>
      </c>
      <c r="B155" s="84" t="s">
        <v>123</v>
      </c>
      <c r="C155" s="58">
        <v>10309</v>
      </c>
      <c r="D155" s="52" t="s">
        <v>368</v>
      </c>
      <c r="E155" s="52" t="s">
        <v>376</v>
      </c>
      <c r="F155" s="52" t="str">
        <f t="shared" si="2"/>
        <v>Term Loan-USD</v>
      </c>
      <c r="G155" s="60">
        <v>386708.85</v>
      </c>
      <c r="H155" s="52" t="s">
        <v>1237</v>
      </c>
      <c r="I155" s="52" t="s">
        <v>372</v>
      </c>
      <c r="J155" s="52" t="s">
        <v>371</v>
      </c>
      <c r="K155" s="52" t="s">
        <v>373</v>
      </c>
      <c r="L155" s="60">
        <f>G155*VLOOKUP(RIGHT(F155,3),'Currency-RBI'!$A$2:$B$28,2,0)</f>
        <v>31990489.616249997</v>
      </c>
    </row>
    <row r="156" spans="1:12" x14ac:dyDescent="0.2">
      <c r="A156" s="52">
        <v>20221231</v>
      </c>
      <c r="B156" s="84" t="s">
        <v>123</v>
      </c>
      <c r="C156" s="58">
        <v>10311</v>
      </c>
      <c r="D156" s="52" t="s">
        <v>367</v>
      </c>
      <c r="E156" s="52" t="s">
        <v>376</v>
      </c>
      <c r="F156" s="52" t="str">
        <f t="shared" si="2"/>
        <v>Term Loan-USD</v>
      </c>
      <c r="G156" s="60">
        <v>944142.21</v>
      </c>
      <c r="H156" s="52" t="s">
        <v>1236</v>
      </c>
      <c r="I156" s="52" t="s">
        <v>375</v>
      </c>
      <c r="J156" s="52" t="s">
        <v>374</v>
      </c>
      <c r="K156" s="52" t="s">
        <v>373</v>
      </c>
      <c r="L156" s="60">
        <f>G156*VLOOKUP(RIGHT(F156,3),'Currency-RBI'!$A$2:$B$28,2,0)</f>
        <v>78104164.322249994</v>
      </c>
    </row>
    <row r="157" spans="1:12" x14ac:dyDescent="0.2">
      <c r="A157" s="52">
        <v>20221231</v>
      </c>
      <c r="B157" s="84" t="s">
        <v>130</v>
      </c>
      <c r="C157" s="58">
        <v>10313</v>
      </c>
      <c r="D157" s="52" t="s">
        <v>367</v>
      </c>
      <c r="E157" s="52" t="s">
        <v>370</v>
      </c>
      <c r="F157" s="52" t="str">
        <f t="shared" si="2"/>
        <v>LAF-EUR</v>
      </c>
      <c r="G157" s="60">
        <v>20150.46</v>
      </c>
      <c r="H157" s="52" t="s">
        <v>1235</v>
      </c>
      <c r="I157" s="52" t="s">
        <v>380</v>
      </c>
      <c r="J157" s="52" t="s">
        <v>379</v>
      </c>
      <c r="K157" s="52" t="s">
        <v>373</v>
      </c>
      <c r="L157" s="60">
        <f>G157*VLOOKUP(RIGHT(F157,3),'Currency-RBI'!$A$2:$B$28,2,0)</f>
        <v>1775960.7921</v>
      </c>
    </row>
    <row r="158" spans="1:12" x14ac:dyDescent="0.2">
      <c r="A158" s="52">
        <v>20221231</v>
      </c>
      <c r="B158" s="84" t="s">
        <v>142</v>
      </c>
      <c r="C158" s="58">
        <v>10319</v>
      </c>
      <c r="D158" s="52" t="s">
        <v>368</v>
      </c>
      <c r="E158" s="52" t="s">
        <v>366</v>
      </c>
      <c r="F158" s="52" t="str">
        <f t="shared" si="2"/>
        <v>MSF-INR</v>
      </c>
      <c r="G158" s="60">
        <v>246219.93</v>
      </c>
      <c r="H158" s="52" t="s">
        <v>1234</v>
      </c>
      <c r="I158" s="52" t="s">
        <v>369</v>
      </c>
      <c r="J158" s="52" t="s">
        <v>369</v>
      </c>
      <c r="K158" s="52" t="s">
        <v>363</v>
      </c>
      <c r="L158" s="60">
        <f>G158*VLOOKUP(RIGHT(F158,3),'Currency-RBI'!$A$2:$B$28,2,0)</f>
        <v>246219.93</v>
      </c>
    </row>
    <row r="159" spans="1:12" x14ac:dyDescent="0.2">
      <c r="A159" s="52">
        <v>20221231</v>
      </c>
      <c r="B159" s="84" t="s">
        <v>127</v>
      </c>
      <c r="C159" s="58">
        <v>10324</v>
      </c>
      <c r="D159" s="52" t="s">
        <v>367</v>
      </c>
      <c r="E159" s="52" t="s">
        <v>376</v>
      </c>
      <c r="F159" s="52" t="str">
        <f t="shared" si="2"/>
        <v>Term Loan-GBP</v>
      </c>
      <c r="G159" s="60">
        <v>528708.51</v>
      </c>
      <c r="H159" s="52" t="s">
        <v>1233</v>
      </c>
      <c r="I159" s="52" t="s">
        <v>386</v>
      </c>
      <c r="J159" s="52" t="s">
        <v>386</v>
      </c>
      <c r="K159" s="52" t="s">
        <v>373</v>
      </c>
      <c r="L159" s="60">
        <f>G159*VLOOKUP(RIGHT(F159,3),'Currency-RBI'!$A$2:$B$28,2,0)</f>
        <v>52621036.229025006</v>
      </c>
    </row>
    <row r="160" spans="1:12" x14ac:dyDescent="0.2">
      <c r="A160" s="52">
        <v>20221231</v>
      </c>
      <c r="B160" s="84" t="s">
        <v>127</v>
      </c>
      <c r="C160" s="58">
        <v>10325</v>
      </c>
      <c r="D160" s="52" t="s">
        <v>367</v>
      </c>
      <c r="E160" s="52" t="s">
        <v>366</v>
      </c>
      <c r="F160" s="52" t="str">
        <f t="shared" si="2"/>
        <v>MSF-GBP</v>
      </c>
      <c r="G160" s="60">
        <v>583382.25</v>
      </c>
      <c r="H160" s="52" t="s">
        <v>1232</v>
      </c>
      <c r="I160" s="52" t="s">
        <v>384</v>
      </c>
      <c r="J160" s="52" t="s">
        <v>371</v>
      </c>
      <c r="K160" s="52" t="s">
        <v>363</v>
      </c>
      <c r="L160" s="60">
        <f>G160*VLOOKUP(RIGHT(F160,3),'Currency-RBI'!$A$2:$B$28,2,0)</f>
        <v>58062576.886875004</v>
      </c>
    </row>
    <row r="161" spans="1:12" x14ac:dyDescent="0.2">
      <c r="A161" s="52">
        <v>20221231</v>
      </c>
      <c r="B161" s="84" t="s">
        <v>130</v>
      </c>
      <c r="C161" s="58">
        <v>10327</v>
      </c>
      <c r="D161" s="52" t="s">
        <v>368</v>
      </c>
      <c r="E161" s="52" t="s">
        <v>381</v>
      </c>
      <c r="F161" s="52" t="str">
        <f t="shared" si="2"/>
        <v>Call Money-EUR</v>
      </c>
      <c r="G161" s="60">
        <v>117972.36</v>
      </c>
      <c r="H161" s="52" t="s">
        <v>1231</v>
      </c>
      <c r="I161" s="52" t="s">
        <v>375</v>
      </c>
      <c r="J161" s="52" t="s">
        <v>374</v>
      </c>
      <c r="K161" s="52" t="s">
        <v>363</v>
      </c>
      <c r="L161" s="60">
        <f>G161*VLOOKUP(RIGHT(F161,3),'Currency-RBI'!$A$2:$B$28,2,0)</f>
        <v>10397493.9486</v>
      </c>
    </row>
    <row r="162" spans="1:12" x14ac:dyDescent="0.2">
      <c r="A162" s="52">
        <v>20221231</v>
      </c>
      <c r="B162" s="84" t="s">
        <v>123</v>
      </c>
      <c r="C162" s="58">
        <v>10328</v>
      </c>
      <c r="D162" s="52" t="s">
        <v>367</v>
      </c>
      <c r="E162" s="52" t="s">
        <v>376</v>
      </c>
      <c r="F162" s="52" t="str">
        <f t="shared" si="2"/>
        <v>Term Loan-USD</v>
      </c>
      <c r="G162" s="60">
        <v>662660.46</v>
      </c>
      <c r="H162" s="52" t="s">
        <v>1230</v>
      </c>
      <c r="I162" s="52" t="s">
        <v>372</v>
      </c>
      <c r="J162" s="52" t="s">
        <v>371</v>
      </c>
      <c r="K162" s="52" t="s">
        <v>373</v>
      </c>
      <c r="L162" s="60">
        <f>G162*VLOOKUP(RIGHT(F162,3),'Currency-RBI'!$A$2:$B$28,2,0)</f>
        <v>54818586.553499997</v>
      </c>
    </row>
    <row r="163" spans="1:12" x14ac:dyDescent="0.2">
      <c r="A163" s="52">
        <v>20221231</v>
      </c>
      <c r="B163" s="84" t="s">
        <v>130</v>
      </c>
      <c r="C163" s="58">
        <v>10329</v>
      </c>
      <c r="D163" s="52" t="s">
        <v>367</v>
      </c>
      <c r="E163" s="52" t="s">
        <v>366</v>
      </c>
      <c r="F163" s="52" t="str">
        <f t="shared" si="2"/>
        <v>MSF-EUR</v>
      </c>
      <c r="G163" s="60">
        <v>865296.63</v>
      </c>
      <c r="H163" s="52" t="s">
        <v>1229</v>
      </c>
      <c r="I163" s="52" t="s">
        <v>369</v>
      </c>
      <c r="J163" s="52" t="s">
        <v>369</v>
      </c>
      <c r="K163" s="52" t="s">
        <v>363</v>
      </c>
      <c r="L163" s="60">
        <f>G163*VLOOKUP(RIGHT(F163,3),'Currency-RBI'!$A$2:$B$28,2,0)</f>
        <v>76262918.485050008</v>
      </c>
    </row>
    <row r="164" spans="1:12" x14ac:dyDescent="0.2">
      <c r="A164" s="52">
        <v>20221231</v>
      </c>
      <c r="B164" s="84" t="s">
        <v>127</v>
      </c>
      <c r="C164" s="58">
        <v>10330</v>
      </c>
      <c r="D164" s="52" t="s">
        <v>367</v>
      </c>
      <c r="E164" s="52" t="s">
        <v>381</v>
      </c>
      <c r="F164" s="52" t="str">
        <f t="shared" si="2"/>
        <v>Call Money-GBP</v>
      </c>
      <c r="G164" s="60">
        <v>540883.53</v>
      </c>
      <c r="H164" s="52" t="s">
        <v>401</v>
      </c>
      <c r="I164" s="52" t="s">
        <v>382</v>
      </c>
      <c r="J164" s="52" t="s">
        <v>371</v>
      </c>
      <c r="K164" s="52" t="s">
        <v>363</v>
      </c>
      <c r="L164" s="60">
        <f>G164*VLOOKUP(RIGHT(F164,3),'Currency-RBI'!$A$2:$B$28,2,0)</f>
        <v>53832785.532075003</v>
      </c>
    </row>
    <row r="165" spans="1:12" x14ac:dyDescent="0.2">
      <c r="A165" s="52">
        <v>20221231</v>
      </c>
      <c r="B165" s="84" t="s">
        <v>127</v>
      </c>
      <c r="C165" s="58">
        <v>10331</v>
      </c>
      <c r="D165" s="52" t="s">
        <v>367</v>
      </c>
      <c r="E165" s="52" t="s">
        <v>370</v>
      </c>
      <c r="F165" s="52" t="str">
        <f t="shared" si="2"/>
        <v>LAF-GBP</v>
      </c>
      <c r="G165" s="60">
        <v>114198.48</v>
      </c>
      <c r="H165" s="52" t="s">
        <v>1228</v>
      </c>
      <c r="I165" s="52" t="s">
        <v>382</v>
      </c>
      <c r="J165" s="52" t="s">
        <v>371</v>
      </c>
      <c r="K165" s="52" t="s">
        <v>363</v>
      </c>
      <c r="L165" s="60">
        <f>G165*VLOOKUP(RIGHT(F165,3),'Currency-RBI'!$A$2:$B$28,2,0)</f>
        <v>11365889.2182</v>
      </c>
    </row>
    <row r="166" spans="1:12" x14ac:dyDescent="0.2">
      <c r="A166" s="52">
        <v>20221231</v>
      </c>
      <c r="B166" s="84" t="s">
        <v>142</v>
      </c>
      <c r="C166" s="58">
        <v>10337</v>
      </c>
      <c r="D166" s="52" t="s">
        <v>367</v>
      </c>
      <c r="E166" s="52" t="s">
        <v>366</v>
      </c>
      <c r="F166" s="52" t="str">
        <f t="shared" si="2"/>
        <v>MSF-INR</v>
      </c>
      <c r="G166" s="60">
        <v>922539.42</v>
      </c>
      <c r="H166" s="52" t="s">
        <v>1227</v>
      </c>
      <c r="I166" s="52" t="s">
        <v>369</v>
      </c>
      <c r="J166" s="52" t="s">
        <v>369</v>
      </c>
      <c r="K166" s="52" t="s">
        <v>373</v>
      </c>
      <c r="L166" s="60">
        <f>G166*VLOOKUP(RIGHT(F166,3),'Currency-RBI'!$A$2:$B$28,2,0)</f>
        <v>922539.42</v>
      </c>
    </row>
    <row r="167" spans="1:12" x14ac:dyDescent="0.2">
      <c r="A167" s="52">
        <v>20221231</v>
      </c>
      <c r="B167" s="84" t="s">
        <v>127</v>
      </c>
      <c r="C167" s="58">
        <v>10340</v>
      </c>
      <c r="D167" s="52" t="s">
        <v>367</v>
      </c>
      <c r="E167" s="52" t="s">
        <v>381</v>
      </c>
      <c r="F167" s="52" t="str">
        <f t="shared" si="2"/>
        <v>Call Money-GBP</v>
      </c>
      <c r="G167" s="60">
        <v>225738.81</v>
      </c>
      <c r="H167" s="52" t="s">
        <v>1226</v>
      </c>
      <c r="I167" s="52" t="s">
        <v>375</v>
      </c>
      <c r="J167" s="52" t="s">
        <v>374</v>
      </c>
      <c r="K167" s="52" t="s">
        <v>373</v>
      </c>
      <c r="L167" s="60">
        <f>G167*VLOOKUP(RIGHT(F167,3),'Currency-RBI'!$A$2:$B$28,2,0)</f>
        <v>22467219.412275001</v>
      </c>
    </row>
    <row r="168" spans="1:12" x14ac:dyDescent="0.2">
      <c r="A168" s="52">
        <v>20221231</v>
      </c>
      <c r="B168" s="84" t="s">
        <v>142</v>
      </c>
      <c r="C168" s="58">
        <v>10341</v>
      </c>
      <c r="D168" s="52" t="s">
        <v>367</v>
      </c>
      <c r="E168" s="52" t="s">
        <v>370</v>
      </c>
      <c r="F168" s="52" t="str">
        <f t="shared" si="2"/>
        <v>LAF-INR</v>
      </c>
      <c r="G168" s="60">
        <v>620026.11</v>
      </c>
      <c r="H168" s="52" t="s">
        <v>1225</v>
      </c>
      <c r="I168" s="52" t="s">
        <v>382</v>
      </c>
      <c r="J168" s="52" t="s">
        <v>371</v>
      </c>
      <c r="K168" s="52" t="s">
        <v>373</v>
      </c>
      <c r="L168" s="60">
        <f>G168*VLOOKUP(RIGHT(F168,3),'Currency-RBI'!$A$2:$B$28,2,0)</f>
        <v>620026.11</v>
      </c>
    </row>
    <row r="169" spans="1:12" x14ac:dyDescent="0.2">
      <c r="A169" s="52">
        <v>20221231</v>
      </c>
      <c r="B169" s="84" t="s">
        <v>142</v>
      </c>
      <c r="C169" s="58">
        <v>10345</v>
      </c>
      <c r="D169" s="52" t="s">
        <v>367</v>
      </c>
      <c r="E169" s="52" t="s">
        <v>370</v>
      </c>
      <c r="F169" s="52" t="str">
        <f t="shared" si="2"/>
        <v>LAF-INR</v>
      </c>
      <c r="G169" s="60">
        <v>835307.55</v>
      </c>
      <c r="H169" s="52" t="s">
        <v>1224</v>
      </c>
      <c r="I169" s="52" t="s">
        <v>369</v>
      </c>
      <c r="J169" s="52" t="s">
        <v>369</v>
      </c>
      <c r="K169" s="52" t="s">
        <v>363</v>
      </c>
      <c r="L169" s="60">
        <f>G169*VLOOKUP(RIGHT(F169,3),'Currency-RBI'!$A$2:$B$28,2,0)</f>
        <v>835307.55</v>
      </c>
    </row>
    <row r="170" spans="1:12" x14ac:dyDescent="0.2">
      <c r="A170" s="52">
        <v>20221231</v>
      </c>
      <c r="B170" s="84" t="s">
        <v>123</v>
      </c>
      <c r="C170" s="58">
        <v>10346</v>
      </c>
      <c r="D170" s="52" t="s">
        <v>367</v>
      </c>
      <c r="E170" s="52" t="s">
        <v>376</v>
      </c>
      <c r="F170" s="52" t="str">
        <f t="shared" si="2"/>
        <v>Term Loan-USD</v>
      </c>
      <c r="G170" s="60">
        <v>495870.21</v>
      </c>
      <c r="H170" s="52" t="s">
        <v>1223</v>
      </c>
      <c r="I170" s="52" t="s">
        <v>384</v>
      </c>
      <c r="J170" s="52" t="s">
        <v>371</v>
      </c>
      <c r="K170" s="52" t="s">
        <v>363</v>
      </c>
      <c r="L170" s="60">
        <f>G170*VLOOKUP(RIGHT(F170,3),'Currency-RBI'!$A$2:$B$28,2,0)</f>
        <v>41020863.122249998</v>
      </c>
    </row>
    <row r="171" spans="1:12" x14ac:dyDescent="0.2">
      <c r="A171" s="52">
        <v>20221231</v>
      </c>
      <c r="B171" s="84" t="s">
        <v>130</v>
      </c>
      <c r="C171" s="58">
        <v>10347</v>
      </c>
      <c r="D171" s="52" t="s">
        <v>367</v>
      </c>
      <c r="E171" s="52" t="s">
        <v>366</v>
      </c>
      <c r="F171" s="52" t="str">
        <f t="shared" si="2"/>
        <v>MSF-EUR</v>
      </c>
      <c r="G171" s="60">
        <v>684701.82</v>
      </c>
      <c r="H171" s="52" t="s">
        <v>1222</v>
      </c>
      <c r="I171" s="52" t="s">
        <v>369</v>
      </c>
      <c r="J171" s="52" t="s">
        <v>369</v>
      </c>
      <c r="K171" s="52" t="s">
        <v>373</v>
      </c>
      <c r="L171" s="60">
        <f>G171*VLOOKUP(RIGHT(F171,3),'Currency-RBI'!$A$2:$B$28,2,0)</f>
        <v>60346194.905699998</v>
      </c>
    </row>
    <row r="172" spans="1:12" x14ac:dyDescent="0.2">
      <c r="A172" s="52">
        <v>20221231</v>
      </c>
      <c r="B172" s="84" t="s">
        <v>123</v>
      </c>
      <c r="C172" s="58">
        <v>10349</v>
      </c>
      <c r="D172" s="52" t="s">
        <v>368</v>
      </c>
      <c r="E172" s="52" t="s">
        <v>370</v>
      </c>
      <c r="F172" s="52" t="str">
        <f t="shared" si="2"/>
        <v>LAF-USD</v>
      </c>
      <c r="G172" s="60">
        <v>97336.8</v>
      </c>
      <c r="H172" s="52" t="s">
        <v>439</v>
      </c>
      <c r="I172" s="52" t="s">
        <v>375</v>
      </c>
      <c r="J172" s="52" t="s">
        <v>374</v>
      </c>
      <c r="K172" s="52" t="s">
        <v>363</v>
      </c>
      <c r="L172" s="60">
        <f>G172*VLOOKUP(RIGHT(F172,3),'Currency-RBI'!$A$2:$B$28,2,0)</f>
        <v>8052186.7799999993</v>
      </c>
    </row>
    <row r="173" spans="1:12" x14ac:dyDescent="0.2">
      <c r="A173" s="52">
        <v>20221231</v>
      </c>
      <c r="B173" s="84" t="s">
        <v>123</v>
      </c>
      <c r="C173" s="58">
        <v>10351</v>
      </c>
      <c r="D173" s="52" t="s">
        <v>368</v>
      </c>
      <c r="E173" s="52" t="s">
        <v>366</v>
      </c>
      <c r="F173" s="52" t="str">
        <f t="shared" si="2"/>
        <v>MSF-USD</v>
      </c>
      <c r="G173" s="60">
        <v>365420.88</v>
      </c>
      <c r="H173" s="52" t="s">
        <v>406</v>
      </c>
      <c r="I173" s="52" t="s">
        <v>372</v>
      </c>
      <c r="J173" s="52" t="s">
        <v>371</v>
      </c>
      <c r="K173" s="52" t="s">
        <v>363</v>
      </c>
      <c r="L173" s="60">
        <f>G173*VLOOKUP(RIGHT(F173,3),'Currency-RBI'!$A$2:$B$28,2,0)</f>
        <v>30229442.297999997</v>
      </c>
    </row>
    <row r="174" spans="1:12" x14ac:dyDescent="0.2">
      <c r="A174" s="52">
        <v>20221231</v>
      </c>
      <c r="B174" s="84" t="s">
        <v>127</v>
      </c>
      <c r="C174" s="58">
        <v>10354</v>
      </c>
      <c r="D174" s="52" t="s">
        <v>367</v>
      </c>
      <c r="E174" s="52" t="s">
        <v>381</v>
      </c>
      <c r="F174" s="52" t="str">
        <f t="shared" si="2"/>
        <v>Call Money-GBP</v>
      </c>
      <c r="G174" s="60">
        <v>857238.03</v>
      </c>
      <c r="H174" s="52" t="s">
        <v>1221</v>
      </c>
      <c r="I174" s="52" t="s">
        <v>386</v>
      </c>
      <c r="J174" s="52" t="s">
        <v>386</v>
      </c>
      <c r="K174" s="52" t="s">
        <v>373</v>
      </c>
      <c r="L174" s="60">
        <f>G174*VLOOKUP(RIGHT(F174,3),'Currency-RBI'!$A$2:$B$28,2,0)</f>
        <v>85318758.030825004</v>
      </c>
    </row>
    <row r="175" spans="1:12" x14ac:dyDescent="0.2">
      <c r="A175" s="52">
        <v>20221231</v>
      </c>
      <c r="B175" s="84" t="s">
        <v>142</v>
      </c>
      <c r="C175" s="58">
        <v>10355</v>
      </c>
      <c r="D175" s="52" t="s">
        <v>367</v>
      </c>
      <c r="E175" s="52" t="s">
        <v>366</v>
      </c>
      <c r="F175" s="52" t="str">
        <f t="shared" si="2"/>
        <v>MSF-INR</v>
      </c>
      <c r="G175" s="60">
        <v>937939.86</v>
      </c>
      <c r="H175" s="52" t="s">
        <v>1220</v>
      </c>
      <c r="I175" s="52" t="s">
        <v>383</v>
      </c>
      <c r="J175" s="52" t="s">
        <v>371</v>
      </c>
      <c r="K175" s="52" t="s">
        <v>373</v>
      </c>
      <c r="L175" s="60">
        <f>G175*VLOOKUP(RIGHT(F175,3),'Currency-RBI'!$A$2:$B$28,2,0)</f>
        <v>937939.86</v>
      </c>
    </row>
    <row r="176" spans="1:12" x14ac:dyDescent="0.2">
      <c r="A176" s="52">
        <v>20221231</v>
      </c>
      <c r="B176" s="84" t="s">
        <v>130</v>
      </c>
      <c r="C176" s="58">
        <v>10356</v>
      </c>
      <c r="D176" s="52" t="s">
        <v>367</v>
      </c>
      <c r="E176" s="52" t="s">
        <v>366</v>
      </c>
      <c r="F176" s="52" t="str">
        <f t="shared" si="2"/>
        <v>MSF-EUR</v>
      </c>
      <c r="G176" s="60">
        <v>469102.58999999997</v>
      </c>
      <c r="H176" s="52" t="s">
        <v>1219</v>
      </c>
      <c r="I176" s="52" t="s">
        <v>375</v>
      </c>
      <c r="J176" s="52" t="s">
        <v>374</v>
      </c>
      <c r="K176" s="52" t="s">
        <v>363</v>
      </c>
      <c r="L176" s="60">
        <f>G176*VLOOKUP(RIGHT(F176,3),'Currency-RBI'!$A$2:$B$28,2,0)</f>
        <v>41344356.769649997</v>
      </c>
    </row>
    <row r="177" spans="1:12" x14ac:dyDescent="0.2">
      <c r="A177" s="52">
        <v>20221231</v>
      </c>
      <c r="B177" s="84" t="s">
        <v>142</v>
      </c>
      <c r="C177" s="58">
        <v>10357</v>
      </c>
      <c r="D177" s="52" t="s">
        <v>368</v>
      </c>
      <c r="E177" s="52" t="s">
        <v>366</v>
      </c>
      <c r="F177" s="52" t="str">
        <f t="shared" si="2"/>
        <v>MSF-INR</v>
      </c>
      <c r="G177" s="60">
        <v>679713.21</v>
      </c>
      <c r="H177" s="52" t="s">
        <v>1218</v>
      </c>
      <c r="I177" s="52" t="s">
        <v>372</v>
      </c>
      <c r="J177" s="52" t="s">
        <v>371</v>
      </c>
      <c r="K177" s="52" t="s">
        <v>363</v>
      </c>
      <c r="L177" s="60">
        <f>G177*VLOOKUP(RIGHT(F177,3),'Currency-RBI'!$A$2:$B$28,2,0)</f>
        <v>679713.21</v>
      </c>
    </row>
    <row r="178" spans="1:12" x14ac:dyDescent="0.2">
      <c r="A178" s="52">
        <v>20221231</v>
      </c>
      <c r="B178" s="84" t="s">
        <v>123</v>
      </c>
      <c r="C178" s="58">
        <v>10361</v>
      </c>
      <c r="D178" s="52" t="s">
        <v>368</v>
      </c>
      <c r="E178" s="52" t="s">
        <v>381</v>
      </c>
      <c r="F178" s="52" t="str">
        <f t="shared" si="2"/>
        <v>Call Money-USD</v>
      </c>
      <c r="G178" s="60">
        <v>467565.12</v>
      </c>
      <c r="H178" s="52" t="s">
        <v>388</v>
      </c>
      <c r="I178" s="52" t="s">
        <v>385</v>
      </c>
      <c r="J178" s="52" t="s">
        <v>364</v>
      </c>
      <c r="K178" s="52" t="s">
        <v>363</v>
      </c>
      <c r="L178" s="60">
        <f>G178*VLOOKUP(RIGHT(F178,3),'Currency-RBI'!$A$2:$B$28,2,0)</f>
        <v>38679324.551999994</v>
      </c>
    </row>
    <row r="179" spans="1:12" x14ac:dyDescent="0.2">
      <c r="A179" s="52">
        <v>20221231</v>
      </c>
      <c r="B179" s="84" t="s">
        <v>130</v>
      </c>
      <c r="C179" s="58">
        <v>10362</v>
      </c>
      <c r="D179" s="52" t="s">
        <v>367</v>
      </c>
      <c r="E179" s="52" t="s">
        <v>376</v>
      </c>
      <c r="F179" s="52" t="str">
        <f t="shared" si="2"/>
        <v>Term Loan-EUR</v>
      </c>
      <c r="G179" s="60">
        <v>139933.53</v>
      </c>
      <c r="H179" s="52" t="s">
        <v>1217</v>
      </c>
      <c r="I179" s="52" t="s">
        <v>384</v>
      </c>
      <c r="J179" s="52" t="s">
        <v>371</v>
      </c>
      <c r="K179" s="52" t="s">
        <v>363</v>
      </c>
      <c r="L179" s="60">
        <f>G179*VLOOKUP(RIGHT(F179,3),'Currency-RBI'!$A$2:$B$28,2,0)</f>
        <v>12333041.666550001</v>
      </c>
    </row>
    <row r="180" spans="1:12" x14ac:dyDescent="0.2">
      <c r="A180" s="52">
        <v>20221231</v>
      </c>
      <c r="B180" s="84" t="s">
        <v>123</v>
      </c>
      <c r="C180" s="58">
        <v>10363</v>
      </c>
      <c r="D180" s="52" t="s">
        <v>368</v>
      </c>
      <c r="E180" s="52" t="s">
        <v>366</v>
      </c>
      <c r="F180" s="52" t="str">
        <f t="shared" si="2"/>
        <v>MSF-USD</v>
      </c>
      <c r="G180" s="60">
        <v>639597.42000000004</v>
      </c>
      <c r="H180" s="52" t="s">
        <v>430</v>
      </c>
      <c r="I180" s="52" t="s">
        <v>380</v>
      </c>
      <c r="J180" s="52" t="s">
        <v>379</v>
      </c>
      <c r="K180" s="52" t="s">
        <v>373</v>
      </c>
      <c r="L180" s="60">
        <f>G180*VLOOKUP(RIGHT(F180,3),'Currency-RBI'!$A$2:$B$28,2,0)</f>
        <v>52910696.569499999</v>
      </c>
    </row>
    <row r="181" spans="1:12" x14ac:dyDescent="0.2">
      <c r="A181" s="52">
        <v>20221231</v>
      </c>
      <c r="B181" s="84" t="s">
        <v>142</v>
      </c>
      <c r="C181" s="58">
        <v>10364</v>
      </c>
      <c r="D181" s="52" t="s">
        <v>368</v>
      </c>
      <c r="E181" s="52" t="s">
        <v>370</v>
      </c>
      <c r="F181" s="52" t="str">
        <f t="shared" si="2"/>
        <v>LAF-INR</v>
      </c>
      <c r="G181" s="60">
        <v>362296.44</v>
      </c>
      <c r="H181" s="52" t="s">
        <v>1216</v>
      </c>
      <c r="I181" s="52" t="s">
        <v>384</v>
      </c>
      <c r="J181" s="52" t="s">
        <v>371</v>
      </c>
      <c r="K181" s="52" t="s">
        <v>373</v>
      </c>
      <c r="L181" s="60">
        <f>G181*VLOOKUP(RIGHT(F181,3),'Currency-RBI'!$A$2:$B$28,2,0)</f>
        <v>362296.44</v>
      </c>
    </row>
    <row r="182" spans="1:12" x14ac:dyDescent="0.2">
      <c r="A182" s="52">
        <v>20221231</v>
      </c>
      <c r="B182" s="84" t="s">
        <v>142</v>
      </c>
      <c r="C182" s="58">
        <v>10365</v>
      </c>
      <c r="D182" s="52" t="s">
        <v>368</v>
      </c>
      <c r="E182" s="52" t="s">
        <v>366</v>
      </c>
      <c r="F182" s="52" t="str">
        <f t="shared" si="2"/>
        <v>MSF-INR</v>
      </c>
      <c r="G182" s="60">
        <v>611583.39</v>
      </c>
      <c r="H182" s="52" t="s">
        <v>1215</v>
      </c>
      <c r="I182" s="52" t="s">
        <v>380</v>
      </c>
      <c r="J182" s="52" t="s">
        <v>379</v>
      </c>
      <c r="K182" s="52" t="s">
        <v>363</v>
      </c>
      <c r="L182" s="60">
        <f>G182*VLOOKUP(RIGHT(F182,3),'Currency-RBI'!$A$2:$B$28,2,0)</f>
        <v>611583.39</v>
      </c>
    </row>
    <row r="183" spans="1:12" x14ac:dyDescent="0.2">
      <c r="A183" s="52">
        <v>20221231</v>
      </c>
      <c r="B183" s="84" t="s">
        <v>130</v>
      </c>
      <c r="C183" s="58">
        <v>10366</v>
      </c>
      <c r="D183" s="52" t="s">
        <v>368</v>
      </c>
      <c r="E183" s="52" t="s">
        <v>381</v>
      </c>
      <c r="F183" s="52" t="str">
        <f t="shared" si="2"/>
        <v>Call Money-EUR</v>
      </c>
      <c r="G183" s="60">
        <v>532178.46</v>
      </c>
      <c r="H183" s="52" t="s">
        <v>1214</v>
      </c>
      <c r="I183" s="52" t="s">
        <v>384</v>
      </c>
      <c r="J183" s="52" t="s">
        <v>371</v>
      </c>
      <c r="K183" s="52" t="s">
        <v>373</v>
      </c>
      <c r="L183" s="60">
        <f>G183*VLOOKUP(RIGHT(F183,3),'Currency-RBI'!$A$2:$B$28,2,0)</f>
        <v>46903548.572099999</v>
      </c>
    </row>
    <row r="184" spans="1:12" x14ac:dyDescent="0.2">
      <c r="A184" s="52">
        <v>20221231</v>
      </c>
      <c r="B184" s="84" t="s">
        <v>142</v>
      </c>
      <c r="C184" s="58">
        <v>10368</v>
      </c>
      <c r="D184" s="52" t="s">
        <v>368</v>
      </c>
      <c r="E184" s="52" t="s">
        <v>370</v>
      </c>
      <c r="F184" s="52" t="str">
        <f t="shared" si="2"/>
        <v>LAF-INR</v>
      </c>
      <c r="G184" s="60">
        <v>507276</v>
      </c>
      <c r="H184" s="52" t="s">
        <v>1213</v>
      </c>
      <c r="I184" s="52" t="s">
        <v>380</v>
      </c>
      <c r="J184" s="52" t="s">
        <v>379</v>
      </c>
      <c r="K184" s="52" t="s">
        <v>373</v>
      </c>
      <c r="L184" s="60">
        <f>G184*VLOOKUP(RIGHT(F184,3),'Currency-RBI'!$A$2:$B$28,2,0)</f>
        <v>507276</v>
      </c>
    </row>
    <row r="185" spans="1:12" x14ac:dyDescent="0.2">
      <c r="A185" s="52">
        <v>20221231</v>
      </c>
      <c r="B185" s="84" t="s">
        <v>127</v>
      </c>
      <c r="C185" s="58">
        <v>10370</v>
      </c>
      <c r="D185" s="52" t="s">
        <v>367</v>
      </c>
      <c r="E185" s="52" t="s">
        <v>366</v>
      </c>
      <c r="F185" s="52" t="str">
        <f t="shared" si="2"/>
        <v>MSF-GBP</v>
      </c>
      <c r="G185" s="60">
        <v>431286.57</v>
      </c>
      <c r="H185" s="52" t="s">
        <v>1212</v>
      </c>
      <c r="I185" s="52" t="s">
        <v>384</v>
      </c>
      <c r="J185" s="52" t="s">
        <v>371</v>
      </c>
      <c r="K185" s="52" t="s">
        <v>373</v>
      </c>
      <c r="L185" s="60">
        <f>G185*VLOOKUP(RIGHT(F185,3),'Currency-RBI'!$A$2:$B$28,2,0)</f>
        <v>42924874.095674999</v>
      </c>
    </row>
    <row r="186" spans="1:12" x14ac:dyDescent="0.2">
      <c r="A186" s="52">
        <v>20221231</v>
      </c>
      <c r="B186" s="84" t="s">
        <v>123</v>
      </c>
      <c r="C186" s="58">
        <v>10374</v>
      </c>
      <c r="D186" s="52" t="s">
        <v>368</v>
      </c>
      <c r="E186" s="52" t="s">
        <v>381</v>
      </c>
      <c r="F186" s="52" t="str">
        <f t="shared" si="2"/>
        <v>Call Money-USD</v>
      </c>
      <c r="G186" s="60">
        <v>771678.27</v>
      </c>
      <c r="H186" s="52" t="s">
        <v>1211</v>
      </c>
      <c r="I186" s="52" t="s">
        <v>383</v>
      </c>
      <c r="J186" s="52" t="s">
        <v>371</v>
      </c>
      <c r="K186" s="52" t="s">
        <v>373</v>
      </c>
      <c r="L186" s="60">
        <f>G186*VLOOKUP(RIGHT(F186,3),'Currency-RBI'!$A$2:$B$28,2,0)</f>
        <v>63837084.885749996</v>
      </c>
    </row>
    <row r="187" spans="1:12" x14ac:dyDescent="0.2">
      <c r="A187" s="52">
        <v>20221231</v>
      </c>
      <c r="B187" s="84" t="s">
        <v>123</v>
      </c>
      <c r="C187" s="58">
        <v>10376</v>
      </c>
      <c r="D187" s="52" t="s">
        <v>368</v>
      </c>
      <c r="E187" s="52" t="s">
        <v>370</v>
      </c>
      <c r="F187" s="52" t="str">
        <f t="shared" si="2"/>
        <v>LAF-USD</v>
      </c>
      <c r="G187" s="60">
        <v>526750.29</v>
      </c>
      <c r="H187" s="52" t="s">
        <v>1210</v>
      </c>
      <c r="I187" s="52" t="s">
        <v>382</v>
      </c>
      <c r="J187" s="52" t="s">
        <v>371</v>
      </c>
      <c r="K187" s="52" t="s">
        <v>373</v>
      </c>
      <c r="L187" s="60">
        <f>G187*VLOOKUP(RIGHT(F187,3),'Currency-RBI'!$A$2:$B$28,2,0)</f>
        <v>43575417.740249999</v>
      </c>
    </row>
    <row r="188" spans="1:12" x14ac:dyDescent="0.2">
      <c r="A188" s="52">
        <v>20221231</v>
      </c>
      <c r="B188" s="84" t="s">
        <v>123</v>
      </c>
      <c r="C188" s="58">
        <v>10378</v>
      </c>
      <c r="D188" s="52" t="s">
        <v>367</v>
      </c>
      <c r="E188" s="52" t="s">
        <v>376</v>
      </c>
      <c r="F188" s="52" t="str">
        <f t="shared" si="2"/>
        <v>Term Loan-USD</v>
      </c>
      <c r="G188" s="60">
        <v>550627.11</v>
      </c>
      <c r="H188" s="52" t="s">
        <v>1209</v>
      </c>
      <c r="I188" s="52" t="s">
        <v>375</v>
      </c>
      <c r="J188" s="52" t="s">
        <v>374</v>
      </c>
      <c r="K188" s="52" t="s">
        <v>373</v>
      </c>
      <c r="L188" s="60">
        <f>G188*VLOOKUP(RIGHT(F188,3),'Currency-RBI'!$A$2:$B$28,2,0)</f>
        <v>45550627.674749993</v>
      </c>
    </row>
    <row r="189" spans="1:12" x14ac:dyDescent="0.2">
      <c r="A189" s="52">
        <v>20221231</v>
      </c>
      <c r="B189" s="84" t="s">
        <v>123</v>
      </c>
      <c r="C189" s="58">
        <v>10379</v>
      </c>
      <c r="D189" s="52" t="s">
        <v>367</v>
      </c>
      <c r="E189" s="52" t="s">
        <v>376</v>
      </c>
      <c r="F189" s="52" t="str">
        <f t="shared" si="2"/>
        <v>Term Loan-USD</v>
      </c>
      <c r="G189" s="60">
        <v>901402.92</v>
      </c>
      <c r="H189" s="52" t="s">
        <v>1208</v>
      </c>
      <c r="I189" s="52" t="s">
        <v>375</v>
      </c>
      <c r="J189" s="52" t="s">
        <v>374</v>
      </c>
      <c r="K189" s="52" t="s">
        <v>373</v>
      </c>
      <c r="L189" s="60">
        <f>G189*VLOOKUP(RIGHT(F189,3),'Currency-RBI'!$A$2:$B$28,2,0)</f>
        <v>74568556.556999996</v>
      </c>
    </row>
    <row r="190" spans="1:12" x14ac:dyDescent="0.2">
      <c r="A190" s="52">
        <v>20221231</v>
      </c>
      <c r="B190" s="84" t="s">
        <v>142</v>
      </c>
      <c r="C190" s="58">
        <v>10381</v>
      </c>
      <c r="D190" s="52" t="s">
        <v>368</v>
      </c>
      <c r="E190" s="52" t="s">
        <v>376</v>
      </c>
      <c r="F190" s="52" t="str">
        <f t="shared" si="2"/>
        <v>Term Loan-INR</v>
      </c>
      <c r="G190" s="60">
        <v>133577.73000000001</v>
      </c>
      <c r="H190" s="52" t="s">
        <v>1207</v>
      </c>
      <c r="I190" s="52" t="s">
        <v>378</v>
      </c>
      <c r="J190" s="52" t="s">
        <v>377</v>
      </c>
      <c r="K190" s="52" t="s">
        <v>363</v>
      </c>
      <c r="L190" s="60">
        <f>G190*VLOOKUP(RIGHT(F190,3),'Currency-RBI'!$A$2:$B$28,2,0)</f>
        <v>133577.73000000001</v>
      </c>
    </row>
    <row r="191" spans="1:12" x14ac:dyDescent="0.2">
      <c r="A191" s="52">
        <v>20221231</v>
      </c>
      <c r="B191" s="84" t="s">
        <v>123</v>
      </c>
      <c r="C191" s="58">
        <v>10382</v>
      </c>
      <c r="D191" s="52" t="s">
        <v>368</v>
      </c>
      <c r="E191" s="52" t="s">
        <v>370</v>
      </c>
      <c r="F191" s="52" t="str">
        <f t="shared" si="2"/>
        <v>LAF-USD</v>
      </c>
      <c r="G191" s="60">
        <v>843135.48</v>
      </c>
      <c r="H191" s="52" t="s">
        <v>1206</v>
      </c>
      <c r="I191" s="52" t="s">
        <v>375</v>
      </c>
      <c r="J191" s="52" t="s">
        <v>374</v>
      </c>
      <c r="K191" s="52" t="s">
        <v>373</v>
      </c>
      <c r="L191" s="60">
        <f>G191*VLOOKUP(RIGHT(F191,3),'Currency-RBI'!$A$2:$B$28,2,0)</f>
        <v>69748382.582999989</v>
      </c>
    </row>
    <row r="192" spans="1:12" x14ac:dyDescent="0.2">
      <c r="A192" s="52">
        <v>20221231</v>
      </c>
      <c r="B192" s="84" t="s">
        <v>142</v>
      </c>
      <c r="C192" s="58">
        <v>10384</v>
      </c>
      <c r="D192" s="52" t="s">
        <v>368</v>
      </c>
      <c r="E192" s="52" t="s">
        <v>366</v>
      </c>
      <c r="F192" s="52" t="str">
        <f t="shared" si="2"/>
        <v>MSF-INR</v>
      </c>
      <c r="G192" s="60">
        <v>950096.07</v>
      </c>
      <c r="H192" s="52" t="s">
        <v>1205</v>
      </c>
      <c r="I192" s="52" t="s">
        <v>372</v>
      </c>
      <c r="J192" s="52" t="s">
        <v>371</v>
      </c>
      <c r="K192" s="52" t="s">
        <v>373</v>
      </c>
      <c r="L192" s="60">
        <f>G192*VLOOKUP(RIGHT(F192,3),'Currency-RBI'!$A$2:$B$28,2,0)</f>
        <v>950096.07</v>
      </c>
    </row>
    <row r="193" spans="1:12" x14ac:dyDescent="0.2">
      <c r="A193" s="52">
        <v>20221231</v>
      </c>
      <c r="B193" s="84" t="s">
        <v>123</v>
      </c>
      <c r="C193" s="58">
        <v>10386</v>
      </c>
      <c r="D193" s="52" t="s">
        <v>368</v>
      </c>
      <c r="E193" s="52" t="s">
        <v>381</v>
      </c>
      <c r="F193" s="52" t="str">
        <f t="shared" si="2"/>
        <v>Call Money-USD</v>
      </c>
      <c r="G193" s="60">
        <v>360142.2</v>
      </c>
      <c r="H193" s="52" t="s">
        <v>1204</v>
      </c>
      <c r="I193" s="52" t="s">
        <v>380</v>
      </c>
      <c r="J193" s="52" t="s">
        <v>379</v>
      </c>
      <c r="K193" s="52" t="s">
        <v>363</v>
      </c>
      <c r="L193" s="60">
        <f>G193*VLOOKUP(RIGHT(F193,3),'Currency-RBI'!$A$2:$B$28,2,0)</f>
        <v>29792763.494999997</v>
      </c>
    </row>
    <row r="194" spans="1:12" x14ac:dyDescent="0.2">
      <c r="A194" s="52">
        <v>20221231</v>
      </c>
      <c r="B194" s="84" t="s">
        <v>127</v>
      </c>
      <c r="C194" s="58">
        <v>10387</v>
      </c>
      <c r="D194" s="52" t="s">
        <v>368</v>
      </c>
      <c r="E194" s="52" t="s">
        <v>376</v>
      </c>
      <c r="F194" s="52" t="str">
        <f t="shared" si="2"/>
        <v>Term Loan-GBP</v>
      </c>
      <c r="G194" s="60">
        <v>380514.42</v>
      </c>
      <c r="H194" s="52" t="s">
        <v>390</v>
      </c>
      <c r="I194" s="52" t="s">
        <v>369</v>
      </c>
      <c r="J194" s="52" t="s">
        <v>369</v>
      </c>
      <c r="K194" s="52" t="s">
        <v>363</v>
      </c>
      <c r="L194" s="60">
        <f>G194*VLOOKUP(RIGHT(F194,3),'Currency-RBI'!$A$2:$B$28,2,0)</f>
        <v>37871648.936549999</v>
      </c>
    </row>
    <row r="195" spans="1:12" x14ac:dyDescent="0.2">
      <c r="A195" s="52">
        <v>20221231</v>
      </c>
      <c r="B195" s="84" t="s">
        <v>130</v>
      </c>
      <c r="C195" s="58">
        <v>10390</v>
      </c>
      <c r="D195" s="52" t="s">
        <v>368</v>
      </c>
      <c r="E195" s="52" t="s">
        <v>376</v>
      </c>
      <c r="F195" s="52" t="str">
        <f t="shared" ref="F195:F258" si="3">CONCATENATE(E195,"-",B195)</f>
        <v>Term Loan-EUR</v>
      </c>
      <c r="G195" s="60">
        <v>772124.76</v>
      </c>
      <c r="H195" s="52" t="s">
        <v>1203</v>
      </c>
      <c r="I195" s="52" t="s">
        <v>384</v>
      </c>
      <c r="J195" s="52" t="s">
        <v>371</v>
      </c>
      <c r="K195" s="52" t="s">
        <v>373</v>
      </c>
      <c r="L195" s="60">
        <f>G195*VLOOKUP(RIGHT(F195,3),'Currency-RBI'!$A$2:$B$28,2,0)</f>
        <v>68051215.722599998</v>
      </c>
    </row>
    <row r="196" spans="1:12" x14ac:dyDescent="0.2">
      <c r="A196" s="52">
        <v>20221231</v>
      </c>
      <c r="B196" s="84" t="s">
        <v>130</v>
      </c>
      <c r="C196" s="58">
        <v>10392</v>
      </c>
      <c r="D196" s="52" t="s">
        <v>367</v>
      </c>
      <c r="E196" s="52" t="s">
        <v>370</v>
      </c>
      <c r="F196" s="52" t="str">
        <f t="shared" si="3"/>
        <v>LAF-EUR</v>
      </c>
      <c r="G196" s="60">
        <v>734385.96</v>
      </c>
      <c r="H196" s="52" t="s">
        <v>1202</v>
      </c>
      <c r="I196" s="52" t="s">
        <v>386</v>
      </c>
      <c r="J196" s="52" t="s">
        <v>386</v>
      </c>
      <c r="K196" s="52" t="s">
        <v>363</v>
      </c>
      <c r="L196" s="60">
        <f>G196*VLOOKUP(RIGHT(F196,3),'Currency-RBI'!$A$2:$B$28,2,0)</f>
        <v>64725106.584600002</v>
      </c>
    </row>
    <row r="197" spans="1:12" x14ac:dyDescent="0.2">
      <c r="A197" s="52">
        <v>20221231</v>
      </c>
      <c r="B197" s="84" t="s">
        <v>130</v>
      </c>
      <c r="C197" s="58">
        <v>10394</v>
      </c>
      <c r="D197" s="52" t="s">
        <v>368</v>
      </c>
      <c r="E197" s="52" t="s">
        <v>366</v>
      </c>
      <c r="F197" s="52" t="str">
        <f t="shared" si="3"/>
        <v>MSF-EUR</v>
      </c>
      <c r="G197" s="60">
        <v>978414.03</v>
      </c>
      <c r="H197" s="52" t="s">
        <v>1201</v>
      </c>
      <c r="I197" s="52" t="s">
        <v>385</v>
      </c>
      <c r="J197" s="52" t="s">
        <v>364</v>
      </c>
      <c r="K197" s="52" t="s">
        <v>363</v>
      </c>
      <c r="L197" s="60">
        <f>G197*VLOOKUP(RIGHT(F197,3),'Currency-RBI'!$A$2:$B$28,2,0)</f>
        <v>86232520.534050003</v>
      </c>
    </row>
    <row r="198" spans="1:12" x14ac:dyDescent="0.2">
      <c r="A198" s="52">
        <v>20221231</v>
      </c>
      <c r="B198" s="84" t="s">
        <v>142</v>
      </c>
      <c r="C198" s="58">
        <v>10401</v>
      </c>
      <c r="D198" s="52" t="s">
        <v>368</v>
      </c>
      <c r="E198" s="52" t="s">
        <v>376</v>
      </c>
      <c r="F198" s="52" t="str">
        <f t="shared" si="3"/>
        <v>Term Loan-INR</v>
      </c>
      <c r="G198" s="60">
        <v>98693.1</v>
      </c>
      <c r="H198" s="52" t="s">
        <v>1200</v>
      </c>
      <c r="I198" s="52" t="s">
        <v>385</v>
      </c>
      <c r="J198" s="52" t="s">
        <v>364</v>
      </c>
      <c r="K198" s="52" t="s">
        <v>373</v>
      </c>
      <c r="L198" s="60">
        <f>G198*VLOOKUP(RIGHT(F198,3),'Currency-RBI'!$A$2:$B$28,2,0)</f>
        <v>98693.1</v>
      </c>
    </row>
    <row r="199" spans="1:12" x14ac:dyDescent="0.2">
      <c r="A199" s="52">
        <v>20221231</v>
      </c>
      <c r="B199" s="84" t="s">
        <v>127</v>
      </c>
      <c r="C199" s="58">
        <v>10402</v>
      </c>
      <c r="D199" s="52" t="s">
        <v>367</v>
      </c>
      <c r="E199" s="52" t="s">
        <v>366</v>
      </c>
      <c r="F199" s="52" t="str">
        <f t="shared" si="3"/>
        <v>MSF-GBP</v>
      </c>
      <c r="G199" s="60">
        <v>103167.9</v>
      </c>
      <c r="H199" s="52" t="s">
        <v>1199</v>
      </c>
      <c r="I199" s="52" t="s">
        <v>369</v>
      </c>
      <c r="J199" s="52" t="s">
        <v>369</v>
      </c>
      <c r="K199" s="52" t="s">
        <v>363</v>
      </c>
      <c r="L199" s="60">
        <f>G199*VLOOKUP(RIGHT(F199,3),'Currency-RBI'!$A$2:$B$28,2,0)</f>
        <v>10268043.16725</v>
      </c>
    </row>
    <row r="200" spans="1:12" x14ac:dyDescent="0.2">
      <c r="A200" s="52">
        <v>20221231</v>
      </c>
      <c r="B200" s="84" t="s">
        <v>123</v>
      </c>
      <c r="C200" s="58">
        <v>10403</v>
      </c>
      <c r="D200" s="52" t="s">
        <v>367</v>
      </c>
      <c r="E200" s="52" t="s">
        <v>381</v>
      </c>
      <c r="F200" s="52" t="str">
        <f t="shared" si="3"/>
        <v>Call Money-USD</v>
      </c>
      <c r="G200" s="60">
        <v>142015.5</v>
      </c>
      <c r="H200" s="52" t="s">
        <v>1198</v>
      </c>
      <c r="I200" s="52" t="s">
        <v>384</v>
      </c>
      <c r="J200" s="52" t="s">
        <v>371</v>
      </c>
      <c r="K200" s="52" t="s">
        <v>363</v>
      </c>
      <c r="L200" s="60">
        <f>G200*VLOOKUP(RIGHT(F200,3),'Currency-RBI'!$A$2:$B$28,2,0)</f>
        <v>11748232.237499999</v>
      </c>
    </row>
    <row r="201" spans="1:12" x14ac:dyDescent="0.2">
      <c r="A201" s="52">
        <v>20221231</v>
      </c>
      <c r="B201" s="84" t="s">
        <v>123</v>
      </c>
      <c r="C201" s="58">
        <v>10405</v>
      </c>
      <c r="D201" s="52" t="s">
        <v>368</v>
      </c>
      <c r="E201" s="52" t="s">
        <v>381</v>
      </c>
      <c r="F201" s="52" t="str">
        <f t="shared" si="3"/>
        <v>Call Money-USD</v>
      </c>
      <c r="G201" s="60">
        <v>952827.48</v>
      </c>
      <c r="H201" s="52" t="s">
        <v>1197</v>
      </c>
      <c r="I201" s="52" t="s">
        <v>365</v>
      </c>
      <c r="J201" s="52" t="s">
        <v>364</v>
      </c>
      <c r="K201" s="52" t="s">
        <v>373</v>
      </c>
      <c r="L201" s="60">
        <f>G201*VLOOKUP(RIGHT(F201,3),'Currency-RBI'!$A$2:$B$28,2,0)</f>
        <v>78822653.282999992</v>
      </c>
    </row>
    <row r="202" spans="1:12" x14ac:dyDescent="0.2">
      <c r="A202" s="52">
        <v>20221231</v>
      </c>
      <c r="B202" s="84" t="s">
        <v>127</v>
      </c>
      <c r="C202" s="58">
        <v>10407</v>
      </c>
      <c r="D202" s="52" t="s">
        <v>367</v>
      </c>
      <c r="E202" s="52" t="s">
        <v>366</v>
      </c>
      <c r="F202" s="52" t="str">
        <f t="shared" si="3"/>
        <v>MSF-GBP</v>
      </c>
      <c r="G202" s="60">
        <v>926778.6</v>
      </c>
      <c r="H202" s="52" t="s">
        <v>1196</v>
      </c>
      <c r="I202" s="52" t="s">
        <v>378</v>
      </c>
      <c r="J202" s="52" t="s">
        <v>377</v>
      </c>
      <c r="K202" s="52" t="s">
        <v>363</v>
      </c>
      <c r="L202" s="60">
        <f>G202*VLOOKUP(RIGHT(F202,3),'Currency-RBI'!$A$2:$B$28,2,0)</f>
        <v>92239957.111499995</v>
      </c>
    </row>
    <row r="203" spans="1:12" x14ac:dyDescent="0.2">
      <c r="A203" s="52">
        <v>20221231</v>
      </c>
      <c r="B203" s="84" t="s">
        <v>142</v>
      </c>
      <c r="C203" s="58">
        <v>10408</v>
      </c>
      <c r="D203" s="52" t="s">
        <v>368</v>
      </c>
      <c r="E203" s="52" t="s">
        <v>381</v>
      </c>
      <c r="F203" s="52" t="str">
        <f t="shared" si="3"/>
        <v>Call Money-INR</v>
      </c>
      <c r="G203" s="60">
        <v>218431.62</v>
      </c>
      <c r="H203" s="52" t="s">
        <v>1195</v>
      </c>
      <c r="I203" s="52" t="s">
        <v>378</v>
      </c>
      <c r="J203" s="52" t="s">
        <v>377</v>
      </c>
      <c r="K203" s="52" t="s">
        <v>373</v>
      </c>
      <c r="L203" s="60">
        <f>G203*VLOOKUP(RIGHT(F203,3),'Currency-RBI'!$A$2:$B$28,2,0)</f>
        <v>218431.62</v>
      </c>
    </row>
    <row r="204" spans="1:12" x14ac:dyDescent="0.2">
      <c r="A204" s="52">
        <v>20221231</v>
      </c>
      <c r="B204" s="84" t="s">
        <v>130</v>
      </c>
      <c r="C204" s="58">
        <v>10412</v>
      </c>
      <c r="D204" s="52" t="s">
        <v>368</v>
      </c>
      <c r="E204" s="52" t="s">
        <v>366</v>
      </c>
      <c r="F204" s="52" t="str">
        <f t="shared" si="3"/>
        <v>MSF-EUR</v>
      </c>
      <c r="G204" s="60">
        <v>393223.05</v>
      </c>
      <c r="H204" s="52" t="s">
        <v>1194</v>
      </c>
      <c r="I204" s="52" t="s">
        <v>375</v>
      </c>
      <c r="J204" s="52" t="s">
        <v>374</v>
      </c>
      <c r="K204" s="52" t="s">
        <v>363</v>
      </c>
      <c r="L204" s="60">
        <f>G204*VLOOKUP(RIGHT(F204,3),'Currency-RBI'!$A$2:$B$28,2,0)</f>
        <v>34656713.511749998</v>
      </c>
    </row>
    <row r="205" spans="1:12" x14ac:dyDescent="0.2">
      <c r="A205" s="52">
        <v>20221231</v>
      </c>
      <c r="B205" s="84" t="s">
        <v>142</v>
      </c>
      <c r="C205" s="58">
        <v>10413</v>
      </c>
      <c r="D205" s="52" t="s">
        <v>368</v>
      </c>
      <c r="E205" s="52" t="s">
        <v>381</v>
      </c>
      <c r="F205" s="52" t="str">
        <f t="shared" si="3"/>
        <v>Call Money-INR</v>
      </c>
      <c r="G205" s="60">
        <v>225170.55</v>
      </c>
      <c r="H205" s="52" t="s">
        <v>408</v>
      </c>
      <c r="I205" s="52" t="s">
        <v>378</v>
      </c>
      <c r="J205" s="52" t="s">
        <v>377</v>
      </c>
      <c r="K205" s="52" t="s">
        <v>373</v>
      </c>
      <c r="L205" s="60">
        <f>G205*VLOOKUP(RIGHT(F205,3),'Currency-RBI'!$A$2:$B$28,2,0)</f>
        <v>225170.55</v>
      </c>
    </row>
    <row r="206" spans="1:12" x14ac:dyDescent="0.2">
      <c r="A206" s="52">
        <v>20221231</v>
      </c>
      <c r="B206" s="84" t="s">
        <v>130</v>
      </c>
      <c r="C206" s="58">
        <v>10414</v>
      </c>
      <c r="D206" s="52" t="s">
        <v>367</v>
      </c>
      <c r="E206" s="52" t="s">
        <v>370</v>
      </c>
      <c r="F206" s="52" t="str">
        <f t="shared" si="3"/>
        <v>LAF-EUR</v>
      </c>
      <c r="G206" s="60">
        <v>807884.55</v>
      </c>
      <c r="H206" s="52" t="s">
        <v>1193</v>
      </c>
      <c r="I206" s="52" t="s">
        <v>380</v>
      </c>
      <c r="J206" s="52" t="s">
        <v>379</v>
      </c>
      <c r="K206" s="52" t="s">
        <v>373</v>
      </c>
      <c r="L206" s="60">
        <f>G206*VLOOKUP(RIGHT(F206,3),'Currency-RBI'!$A$2:$B$28,2,0)</f>
        <v>71202904.814250007</v>
      </c>
    </row>
    <row r="207" spans="1:12" x14ac:dyDescent="0.2">
      <c r="A207" s="52">
        <v>20221231</v>
      </c>
      <c r="B207" s="84" t="s">
        <v>142</v>
      </c>
      <c r="C207" s="58">
        <v>10416</v>
      </c>
      <c r="D207" s="52" t="s">
        <v>368</v>
      </c>
      <c r="E207" s="52" t="s">
        <v>366</v>
      </c>
      <c r="F207" s="52" t="str">
        <f t="shared" si="3"/>
        <v>MSF-INR</v>
      </c>
      <c r="G207" s="60">
        <v>821209.95</v>
      </c>
      <c r="H207" s="52" t="s">
        <v>1192</v>
      </c>
      <c r="I207" s="52" t="s">
        <v>386</v>
      </c>
      <c r="J207" s="52" t="s">
        <v>386</v>
      </c>
      <c r="K207" s="52" t="s">
        <v>373</v>
      </c>
      <c r="L207" s="60">
        <f>G207*VLOOKUP(RIGHT(F207,3),'Currency-RBI'!$A$2:$B$28,2,0)</f>
        <v>821209.95</v>
      </c>
    </row>
    <row r="208" spans="1:12" x14ac:dyDescent="0.2">
      <c r="A208" s="52">
        <v>20221231</v>
      </c>
      <c r="B208" s="84" t="s">
        <v>142</v>
      </c>
      <c r="C208" s="58">
        <v>10423</v>
      </c>
      <c r="D208" s="52" t="s">
        <v>367</v>
      </c>
      <c r="E208" s="52" t="s">
        <v>366</v>
      </c>
      <c r="F208" s="52" t="str">
        <f t="shared" si="3"/>
        <v>MSF-INR</v>
      </c>
      <c r="G208" s="60">
        <v>897250.86</v>
      </c>
      <c r="H208" s="52" t="s">
        <v>1191</v>
      </c>
      <c r="I208" s="52" t="s">
        <v>365</v>
      </c>
      <c r="J208" s="52" t="s">
        <v>364</v>
      </c>
      <c r="K208" s="52" t="s">
        <v>363</v>
      </c>
      <c r="L208" s="60">
        <f>G208*VLOOKUP(RIGHT(F208,3),'Currency-RBI'!$A$2:$B$28,2,0)</f>
        <v>897250.86</v>
      </c>
    </row>
    <row r="209" spans="1:12" x14ac:dyDescent="0.2">
      <c r="A209" s="52">
        <v>20221231</v>
      </c>
      <c r="B209" s="84" t="s">
        <v>130</v>
      </c>
      <c r="C209" s="58">
        <v>10426</v>
      </c>
      <c r="D209" s="52" t="s">
        <v>367</v>
      </c>
      <c r="E209" s="52" t="s">
        <v>366</v>
      </c>
      <c r="F209" s="52" t="str">
        <f t="shared" si="3"/>
        <v>MSF-EUR</v>
      </c>
      <c r="G209" s="60">
        <v>690579.45</v>
      </c>
      <c r="H209" s="52" t="s">
        <v>1190</v>
      </c>
      <c r="I209" s="52" t="s">
        <v>365</v>
      </c>
      <c r="J209" s="52" t="s">
        <v>364</v>
      </c>
      <c r="K209" s="52" t="s">
        <v>373</v>
      </c>
      <c r="L209" s="60">
        <f>G209*VLOOKUP(RIGHT(F209,3),'Currency-RBI'!$A$2:$B$28,2,0)</f>
        <v>60864219.825750001</v>
      </c>
    </row>
    <row r="210" spans="1:12" x14ac:dyDescent="0.2">
      <c r="A210" s="52">
        <v>20221231</v>
      </c>
      <c r="B210" s="84" t="s">
        <v>123</v>
      </c>
      <c r="C210" s="58">
        <v>10428</v>
      </c>
      <c r="D210" s="52" t="s">
        <v>368</v>
      </c>
      <c r="E210" s="52" t="s">
        <v>381</v>
      </c>
      <c r="F210" s="52" t="str">
        <f t="shared" si="3"/>
        <v>Call Money-USD</v>
      </c>
      <c r="G210" s="60">
        <v>133575.75</v>
      </c>
      <c r="H210" s="52" t="s">
        <v>403</v>
      </c>
      <c r="I210" s="52" t="s">
        <v>372</v>
      </c>
      <c r="J210" s="52" t="s">
        <v>371</v>
      </c>
      <c r="K210" s="52" t="s">
        <v>363</v>
      </c>
      <c r="L210" s="60">
        <f>G210*VLOOKUP(RIGHT(F210,3),'Currency-RBI'!$A$2:$B$28,2,0)</f>
        <v>11050053.918749999</v>
      </c>
    </row>
    <row r="211" spans="1:12" x14ac:dyDescent="0.2">
      <c r="A211" s="52">
        <v>20221231</v>
      </c>
      <c r="B211" s="84" t="s">
        <v>123</v>
      </c>
      <c r="C211" s="58">
        <v>10433</v>
      </c>
      <c r="D211" s="52" t="s">
        <v>367</v>
      </c>
      <c r="E211" s="52" t="s">
        <v>376</v>
      </c>
      <c r="F211" s="52" t="str">
        <f t="shared" si="3"/>
        <v>Term Loan-USD</v>
      </c>
      <c r="G211" s="60">
        <v>111152.25</v>
      </c>
      <c r="H211" s="52" t="s">
        <v>1189</v>
      </c>
      <c r="I211" s="52" t="s">
        <v>365</v>
      </c>
      <c r="J211" s="52" t="s">
        <v>364</v>
      </c>
      <c r="K211" s="52" t="s">
        <v>373</v>
      </c>
      <c r="L211" s="60">
        <f>G211*VLOOKUP(RIGHT(F211,3),'Currency-RBI'!$A$2:$B$28,2,0)</f>
        <v>9195069.8812499996</v>
      </c>
    </row>
    <row r="212" spans="1:12" x14ac:dyDescent="0.2">
      <c r="A212" s="52">
        <v>20221231</v>
      </c>
      <c r="B212" s="84" t="s">
        <v>142</v>
      </c>
      <c r="C212" s="58">
        <v>10434</v>
      </c>
      <c r="D212" s="52" t="s">
        <v>368</v>
      </c>
      <c r="E212" s="52" t="s">
        <v>370</v>
      </c>
      <c r="F212" s="52" t="str">
        <f t="shared" si="3"/>
        <v>LAF-INR</v>
      </c>
      <c r="G212" s="60">
        <v>610986.42000000004</v>
      </c>
      <c r="H212" s="52" t="s">
        <v>1188</v>
      </c>
      <c r="I212" s="52" t="s">
        <v>380</v>
      </c>
      <c r="J212" s="52" t="s">
        <v>379</v>
      </c>
      <c r="K212" s="52" t="s">
        <v>373</v>
      </c>
      <c r="L212" s="60">
        <f>G212*VLOOKUP(RIGHT(F212,3),'Currency-RBI'!$A$2:$B$28,2,0)</f>
        <v>610986.42000000004</v>
      </c>
    </row>
    <row r="213" spans="1:12" x14ac:dyDescent="0.2">
      <c r="A213" s="52">
        <v>20221231</v>
      </c>
      <c r="B213" s="84" t="s">
        <v>123</v>
      </c>
      <c r="C213" s="58">
        <v>10436</v>
      </c>
      <c r="D213" s="52" t="s">
        <v>368</v>
      </c>
      <c r="E213" s="52" t="s">
        <v>370</v>
      </c>
      <c r="F213" s="52" t="str">
        <f t="shared" si="3"/>
        <v>LAF-USD</v>
      </c>
      <c r="G213" s="60">
        <v>795649.14</v>
      </c>
      <c r="H213" s="52" t="s">
        <v>1187</v>
      </c>
      <c r="I213" s="52" t="s">
        <v>378</v>
      </c>
      <c r="J213" s="52" t="s">
        <v>377</v>
      </c>
      <c r="K213" s="52" t="s">
        <v>363</v>
      </c>
      <c r="L213" s="60">
        <f>G213*VLOOKUP(RIGHT(F213,3),'Currency-RBI'!$A$2:$B$28,2,0)</f>
        <v>65820075.1065</v>
      </c>
    </row>
    <row r="214" spans="1:12" x14ac:dyDescent="0.2">
      <c r="A214" s="52">
        <v>20221231</v>
      </c>
      <c r="B214" s="84" t="s">
        <v>127</v>
      </c>
      <c r="C214" s="58">
        <v>10437</v>
      </c>
      <c r="D214" s="52" t="s">
        <v>367</v>
      </c>
      <c r="E214" s="52" t="s">
        <v>376</v>
      </c>
      <c r="F214" s="52" t="str">
        <f t="shared" si="3"/>
        <v>Term Loan-GBP</v>
      </c>
      <c r="G214" s="60">
        <v>465588.08999999997</v>
      </c>
      <c r="H214" s="52" t="s">
        <v>1186</v>
      </c>
      <c r="I214" s="52" t="s">
        <v>375</v>
      </c>
      <c r="J214" s="52" t="s">
        <v>374</v>
      </c>
      <c r="K214" s="52" t="s">
        <v>373</v>
      </c>
      <c r="L214" s="60">
        <f>G214*VLOOKUP(RIGHT(F214,3),'Currency-RBI'!$A$2:$B$28,2,0)</f>
        <v>46338818.627475001</v>
      </c>
    </row>
    <row r="215" spans="1:12" x14ac:dyDescent="0.2">
      <c r="A215" s="52">
        <v>20221231</v>
      </c>
      <c r="B215" s="84" t="s">
        <v>127</v>
      </c>
      <c r="C215" s="58">
        <v>10444</v>
      </c>
      <c r="D215" s="52" t="s">
        <v>367</v>
      </c>
      <c r="E215" s="52" t="s">
        <v>366</v>
      </c>
      <c r="F215" s="52" t="str">
        <f t="shared" si="3"/>
        <v>MSF-GBP</v>
      </c>
      <c r="G215" s="60">
        <v>896118.3</v>
      </c>
      <c r="H215" s="52" t="s">
        <v>1185</v>
      </c>
      <c r="I215" s="52" t="s">
        <v>384</v>
      </c>
      <c r="J215" s="52" t="s">
        <v>371</v>
      </c>
      <c r="K215" s="52" t="s">
        <v>363</v>
      </c>
      <c r="L215" s="60">
        <f>G215*VLOOKUP(RIGHT(F215,3),'Currency-RBI'!$A$2:$B$28,2,0)</f>
        <v>89188414.103250012</v>
      </c>
    </row>
    <row r="216" spans="1:12" x14ac:dyDescent="0.2">
      <c r="A216" s="52">
        <v>20221231</v>
      </c>
      <c r="B216" s="84" t="s">
        <v>123</v>
      </c>
      <c r="C216" s="58">
        <v>10446</v>
      </c>
      <c r="D216" s="52" t="s">
        <v>367</v>
      </c>
      <c r="E216" s="52" t="s">
        <v>370</v>
      </c>
      <c r="F216" s="52" t="str">
        <f t="shared" si="3"/>
        <v>LAF-USD</v>
      </c>
      <c r="G216" s="60">
        <v>805500.63</v>
      </c>
      <c r="H216" s="52" t="s">
        <v>1184</v>
      </c>
      <c r="I216" s="52" t="s">
        <v>386</v>
      </c>
      <c r="J216" s="52" t="s">
        <v>386</v>
      </c>
      <c r="K216" s="52" t="s">
        <v>363</v>
      </c>
      <c r="L216" s="60">
        <f>G216*VLOOKUP(RIGHT(F216,3),'Currency-RBI'!$A$2:$B$28,2,0)</f>
        <v>66635039.616749994</v>
      </c>
    </row>
    <row r="217" spans="1:12" x14ac:dyDescent="0.2">
      <c r="A217" s="52">
        <v>20221231</v>
      </c>
      <c r="B217" s="84" t="s">
        <v>123</v>
      </c>
      <c r="C217" s="58">
        <v>10453</v>
      </c>
      <c r="D217" s="52" t="s">
        <v>368</v>
      </c>
      <c r="E217" s="52" t="s">
        <v>366</v>
      </c>
      <c r="F217" s="52" t="str">
        <f t="shared" si="3"/>
        <v>MSF-USD</v>
      </c>
      <c r="G217" s="60">
        <v>132664.95000000001</v>
      </c>
      <c r="H217" s="52" t="s">
        <v>1183</v>
      </c>
      <c r="I217" s="52" t="s">
        <v>378</v>
      </c>
      <c r="J217" s="52" t="s">
        <v>377</v>
      </c>
      <c r="K217" s="52" t="s">
        <v>373</v>
      </c>
      <c r="L217" s="60">
        <f>G217*VLOOKUP(RIGHT(F217,3),'Currency-RBI'!$A$2:$B$28,2,0)</f>
        <v>10974707.98875</v>
      </c>
    </row>
    <row r="218" spans="1:12" x14ac:dyDescent="0.2">
      <c r="A218" s="52">
        <v>20221231</v>
      </c>
      <c r="B218" s="84" t="s">
        <v>127</v>
      </c>
      <c r="C218" s="58">
        <v>10454</v>
      </c>
      <c r="D218" s="52" t="s">
        <v>368</v>
      </c>
      <c r="E218" s="52" t="s">
        <v>381</v>
      </c>
      <c r="F218" s="52" t="str">
        <f t="shared" si="3"/>
        <v>Call Money-GBP</v>
      </c>
      <c r="G218" s="60">
        <v>183592.53</v>
      </c>
      <c r="H218" s="52" t="s">
        <v>1182</v>
      </c>
      <c r="I218" s="52" t="s">
        <v>380</v>
      </c>
      <c r="J218" s="52" t="s">
        <v>379</v>
      </c>
      <c r="K218" s="52" t="s">
        <v>363</v>
      </c>
      <c r="L218" s="60">
        <f>G218*VLOOKUP(RIGHT(F218,3),'Currency-RBI'!$A$2:$B$28,2,0)</f>
        <v>18272505.529575001</v>
      </c>
    </row>
    <row r="219" spans="1:12" x14ac:dyDescent="0.2">
      <c r="A219" s="52">
        <v>20221231</v>
      </c>
      <c r="B219" s="84" t="s">
        <v>142</v>
      </c>
      <c r="C219" s="58">
        <v>10455</v>
      </c>
      <c r="D219" s="52" t="s">
        <v>367</v>
      </c>
      <c r="E219" s="52" t="s">
        <v>370</v>
      </c>
      <c r="F219" s="52" t="str">
        <f t="shared" si="3"/>
        <v>LAF-INR</v>
      </c>
      <c r="G219" s="60">
        <v>13869.9</v>
      </c>
      <c r="H219" s="52" t="s">
        <v>1181</v>
      </c>
      <c r="I219" s="52" t="s">
        <v>386</v>
      </c>
      <c r="J219" s="52" t="s">
        <v>386</v>
      </c>
      <c r="K219" s="52" t="s">
        <v>363</v>
      </c>
      <c r="L219" s="60">
        <f>G219*VLOOKUP(RIGHT(F219,3),'Currency-RBI'!$A$2:$B$28,2,0)</f>
        <v>13869.9</v>
      </c>
    </row>
    <row r="220" spans="1:12" x14ac:dyDescent="0.2">
      <c r="A220" s="52">
        <v>20221231</v>
      </c>
      <c r="B220" s="84" t="s">
        <v>130</v>
      </c>
      <c r="C220" s="58">
        <v>10456</v>
      </c>
      <c r="D220" s="52" t="s">
        <v>367</v>
      </c>
      <c r="E220" s="52" t="s">
        <v>376</v>
      </c>
      <c r="F220" s="52" t="str">
        <f t="shared" si="3"/>
        <v>Term Loan-EUR</v>
      </c>
      <c r="G220" s="60">
        <v>715579.92</v>
      </c>
      <c r="H220" s="52" t="s">
        <v>735</v>
      </c>
      <c r="I220" s="52" t="s">
        <v>372</v>
      </c>
      <c r="J220" s="52" t="s">
        <v>371</v>
      </c>
      <c r="K220" s="52" t="s">
        <v>363</v>
      </c>
      <c r="L220" s="60">
        <f>G220*VLOOKUP(RIGHT(F220,3),'Currency-RBI'!$A$2:$B$28,2,0)</f>
        <v>63067636.249200009</v>
      </c>
    </row>
    <row r="221" spans="1:12" x14ac:dyDescent="0.2">
      <c r="A221" s="52">
        <v>20221231</v>
      </c>
      <c r="B221" s="84" t="s">
        <v>127</v>
      </c>
      <c r="C221" s="58">
        <v>10457</v>
      </c>
      <c r="D221" s="52" t="s">
        <v>367</v>
      </c>
      <c r="E221" s="52" t="s">
        <v>376</v>
      </c>
      <c r="F221" s="52" t="str">
        <f t="shared" si="3"/>
        <v>Term Loan-GBP</v>
      </c>
      <c r="G221" s="60">
        <v>781004.07</v>
      </c>
      <c r="H221" s="52" t="s">
        <v>1180</v>
      </c>
      <c r="I221" s="52" t="s">
        <v>386</v>
      </c>
      <c r="J221" s="52" t="s">
        <v>386</v>
      </c>
      <c r="K221" s="52" t="s">
        <v>363</v>
      </c>
      <c r="L221" s="60">
        <f>G221*VLOOKUP(RIGHT(F221,3),'Currency-RBI'!$A$2:$B$28,2,0)</f>
        <v>77731382.576924995</v>
      </c>
    </row>
    <row r="222" spans="1:12" x14ac:dyDescent="0.2">
      <c r="A222" s="52">
        <v>20221231</v>
      </c>
      <c r="B222" s="84" t="s">
        <v>142</v>
      </c>
      <c r="C222" s="58">
        <v>10459</v>
      </c>
      <c r="D222" s="52" t="s">
        <v>367</v>
      </c>
      <c r="E222" s="52" t="s">
        <v>370</v>
      </c>
      <c r="F222" s="52" t="str">
        <f t="shared" si="3"/>
        <v>LAF-INR</v>
      </c>
      <c r="G222" s="60">
        <v>327240.53999999998</v>
      </c>
      <c r="H222" s="52" t="s">
        <v>1179</v>
      </c>
      <c r="I222" s="52" t="s">
        <v>375</v>
      </c>
      <c r="J222" s="52" t="s">
        <v>374</v>
      </c>
      <c r="K222" s="52" t="s">
        <v>363</v>
      </c>
      <c r="L222" s="60">
        <f>G222*VLOOKUP(RIGHT(F222,3),'Currency-RBI'!$A$2:$B$28,2,0)</f>
        <v>327240.53999999998</v>
      </c>
    </row>
    <row r="223" spans="1:12" x14ac:dyDescent="0.2">
      <c r="A223" s="52">
        <v>20221231</v>
      </c>
      <c r="B223" s="84" t="s">
        <v>130</v>
      </c>
      <c r="C223" s="58">
        <v>10463</v>
      </c>
      <c r="D223" s="52" t="s">
        <v>367</v>
      </c>
      <c r="E223" s="52" t="s">
        <v>381</v>
      </c>
      <c r="F223" s="52" t="str">
        <f t="shared" si="3"/>
        <v>Call Money-EUR</v>
      </c>
      <c r="G223" s="60">
        <v>42049.26</v>
      </c>
      <c r="H223" s="52" t="s">
        <v>1178</v>
      </c>
      <c r="I223" s="52" t="s">
        <v>378</v>
      </c>
      <c r="J223" s="52" t="s">
        <v>377</v>
      </c>
      <c r="K223" s="52" t="s">
        <v>373</v>
      </c>
      <c r="L223" s="60">
        <f>G223*VLOOKUP(RIGHT(F223,3),'Currency-RBI'!$A$2:$B$28,2,0)</f>
        <v>3706011.5301000006</v>
      </c>
    </row>
    <row r="224" spans="1:12" x14ac:dyDescent="0.2">
      <c r="A224" s="52">
        <v>20221231</v>
      </c>
      <c r="B224" s="84" t="s">
        <v>127</v>
      </c>
      <c r="C224" s="58">
        <v>10465</v>
      </c>
      <c r="D224" s="52" t="s">
        <v>367</v>
      </c>
      <c r="E224" s="52" t="s">
        <v>376</v>
      </c>
      <c r="F224" s="52" t="str">
        <f t="shared" si="3"/>
        <v>Term Loan-GBP</v>
      </c>
      <c r="G224" s="60">
        <v>128672.28</v>
      </c>
      <c r="H224" s="52" t="s">
        <v>1177</v>
      </c>
      <c r="I224" s="52" t="s">
        <v>380</v>
      </c>
      <c r="J224" s="52" t="s">
        <v>379</v>
      </c>
      <c r="K224" s="52" t="s">
        <v>363</v>
      </c>
      <c r="L224" s="60">
        <f>G224*VLOOKUP(RIGHT(F224,3),'Currency-RBI'!$A$2:$B$28,2,0)</f>
        <v>12806430.3477</v>
      </c>
    </row>
    <row r="225" spans="1:12" x14ac:dyDescent="0.2">
      <c r="A225" s="52">
        <v>20221231</v>
      </c>
      <c r="B225" s="84" t="s">
        <v>142</v>
      </c>
      <c r="C225" s="58">
        <v>10466</v>
      </c>
      <c r="D225" s="52" t="s">
        <v>367</v>
      </c>
      <c r="E225" s="52" t="s">
        <v>366</v>
      </c>
      <c r="F225" s="52" t="str">
        <f t="shared" si="3"/>
        <v>MSF-INR</v>
      </c>
      <c r="G225" s="60">
        <v>591150.78</v>
      </c>
      <c r="H225" s="52" t="s">
        <v>1176</v>
      </c>
      <c r="I225" s="52" t="s">
        <v>383</v>
      </c>
      <c r="J225" s="52" t="s">
        <v>371</v>
      </c>
      <c r="K225" s="52" t="s">
        <v>363</v>
      </c>
      <c r="L225" s="60">
        <f>G225*VLOOKUP(RIGHT(F225,3),'Currency-RBI'!$A$2:$B$28,2,0)</f>
        <v>591150.78</v>
      </c>
    </row>
    <row r="226" spans="1:12" x14ac:dyDescent="0.2">
      <c r="A226" s="52">
        <v>20221231</v>
      </c>
      <c r="B226" s="84" t="s">
        <v>130</v>
      </c>
      <c r="C226" s="58">
        <v>10468</v>
      </c>
      <c r="D226" s="52" t="s">
        <v>368</v>
      </c>
      <c r="E226" s="52" t="s">
        <v>381</v>
      </c>
      <c r="F226" s="52" t="str">
        <f t="shared" si="3"/>
        <v>Call Money-EUR</v>
      </c>
      <c r="G226" s="60">
        <v>42642.27</v>
      </c>
      <c r="H226" s="52" t="s">
        <v>1175</v>
      </c>
      <c r="I226" s="52" t="s">
        <v>375</v>
      </c>
      <c r="J226" s="52" t="s">
        <v>374</v>
      </c>
      <c r="K226" s="52" t="s">
        <v>363</v>
      </c>
      <c r="L226" s="60">
        <f>G226*VLOOKUP(RIGHT(F226,3),'Currency-RBI'!$A$2:$B$28,2,0)</f>
        <v>3758276.4664499997</v>
      </c>
    </row>
    <row r="227" spans="1:12" x14ac:dyDescent="0.2">
      <c r="A227" s="52">
        <v>20221231</v>
      </c>
      <c r="B227" s="84" t="s">
        <v>123</v>
      </c>
      <c r="C227" s="58">
        <v>10469</v>
      </c>
      <c r="D227" s="52" t="s">
        <v>367</v>
      </c>
      <c r="E227" s="52" t="s">
        <v>381</v>
      </c>
      <c r="F227" s="52" t="str">
        <f t="shared" si="3"/>
        <v>Call Money-USD</v>
      </c>
      <c r="G227" s="60">
        <v>294304.23</v>
      </c>
      <c r="H227" s="52" t="s">
        <v>422</v>
      </c>
      <c r="I227" s="52" t="s">
        <v>383</v>
      </c>
      <c r="J227" s="52" t="s">
        <v>371</v>
      </c>
      <c r="K227" s="52" t="s">
        <v>373</v>
      </c>
      <c r="L227" s="60">
        <f>G227*VLOOKUP(RIGHT(F227,3),'Currency-RBI'!$A$2:$B$28,2,0)</f>
        <v>24346317.426749997</v>
      </c>
    </row>
    <row r="228" spans="1:12" x14ac:dyDescent="0.2">
      <c r="A228" s="52">
        <v>20221231</v>
      </c>
      <c r="B228" s="84" t="s">
        <v>130</v>
      </c>
      <c r="C228" s="58">
        <v>10472</v>
      </c>
      <c r="D228" s="52" t="s">
        <v>367</v>
      </c>
      <c r="E228" s="52" t="s">
        <v>376</v>
      </c>
      <c r="F228" s="52" t="str">
        <f t="shared" si="3"/>
        <v>Term Loan-EUR</v>
      </c>
      <c r="G228" s="60">
        <v>843669.09</v>
      </c>
      <c r="H228" s="52" t="s">
        <v>421</v>
      </c>
      <c r="I228" s="52" t="s">
        <v>372</v>
      </c>
      <c r="J228" s="52" t="s">
        <v>371</v>
      </c>
      <c r="K228" s="52" t="s">
        <v>363</v>
      </c>
      <c r="L228" s="60">
        <f>G228*VLOOKUP(RIGHT(F228,3),'Currency-RBI'!$A$2:$B$28,2,0)</f>
        <v>74356775.247150004</v>
      </c>
    </row>
    <row r="229" spans="1:12" x14ac:dyDescent="0.2">
      <c r="A229" s="52">
        <v>20221231</v>
      </c>
      <c r="B229" s="84" t="s">
        <v>130</v>
      </c>
      <c r="C229" s="58">
        <v>10473</v>
      </c>
      <c r="D229" s="52" t="s">
        <v>367</v>
      </c>
      <c r="E229" s="52" t="s">
        <v>376</v>
      </c>
      <c r="F229" s="52" t="str">
        <f t="shared" si="3"/>
        <v>Term Loan-EUR</v>
      </c>
      <c r="G229" s="60">
        <v>80353.350000000006</v>
      </c>
      <c r="H229" s="52" t="s">
        <v>1174</v>
      </c>
      <c r="I229" s="52" t="s">
        <v>369</v>
      </c>
      <c r="J229" s="52" t="s">
        <v>369</v>
      </c>
      <c r="K229" s="52" t="s">
        <v>373</v>
      </c>
      <c r="L229" s="60">
        <f>G229*VLOOKUP(RIGHT(F229,3),'Currency-RBI'!$A$2:$B$28,2,0)</f>
        <v>7081942.5022500008</v>
      </c>
    </row>
    <row r="230" spans="1:12" x14ac:dyDescent="0.2">
      <c r="A230" s="52">
        <v>20221231</v>
      </c>
      <c r="B230" s="84" t="s">
        <v>123</v>
      </c>
      <c r="C230" s="58">
        <v>10474</v>
      </c>
      <c r="D230" s="52" t="s">
        <v>367</v>
      </c>
      <c r="E230" s="52" t="s">
        <v>376</v>
      </c>
      <c r="F230" s="52" t="str">
        <f t="shared" si="3"/>
        <v>Term Loan-USD</v>
      </c>
      <c r="G230" s="60">
        <v>720718.02</v>
      </c>
      <c r="H230" s="52" t="s">
        <v>1173</v>
      </c>
      <c r="I230" s="52" t="s">
        <v>385</v>
      </c>
      <c r="J230" s="52" t="s">
        <v>364</v>
      </c>
      <c r="K230" s="52" t="s">
        <v>363</v>
      </c>
      <c r="L230" s="60">
        <f>G230*VLOOKUP(RIGHT(F230,3),'Currency-RBI'!$A$2:$B$28,2,0)</f>
        <v>59621398.204499997</v>
      </c>
    </row>
    <row r="231" spans="1:12" x14ac:dyDescent="0.2">
      <c r="A231" s="52">
        <v>20221231</v>
      </c>
      <c r="B231" s="84" t="s">
        <v>142</v>
      </c>
      <c r="C231" s="58">
        <v>10475</v>
      </c>
      <c r="D231" s="52" t="s">
        <v>368</v>
      </c>
      <c r="E231" s="52" t="s">
        <v>366</v>
      </c>
      <c r="F231" s="52" t="str">
        <f t="shared" si="3"/>
        <v>MSF-INR</v>
      </c>
      <c r="G231" s="60">
        <v>877070.7</v>
      </c>
      <c r="H231" s="52" t="s">
        <v>441</v>
      </c>
      <c r="I231" s="52" t="s">
        <v>369</v>
      </c>
      <c r="J231" s="52" t="s">
        <v>369</v>
      </c>
      <c r="K231" s="52" t="s">
        <v>363</v>
      </c>
      <c r="L231" s="60">
        <f>G231*VLOOKUP(RIGHT(F231,3),'Currency-RBI'!$A$2:$B$28,2,0)</f>
        <v>877070.7</v>
      </c>
    </row>
    <row r="232" spans="1:12" x14ac:dyDescent="0.2">
      <c r="A232" s="52">
        <v>20221231</v>
      </c>
      <c r="B232" s="84" t="s">
        <v>142</v>
      </c>
      <c r="C232" s="58">
        <v>10476</v>
      </c>
      <c r="D232" s="52" t="s">
        <v>367</v>
      </c>
      <c r="E232" s="52" t="s">
        <v>381</v>
      </c>
      <c r="F232" s="52" t="str">
        <f t="shared" si="3"/>
        <v>Call Money-INR</v>
      </c>
      <c r="G232" s="60">
        <v>769530.96</v>
      </c>
      <c r="H232" s="52" t="s">
        <v>1172</v>
      </c>
      <c r="I232" s="52" t="s">
        <v>385</v>
      </c>
      <c r="J232" s="52" t="s">
        <v>364</v>
      </c>
      <c r="K232" s="52" t="s">
        <v>363</v>
      </c>
      <c r="L232" s="60">
        <f>G232*VLOOKUP(RIGHT(F232,3),'Currency-RBI'!$A$2:$B$28,2,0)</f>
        <v>769530.96</v>
      </c>
    </row>
    <row r="233" spans="1:12" x14ac:dyDescent="0.2">
      <c r="A233" s="52">
        <v>20221231</v>
      </c>
      <c r="B233" s="84" t="s">
        <v>123</v>
      </c>
      <c r="C233" s="58">
        <v>10482</v>
      </c>
      <c r="D233" s="52" t="s">
        <v>368</v>
      </c>
      <c r="E233" s="52" t="s">
        <v>366</v>
      </c>
      <c r="F233" s="52" t="str">
        <f t="shared" si="3"/>
        <v>MSF-USD</v>
      </c>
      <c r="G233" s="60">
        <v>889915.95</v>
      </c>
      <c r="H233" s="52" t="s">
        <v>1171</v>
      </c>
      <c r="I233" s="52" t="s">
        <v>382</v>
      </c>
      <c r="J233" s="52" t="s">
        <v>371</v>
      </c>
      <c r="K233" s="52" t="s">
        <v>373</v>
      </c>
      <c r="L233" s="60">
        <f>G233*VLOOKUP(RIGHT(F233,3),'Currency-RBI'!$A$2:$B$28,2,0)</f>
        <v>73618296.96374999</v>
      </c>
    </row>
    <row r="234" spans="1:12" x14ac:dyDescent="0.2">
      <c r="A234" s="52">
        <v>20221231</v>
      </c>
      <c r="B234" s="84" t="s">
        <v>130</v>
      </c>
      <c r="C234" s="58">
        <v>10484</v>
      </c>
      <c r="D234" s="52" t="s">
        <v>368</v>
      </c>
      <c r="E234" s="52" t="s">
        <v>376</v>
      </c>
      <c r="F234" s="52" t="str">
        <f t="shared" si="3"/>
        <v>Term Loan-EUR</v>
      </c>
      <c r="G234" s="60">
        <v>517935.33</v>
      </c>
      <c r="H234" s="52" t="s">
        <v>1170</v>
      </c>
      <c r="I234" s="52" t="s">
        <v>365</v>
      </c>
      <c r="J234" s="52" t="s">
        <v>364</v>
      </c>
      <c r="K234" s="52" t="s">
        <v>363</v>
      </c>
      <c r="L234" s="60">
        <f>G234*VLOOKUP(RIGHT(F234,3),'Currency-RBI'!$A$2:$B$28,2,0)</f>
        <v>45648230.309550002</v>
      </c>
    </row>
    <row r="235" spans="1:12" x14ac:dyDescent="0.2">
      <c r="A235" s="52">
        <v>20221231</v>
      </c>
      <c r="B235" s="84" t="s">
        <v>130</v>
      </c>
      <c r="C235" s="58">
        <v>10485</v>
      </c>
      <c r="D235" s="52" t="s">
        <v>367</v>
      </c>
      <c r="E235" s="52" t="s">
        <v>366</v>
      </c>
      <c r="F235" s="52" t="str">
        <f t="shared" si="3"/>
        <v>MSF-EUR</v>
      </c>
      <c r="G235" s="60">
        <v>839205.17999999993</v>
      </c>
      <c r="H235" s="52" t="s">
        <v>1169</v>
      </c>
      <c r="I235" s="52" t="s">
        <v>375</v>
      </c>
      <c r="J235" s="52" t="s">
        <v>374</v>
      </c>
      <c r="K235" s="52" t="s">
        <v>373</v>
      </c>
      <c r="L235" s="60">
        <f>G235*VLOOKUP(RIGHT(F235,3),'Currency-RBI'!$A$2:$B$28,2,0)</f>
        <v>73963348.539299995</v>
      </c>
    </row>
    <row r="236" spans="1:12" x14ac:dyDescent="0.2">
      <c r="A236" s="52">
        <v>20221231</v>
      </c>
      <c r="B236" s="84" t="s">
        <v>123</v>
      </c>
      <c r="C236" s="58">
        <v>10486</v>
      </c>
      <c r="D236" s="52" t="s">
        <v>367</v>
      </c>
      <c r="E236" s="52" t="s">
        <v>376</v>
      </c>
      <c r="F236" s="52" t="str">
        <f t="shared" si="3"/>
        <v>Term Loan-USD</v>
      </c>
      <c r="G236" s="60">
        <v>436487.04</v>
      </c>
      <c r="H236" s="52" t="s">
        <v>1168</v>
      </c>
      <c r="I236" s="52" t="s">
        <v>365</v>
      </c>
      <c r="J236" s="52" t="s">
        <v>364</v>
      </c>
      <c r="K236" s="52" t="s">
        <v>363</v>
      </c>
      <c r="L236" s="60">
        <f>G236*VLOOKUP(RIGHT(F236,3),'Currency-RBI'!$A$2:$B$28,2,0)</f>
        <v>36108390.383999996</v>
      </c>
    </row>
    <row r="237" spans="1:12" x14ac:dyDescent="0.2">
      <c r="A237" s="52">
        <v>20221231</v>
      </c>
      <c r="B237" s="84" t="s">
        <v>142</v>
      </c>
      <c r="C237" s="58">
        <v>10487</v>
      </c>
      <c r="D237" s="52" t="s">
        <v>367</v>
      </c>
      <c r="E237" s="52" t="s">
        <v>370</v>
      </c>
      <c r="F237" s="52" t="str">
        <f t="shared" si="3"/>
        <v>LAF-INR</v>
      </c>
      <c r="G237" s="60">
        <v>442084.5</v>
      </c>
      <c r="H237" s="52" t="s">
        <v>1167</v>
      </c>
      <c r="I237" s="52" t="s">
        <v>380</v>
      </c>
      <c r="J237" s="52" t="s">
        <v>379</v>
      </c>
      <c r="K237" s="52" t="s">
        <v>373</v>
      </c>
      <c r="L237" s="60">
        <f>G237*VLOOKUP(RIGHT(F237,3),'Currency-RBI'!$A$2:$B$28,2,0)</f>
        <v>442084.5</v>
      </c>
    </row>
    <row r="238" spans="1:12" x14ac:dyDescent="0.2">
      <c r="A238" s="52">
        <v>20221231</v>
      </c>
      <c r="B238" s="84" t="s">
        <v>130</v>
      </c>
      <c r="C238" s="58">
        <v>10488</v>
      </c>
      <c r="D238" s="52" t="s">
        <v>368</v>
      </c>
      <c r="E238" s="52" t="s">
        <v>370</v>
      </c>
      <c r="F238" s="52" t="str">
        <f t="shared" si="3"/>
        <v>LAF-EUR</v>
      </c>
      <c r="G238" s="60">
        <v>647797.59</v>
      </c>
      <c r="H238" s="52" t="s">
        <v>1166</v>
      </c>
      <c r="I238" s="52" t="s">
        <v>382</v>
      </c>
      <c r="J238" s="52" t="s">
        <v>371</v>
      </c>
      <c r="K238" s="52" t="s">
        <v>373</v>
      </c>
      <c r="L238" s="60">
        <f>G238*VLOOKUP(RIGHT(F238,3),'Currency-RBI'!$A$2:$B$28,2,0)</f>
        <v>57093640.59465</v>
      </c>
    </row>
    <row r="239" spans="1:12" x14ac:dyDescent="0.2">
      <c r="A239" s="52">
        <v>20221231</v>
      </c>
      <c r="B239" s="84" t="s">
        <v>127</v>
      </c>
      <c r="C239" s="58">
        <v>10489</v>
      </c>
      <c r="D239" s="52" t="s">
        <v>368</v>
      </c>
      <c r="E239" s="52" t="s">
        <v>370</v>
      </c>
      <c r="F239" s="52" t="str">
        <f t="shared" si="3"/>
        <v>LAF-GBP</v>
      </c>
      <c r="G239" s="60">
        <v>888674.49</v>
      </c>
      <c r="H239" s="52" t="s">
        <v>1165</v>
      </c>
      <c r="I239" s="52" t="s">
        <v>372</v>
      </c>
      <c r="J239" s="52" t="s">
        <v>371</v>
      </c>
      <c r="K239" s="52" t="s">
        <v>373</v>
      </c>
      <c r="L239" s="60">
        <f>G239*VLOOKUP(RIGHT(F239,3),'Currency-RBI'!$A$2:$B$28,2,0)</f>
        <v>88447550.303475007</v>
      </c>
    </row>
    <row r="240" spans="1:12" x14ac:dyDescent="0.2">
      <c r="A240" s="52">
        <v>20221231</v>
      </c>
      <c r="B240" s="84" t="s">
        <v>142</v>
      </c>
      <c r="C240" s="58">
        <v>10492</v>
      </c>
      <c r="D240" s="52" t="s">
        <v>367</v>
      </c>
      <c r="E240" s="52" t="s">
        <v>370</v>
      </c>
      <c r="F240" s="52" t="str">
        <f t="shared" si="3"/>
        <v>LAF-INR</v>
      </c>
      <c r="G240" s="60">
        <v>862802.82</v>
      </c>
      <c r="H240" s="52" t="s">
        <v>1164</v>
      </c>
      <c r="I240" s="52" t="s">
        <v>365</v>
      </c>
      <c r="J240" s="52" t="s">
        <v>364</v>
      </c>
      <c r="K240" s="52" t="s">
        <v>363</v>
      </c>
      <c r="L240" s="60">
        <f>G240*VLOOKUP(RIGHT(F240,3),'Currency-RBI'!$A$2:$B$28,2,0)</f>
        <v>862802.82</v>
      </c>
    </row>
    <row r="241" spans="1:12" x14ac:dyDescent="0.2">
      <c r="A241" s="52">
        <v>20221231</v>
      </c>
      <c r="B241" s="84" t="s">
        <v>123</v>
      </c>
      <c r="C241" s="58">
        <v>10494</v>
      </c>
      <c r="D241" s="52" t="s">
        <v>367</v>
      </c>
      <c r="E241" s="52" t="s">
        <v>366</v>
      </c>
      <c r="F241" s="52" t="str">
        <f t="shared" si="3"/>
        <v>MSF-USD</v>
      </c>
      <c r="G241" s="60">
        <v>614579.13</v>
      </c>
      <c r="H241" s="52" t="s">
        <v>1163</v>
      </c>
      <c r="I241" s="52" t="s">
        <v>385</v>
      </c>
      <c r="J241" s="52" t="s">
        <v>364</v>
      </c>
      <c r="K241" s="52" t="s">
        <v>373</v>
      </c>
      <c r="L241" s="60">
        <f>G241*VLOOKUP(RIGHT(F241,3),'Currency-RBI'!$A$2:$B$28,2,0)</f>
        <v>50841058.529249996</v>
      </c>
    </row>
    <row r="242" spans="1:12" x14ac:dyDescent="0.2">
      <c r="A242" s="52">
        <v>20221231</v>
      </c>
      <c r="B242" s="84" t="s">
        <v>123</v>
      </c>
      <c r="C242" s="58">
        <v>10495</v>
      </c>
      <c r="D242" s="52" t="s">
        <v>368</v>
      </c>
      <c r="E242" s="52" t="s">
        <v>376</v>
      </c>
      <c r="F242" s="52" t="str">
        <f t="shared" si="3"/>
        <v>Term Loan-USD</v>
      </c>
      <c r="G242" s="60">
        <v>133349.04</v>
      </c>
      <c r="H242" s="52" t="s">
        <v>1162</v>
      </c>
      <c r="I242" s="52" t="s">
        <v>365</v>
      </c>
      <c r="J242" s="52" t="s">
        <v>364</v>
      </c>
      <c r="K242" s="52" t="s">
        <v>363</v>
      </c>
      <c r="L242" s="60">
        <f>G242*VLOOKUP(RIGHT(F242,3),'Currency-RBI'!$A$2:$B$28,2,0)</f>
        <v>11031299.334000001</v>
      </c>
    </row>
    <row r="243" spans="1:12" x14ac:dyDescent="0.2">
      <c r="A243" s="52">
        <v>20221231</v>
      </c>
      <c r="B243" s="84" t="s">
        <v>130</v>
      </c>
      <c r="C243" s="58">
        <v>10496</v>
      </c>
      <c r="D243" s="52" t="s">
        <v>368</v>
      </c>
      <c r="E243" s="52" t="s">
        <v>366</v>
      </c>
      <c r="F243" s="52" t="str">
        <f t="shared" si="3"/>
        <v>MSF-EUR</v>
      </c>
      <c r="G243" s="60">
        <v>354075.48</v>
      </c>
      <c r="H243" s="52" t="s">
        <v>1161</v>
      </c>
      <c r="I243" s="52" t="s">
        <v>383</v>
      </c>
      <c r="J243" s="52" t="s">
        <v>371</v>
      </c>
      <c r="K243" s="52" t="s">
        <v>373</v>
      </c>
      <c r="L243" s="60">
        <f>G243*VLOOKUP(RIGHT(F243,3),'Currency-RBI'!$A$2:$B$28,2,0)</f>
        <v>31206442.4298</v>
      </c>
    </row>
    <row r="244" spans="1:12" x14ac:dyDescent="0.2">
      <c r="A244" s="52">
        <v>20221231</v>
      </c>
      <c r="B244" s="84" t="s">
        <v>123</v>
      </c>
      <c r="C244" s="58">
        <v>10497</v>
      </c>
      <c r="D244" s="52" t="s">
        <v>367</v>
      </c>
      <c r="E244" s="52" t="s">
        <v>370</v>
      </c>
      <c r="F244" s="52" t="str">
        <f t="shared" si="3"/>
        <v>LAF-USD</v>
      </c>
      <c r="G244" s="60">
        <v>176314.05</v>
      </c>
      <c r="H244" s="52" t="s">
        <v>1160</v>
      </c>
      <c r="I244" s="52" t="s">
        <v>372</v>
      </c>
      <c r="J244" s="52" t="s">
        <v>371</v>
      </c>
      <c r="K244" s="52" t="s">
        <v>363</v>
      </c>
      <c r="L244" s="60">
        <f>G244*VLOOKUP(RIGHT(F244,3),'Currency-RBI'!$A$2:$B$28,2,0)</f>
        <v>14585579.786249999</v>
      </c>
    </row>
    <row r="245" spans="1:12" x14ac:dyDescent="0.2">
      <c r="A245" s="52">
        <v>20221231</v>
      </c>
      <c r="B245" s="84" t="s">
        <v>142</v>
      </c>
      <c r="C245" s="58">
        <v>10499</v>
      </c>
      <c r="D245" s="52" t="s">
        <v>368</v>
      </c>
      <c r="E245" s="52" t="s">
        <v>376</v>
      </c>
      <c r="F245" s="52" t="str">
        <f t="shared" si="3"/>
        <v>Term Loan-INR</v>
      </c>
      <c r="G245" s="60">
        <v>514249.56</v>
      </c>
      <c r="H245" s="52" t="s">
        <v>1159</v>
      </c>
      <c r="I245" s="52" t="s">
        <v>380</v>
      </c>
      <c r="J245" s="52" t="s">
        <v>379</v>
      </c>
      <c r="K245" s="52" t="s">
        <v>373</v>
      </c>
      <c r="L245" s="60">
        <f>G245*VLOOKUP(RIGHT(F245,3),'Currency-RBI'!$A$2:$B$28,2,0)</f>
        <v>514249.56</v>
      </c>
    </row>
    <row r="246" spans="1:12" x14ac:dyDescent="0.2">
      <c r="A246" s="52">
        <v>20221231</v>
      </c>
      <c r="B246" s="84" t="s">
        <v>127</v>
      </c>
      <c r="C246" s="58">
        <v>10502</v>
      </c>
      <c r="D246" s="52" t="s">
        <v>367</v>
      </c>
      <c r="E246" s="52" t="s">
        <v>366</v>
      </c>
      <c r="F246" s="52" t="str">
        <f t="shared" si="3"/>
        <v>MSF-GBP</v>
      </c>
      <c r="G246" s="60">
        <v>813695.85</v>
      </c>
      <c r="H246" s="52" t="s">
        <v>1158</v>
      </c>
      <c r="I246" s="52" t="s">
        <v>369</v>
      </c>
      <c r="J246" s="52" t="s">
        <v>369</v>
      </c>
      <c r="K246" s="52" t="s">
        <v>363</v>
      </c>
      <c r="L246" s="60">
        <f>G246*VLOOKUP(RIGHT(F246,3),'Currency-RBI'!$A$2:$B$28,2,0)</f>
        <v>80985113.710875005</v>
      </c>
    </row>
    <row r="247" spans="1:12" x14ac:dyDescent="0.2">
      <c r="A247" s="52">
        <v>20221231</v>
      </c>
      <c r="B247" s="84" t="s">
        <v>123</v>
      </c>
      <c r="C247" s="58">
        <v>10503</v>
      </c>
      <c r="D247" s="52" t="s">
        <v>367</v>
      </c>
      <c r="E247" s="52" t="s">
        <v>381</v>
      </c>
      <c r="F247" s="52" t="str">
        <f t="shared" si="3"/>
        <v>Call Money-USD</v>
      </c>
      <c r="G247" s="60">
        <v>103291.65</v>
      </c>
      <c r="H247" s="52" t="s">
        <v>1157</v>
      </c>
      <c r="I247" s="52" t="s">
        <v>378</v>
      </c>
      <c r="J247" s="52" t="s">
        <v>377</v>
      </c>
      <c r="K247" s="52" t="s">
        <v>373</v>
      </c>
      <c r="L247" s="60">
        <f>G247*VLOOKUP(RIGHT(F247,3),'Currency-RBI'!$A$2:$B$28,2,0)</f>
        <v>8544801.7462499999</v>
      </c>
    </row>
    <row r="248" spans="1:12" x14ac:dyDescent="0.2">
      <c r="A248" s="52">
        <v>20221231</v>
      </c>
      <c r="B248" s="84" t="s">
        <v>130</v>
      </c>
      <c r="C248" s="58">
        <v>10504</v>
      </c>
      <c r="D248" s="52" t="s">
        <v>367</v>
      </c>
      <c r="E248" s="52" t="s">
        <v>381</v>
      </c>
      <c r="F248" s="52" t="str">
        <f t="shared" si="3"/>
        <v>Call Money-EUR</v>
      </c>
      <c r="G248" s="60">
        <v>278181.09000000003</v>
      </c>
      <c r="H248" s="52" t="s">
        <v>1156</v>
      </c>
      <c r="I248" s="52" t="s">
        <v>369</v>
      </c>
      <c r="J248" s="52" t="s">
        <v>369</v>
      </c>
      <c r="K248" s="52" t="s">
        <v>373</v>
      </c>
      <c r="L248" s="60">
        <f>G248*VLOOKUP(RIGHT(F248,3),'Currency-RBI'!$A$2:$B$28,2,0)</f>
        <v>24517490.367150005</v>
      </c>
    </row>
    <row r="249" spans="1:12" x14ac:dyDescent="0.2">
      <c r="A249" s="52">
        <v>20221231</v>
      </c>
      <c r="B249" s="84" t="s">
        <v>127</v>
      </c>
      <c r="C249" s="58">
        <v>10505</v>
      </c>
      <c r="D249" s="52" t="s">
        <v>368</v>
      </c>
      <c r="E249" s="52" t="s">
        <v>376</v>
      </c>
      <c r="F249" s="52" t="str">
        <f t="shared" si="3"/>
        <v>Term Loan-GBP</v>
      </c>
      <c r="G249" s="60">
        <v>408475.98</v>
      </c>
      <c r="H249" s="52" t="s">
        <v>1155</v>
      </c>
      <c r="I249" s="52" t="s">
        <v>378</v>
      </c>
      <c r="J249" s="52" t="s">
        <v>377</v>
      </c>
      <c r="K249" s="52" t="s">
        <v>363</v>
      </c>
      <c r="L249" s="60">
        <f>G249*VLOOKUP(RIGHT(F249,3),'Currency-RBI'!$A$2:$B$28,2,0)</f>
        <v>40654593.09945</v>
      </c>
    </row>
    <row r="250" spans="1:12" x14ac:dyDescent="0.2">
      <c r="A250" s="52">
        <v>20221231</v>
      </c>
      <c r="B250" s="84" t="s">
        <v>123</v>
      </c>
      <c r="C250" s="58">
        <v>10506</v>
      </c>
      <c r="D250" s="52" t="s">
        <v>368</v>
      </c>
      <c r="E250" s="52" t="s">
        <v>366</v>
      </c>
      <c r="F250" s="52" t="str">
        <f t="shared" si="3"/>
        <v>MSF-USD</v>
      </c>
      <c r="G250" s="60">
        <v>336263.4</v>
      </c>
      <c r="H250" s="52" t="s">
        <v>1154</v>
      </c>
      <c r="I250" s="52" t="s">
        <v>382</v>
      </c>
      <c r="J250" s="52" t="s">
        <v>371</v>
      </c>
      <c r="K250" s="52" t="s">
        <v>363</v>
      </c>
      <c r="L250" s="60">
        <f>G250*VLOOKUP(RIGHT(F250,3),'Currency-RBI'!$A$2:$B$28,2,0)</f>
        <v>27817389.765000001</v>
      </c>
    </row>
    <row r="251" spans="1:12" x14ac:dyDescent="0.2">
      <c r="A251" s="52">
        <v>20221231</v>
      </c>
      <c r="B251" s="84" t="s">
        <v>130</v>
      </c>
      <c r="C251" s="58">
        <v>10507</v>
      </c>
      <c r="D251" s="52" t="s">
        <v>367</v>
      </c>
      <c r="E251" s="52" t="s">
        <v>366</v>
      </c>
      <c r="F251" s="52" t="str">
        <f t="shared" si="3"/>
        <v>MSF-EUR</v>
      </c>
      <c r="G251" s="60">
        <v>103246.11</v>
      </c>
      <c r="H251" s="52" t="s">
        <v>1153</v>
      </c>
      <c r="I251" s="52" t="s">
        <v>372</v>
      </c>
      <c r="J251" s="52" t="s">
        <v>371</v>
      </c>
      <c r="K251" s="52" t="s">
        <v>373</v>
      </c>
      <c r="L251" s="60">
        <f>G251*VLOOKUP(RIGHT(F251,3),'Currency-RBI'!$A$2:$B$28,2,0)</f>
        <v>9099595.9048500005</v>
      </c>
    </row>
    <row r="252" spans="1:12" x14ac:dyDescent="0.2">
      <c r="A252" s="52">
        <v>20221231</v>
      </c>
      <c r="B252" s="84" t="s">
        <v>123</v>
      </c>
      <c r="C252" s="58">
        <v>10508</v>
      </c>
      <c r="D252" s="52" t="s">
        <v>367</v>
      </c>
      <c r="E252" s="52" t="s">
        <v>376</v>
      </c>
      <c r="F252" s="52" t="str">
        <f t="shared" si="3"/>
        <v>Term Loan-USD</v>
      </c>
      <c r="G252" s="60">
        <v>195463.62</v>
      </c>
      <c r="H252" s="52" t="s">
        <v>1152</v>
      </c>
      <c r="I252" s="52" t="s">
        <v>386</v>
      </c>
      <c r="J252" s="52" t="s">
        <v>386</v>
      </c>
      <c r="K252" s="52" t="s">
        <v>363</v>
      </c>
      <c r="L252" s="60">
        <f>G252*VLOOKUP(RIGHT(F252,3),'Currency-RBI'!$A$2:$B$28,2,0)</f>
        <v>16169727.964499999</v>
      </c>
    </row>
    <row r="253" spans="1:12" x14ac:dyDescent="0.2">
      <c r="A253" s="52">
        <v>20221231</v>
      </c>
      <c r="B253" s="84" t="s">
        <v>142</v>
      </c>
      <c r="C253" s="58">
        <v>10509</v>
      </c>
      <c r="D253" s="52" t="s">
        <v>368</v>
      </c>
      <c r="E253" s="52" t="s">
        <v>370</v>
      </c>
      <c r="F253" s="52" t="str">
        <f t="shared" si="3"/>
        <v>LAF-INR</v>
      </c>
      <c r="G253" s="60">
        <v>774902.7</v>
      </c>
      <c r="H253" s="52" t="s">
        <v>1151</v>
      </c>
      <c r="I253" s="52" t="s">
        <v>372</v>
      </c>
      <c r="J253" s="52" t="s">
        <v>371</v>
      </c>
      <c r="K253" s="52" t="s">
        <v>373</v>
      </c>
      <c r="L253" s="60">
        <f>G253*VLOOKUP(RIGHT(F253,3),'Currency-RBI'!$A$2:$B$28,2,0)</f>
        <v>774902.7</v>
      </c>
    </row>
    <row r="254" spans="1:12" x14ac:dyDescent="0.2">
      <c r="A254" s="52">
        <v>20221231</v>
      </c>
      <c r="B254" s="84" t="s">
        <v>142</v>
      </c>
      <c r="C254" s="58">
        <v>10510</v>
      </c>
      <c r="D254" s="52" t="s">
        <v>368</v>
      </c>
      <c r="E254" s="52" t="s">
        <v>366</v>
      </c>
      <c r="F254" s="52" t="str">
        <f t="shared" si="3"/>
        <v>MSF-INR</v>
      </c>
      <c r="G254" s="60">
        <v>46534.95</v>
      </c>
      <c r="H254" s="52" t="s">
        <v>1150</v>
      </c>
      <c r="I254" s="52" t="s">
        <v>378</v>
      </c>
      <c r="J254" s="52" t="s">
        <v>377</v>
      </c>
      <c r="K254" s="52" t="s">
        <v>373</v>
      </c>
      <c r="L254" s="60">
        <f>G254*VLOOKUP(RIGHT(F254,3),'Currency-RBI'!$A$2:$B$28,2,0)</f>
        <v>46534.95</v>
      </c>
    </row>
    <row r="255" spans="1:12" x14ac:dyDescent="0.2">
      <c r="A255" s="52">
        <v>20221231</v>
      </c>
      <c r="B255" s="84" t="s">
        <v>127</v>
      </c>
      <c r="C255" s="58">
        <v>10515</v>
      </c>
      <c r="D255" s="52" t="s">
        <v>367</v>
      </c>
      <c r="E255" s="52" t="s">
        <v>376</v>
      </c>
      <c r="F255" s="52" t="str">
        <f t="shared" si="3"/>
        <v>Term Loan-GBP</v>
      </c>
      <c r="G255" s="60">
        <v>142422.38999999998</v>
      </c>
      <c r="H255" s="52" t="s">
        <v>405</v>
      </c>
      <c r="I255" s="52" t="s">
        <v>369</v>
      </c>
      <c r="J255" s="52" t="s">
        <v>369</v>
      </c>
      <c r="K255" s="52" t="s">
        <v>373</v>
      </c>
      <c r="L255" s="60">
        <f>G255*VLOOKUP(RIGHT(F255,3),'Currency-RBI'!$A$2:$B$28,2,0)</f>
        <v>14174944.420724999</v>
      </c>
    </row>
    <row r="256" spans="1:12" x14ac:dyDescent="0.2">
      <c r="A256" s="52">
        <v>20221231</v>
      </c>
      <c r="B256" s="84" t="s">
        <v>130</v>
      </c>
      <c r="C256" s="58">
        <v>10518</v>
      </c>
      <c r="D256" s="52" t="s">
        <v>368</v>
      </c>
      <c r="E256" s="52" t="s">
        <v>381</v>
      </c>
      <c r="F256" s="52" t="str">
        <f t="shared" si="3"/>
        <v>Call Money-EUR</v>
      </c>
      <c r="G256" s="60">
        <v>957297.33</v>
      </c>
      <c r="H256" s="52" t="s">
        <v>1149</v>
      </c>
      <c r="I256" s="52" t="s">
        <v>385</v>
      </c>
      <c r="J256" s="52" t="s">
        <v>364</v>
      </c>
      <c r="K256" s="52" t="s">
        <v>363</v>
      </c>
      <c r="L256" s="60">
        <f>G256*VLOOKUP(RIGHT(F256,3),'Currency-RBI'!$A$2:$B$28,2,0)</f>
        <v>84371400.179550007</v>
      </c>
    </row>
    <row r="257" spans="1:12" x14ac:dyDescent="0.2">
      <c r="A257" s="52">
        <v>20221231</v>
      </c>
      <c r="B257" s="84" t="s">
        <v>127</v>
      </c>
      <c r="C257" s="58">
        <v>10519</v>
      </c>
      <c r="D257" s="52" t="s">
        <v>367</v>
      </c>
      <c r="E257" s="52" t="s">
        <v>366</v>
      </c>
      <c r="F257" s="52" t="str">
        <f t="shared" si="3"/>
        <v>MSF-GBP</v>
      </c>
      <c r="G257" s="60">
        <v>820572.39</v>
      </c>
      <c r="H257" s="52" t="s">
        <v>1148</v>
      </c>
      <c r="I257" s="52" t="s">
        <v>382</v>
      </c>
      <c r="J257" s="52" t="s">
        <v>371</v>
      </c>
      <c r="K257" s="52" t="s">
        <v>363</v>
      </c>
      <c r="L257" s="60">
        <f>G257*VLOOKUP(RIGHT(F257,3),'Currency-RBI'!$A$2:$B$28,2,0)</f>
        <v>81669518.545725003</v>
      </c>
    </row>
    <row r="258" spans="1:12" x14ac:dyDescent="0.2">
      <c r="A258" s="52">
        <v>20221231</v>
      </c>
      <c r="B258" s="84" t="s">
        <v>123</v>
      </c>
      <c r="C258" s="58">
        <v>10520</v>
      </c>
      <c r="D258" s="52" t="s">
        <v>367</v>
      </c>
      <c r="E258" s="52" t="s">
        <v>366</v>
      </c>
      <c r="F258" s="52" t="str">
        <f t="shared" si="3"/>
        <v>MSF-USD</v>
      </c>
      <c r="G258" s="60">
        <v>531142.92000000004</v>
      </c>
      <c r="H258" s="52" t="s">
        <v>1147</v>
      </c>
      <c r="I258" s="52" t="s">
        <v>384</v>
      </c>
      <c r="J258" s="52" t="s">
        <v>371</v>
      </c>
      <c r="K258" s="52" t="s">
        <v>373</v>
      </c>
      <c r="L258" s="60">
        <f>G258*VLOOKUP(RIGHT(F258,3),'Currency-RBI'!$A$2:$B$28,2,0)</f>
        <v>43938798.057000004</v>
      </c>
    </row>
    <row r="259" spans="1:12" x14ac:dyDescent="0.2">
      <c r="A259" s="52">
        <v>20221231</v>
      </c>
      <c r="B259" s="84" t="s">
        <v>123</v>
      </c>
      <c r="C259" s="58">
        <v>10521</v>
      </c>
      <c r="D259" s="52" t="s">
        <v>367</v>
      </c>
      <c r="E259" s="52" t="s">
        <v>376</v>
      </c>
      <c r="F259" s="52" t="str">
        <f t="shared" ref="F259:F322" si="4">CONCATENATE(E259,"-",B259)</f>
        <v>Term Loan-USD</v>
      </c>
      <c r="G259" s="60">
        <v>272079.71999999997</v>
      </c>
      <c r="H259" s="52" t="s">
        <v>1146</v>
      </c>
      <c r="I259" s="52" t="s">
        <v>365</v>
      </c>
      <c r="J259" s="52" t="s">
        <v>364</v>
      </c>
      <c r="K259" s="52" t="s">
        <v>363</v>
      </c>
      <c r="L259" s="60">
        <f>G259*VLOOKUP(RIGHT(F259,3),'Currency-RBI'!$A$2:$B$28,2,0)</f>
        <v>22507794.836999997</v>
      </c>
    </row>
    <row r="260" spans="1:12" x14ac:dyDescent="0.2">
      <c r="A260" s="52">
        <v>20221231</v>
      </c>
      <c r="B260" s="84" t="s">
        <v>127</v>
      </c>
      <c r="C260" s="58">
        <v>10522</v>
      </c>
      <c r="D260" s="52" t="s">
        <v>367</v>
      </c>
      <c r="E260" s="52" t="s">
        <v>376</v>
      </c>
      <c r="F260" s="52" t="str">
        <f t="shared" si="4"/>
        <v>Term Loan-GBP</v>
      </c>
      <c r="G260" s="60">
        <v>84991.5</v>
      </c>
      <c r="H260" s="52" t="s">
        <v>1145</v>
      </c>
      <c r="I260" s="52" t="s">
        <v>382</v>
      </c>
      <c r="J260" s="52" t="s">
        <v>371</v>
      </c>
      <c r="K260" s="52" t="s">
        <v>373</v>
      </c>
      <c r="L260" s="60">
        <f>G260*VLOOKUP(RIGHT(F260,3),'Currency-RBI'!$A$2:$B$28,2,0)</f>
        <v>8458991.5162499994</v>
      </c>
    </row>
    <row r="261" spans="1:12" x14ac:dyDescent="0.2">
      <c r="A261" s="52">
        <v>20221231</v>
      </c>
      <c r="B261" s="84" t="s">
        <v>127</v>
      </c>
      <c r="C261" s="58">
        <v>10525</v>
      </c>
      <c r="D261" s="52" t="s">
        <v>368</v>
      </c>
      <c r="E261" s="52" t="s">
        <v>376</v>
      </c>
      <c r="F261" s="52" t="str">
        <f t="shared" si="4"/>
        <v>Term Loan-GBP</v>
      </c>
      <c r="G261" s="60">
        <v>982050.3</v>
      </c>
      <c r="H261" s="52" t="s">
        <v>1144</v>
      </c>
      <c r="I261" s="52" t="s">
        <v>369</v>
      </c>
      <c r="J261" s="52" t="s">
        <v>369</v>
      </c>
      <c r="K261" s="52" t="s">
        <v>363</v>
      </c>
      <c r="L261" s="60">
        <f>G261*VLOOKUP(RIGHT(F261,3),'Currency-RBI'!$A$2:$B$28,2,0)</f>
        <v>97741011.233250007</v>
      </c>
    </row>
    <row r="262" spans="1:12" x14ac:dyDescent="0.2">
      <c r="A262" s="52">
        <v>20221231</v>
      </c>
      <c r="B262" s="84" t="s">
        <v>142</v>
      </c>
      <c r="C262" s="58">
        <v>10527</v>
      </c>
      <c r="D262" s="52" t="s">
        <v>368</v>
      </c>
      <c r="E262" s="52" t="s">
        <v>376</v>
      </c>
      <c r="F262" s="52" t="str">
        <f t="shared" si="4"/>
        <v>Term Loan-INR</v>
      </c>
      <c r="G262" s="60">
        <v>255717.99</v>
      </c>
      <c r="H262" s="52" t="s">
        <v>1143</v>
      </c>
      <c r="I262" s="52" t="s">
        <v>382</v>
      </c>
      <c r="J262" s="52" t="s">
        <v>371</v>
      </c>
      <c r="K262" s="52" t="s">
        <v>373</v>
      </c>
      <c r="L262" s="60">
        <f>G262*VLOOKUP(RIGHT(F262,3),'Currency-RBI'!$A$2:$B$28,2,0)</f>
        <v>255717.99</v>
      </c>
    </row>
    <row r="263" spans="1:12" x14ac:dyDescent="0.2">
      <c r="A263" s="52">
        <v>20221231</v>
      </c>
      <c r="B263" s="84" t="s">
        <v>130</v>
      </c>
      <c r="C263" s="58">
        <v>10528</v>
      </c>
      <c r="D263" s="52" t="s">
        <v>368</v>
      </c>
      <c r="E263" s="52" t="s">
        <v>381</v>
      </c>
      <c r="F263" s="52" t="str">
        <f t="shared" si="4"/>
        <v>Call Money-EUR</v>
      </c>
      <c r="G263" s="60">
        <v>444944.61</v>
      </c>
      <c r="H263" s="52" t="s">
        <v>1142</v>
      </c>
      <c r="I263" s="52" t="s">
        <v>372</v>
      </c>
      <c r="J263" s="52" t="s">
        <v>371</v>
      </c>
      <c r="K263" s="52" t="s">
        <v>363</v>
      </c>
      <c r="L263" s="60">
        <f>G263*VLOOKUP(RIGHT(F263,3),'Currency-RBI'!$A$2:$B$28,2,0)</f>
        <v>39215193.202349998</v>
      </c>
    </row>
    <row r="264" spans="1:12" x14ac:dyDescent="0.2">
      <c r="A264" s="52">
        <v>20221231</v>
      </c>
      <c r="B264" s="84" t="s">
        <v>127</v>
      </c>
      <c r="C264" s="58">
        <v>10529</v>
      </c>
      <c r="D264" s="52" t="s">
        <v>367</v>
      </c>
      <c r="E264" s="52" t="s">
        <v>366</v>
      </c>
      <c r="F264" s="52" t="str">
        <f t="shared" si="4"/>
        <v>MSF-GBP</v>
      </c>
      <c r="G264" s="60">
        <v>537924.42000000004</v>
      </c>
      <c r="H264" s="52" t="s">
        <v>1141</v>
      </c>
      <c r="I264" s="52" t="s">
        <v>369</v>
      </c>
      <c r="J264" s="52" t="s">
        <v>369</v>
      </c>
      <c r="K264" s="52" t="s">
        <v>363</v>
      </c>
      <c r="L264" s="60">
        <f>G264*VLOOKUP(RIGHT(F264,3),'Currency-RBI'!$A$2:$B$28,2,0)</f>
        <v>53538272.711550005</v>
      </c>
    </row>
    <row r="265" spans="1:12" x14ac:dyDescent="0.2">
      <c r="A265" s="52">
        <v>20221231</v>
      </c>
      <c r="B265" s="84" t="s">
        <v>127</v>
      </c>
      <c r="C265" s="58">
        <v>10535</v>
      </c>
      <c r="D265" s="52" t="s">
        <v>368</v>
      </c>
      <c r="E265" s="52" t="s">
        <v>381</v>
      </c>
      <c r="F265" s="52" t="str">
        <f t="shared" si="4"/>
        <v>Call Money-GBP</v>
      </c>
      <c r="G265" s="60">
        <v>504692.1</v>
      </c>
      <c r="H265" s="52" t="s">
        <v>1140</v>
      </c>
      <c r="I265" s="52" t="s">
        <v>380</v>
      </c>
      <c r="J265" s="52" t="s">
        <v>379</v>
      </c>
      <c r="K265" s="52" t="s">
        <v>373</v>
      </c>
      <c r="L265" s="60">
        <f>G265*VLOOKUP(RIGHT(F265,3),'Currency-RBI'!$A$2:$B$28,2,0)</f>
        <v>50230742.982749999</v>
      </c>
    </row>
    <row r="266" spans="1:12" x14ac:dyDescent="0.2">
      <c r="A266" s="52">
        <v>20221231</v>
      </c>
      <c r="B266" s="84" t="s">
        <v>142</v>
      </c>
      <c r="C266" s="58">
        <v>10536</v>
      </c>
      <c r="D266" s="52" t="s">
        <v>368</v>
      </c>
      <c r="E266" s="52" t="s">
        <v>366</v>
      </c>
      <c r="F266" s="52" t="str">
        <f t="shared" si="4"/>
        <v>MSF-INR</v>
      </c>
      <c r="G266" s="60">
        <v>589446.99</v>
      </c>
      <c r="H266" s="52" t="s">
        <v>1139</v>
      </c>
      <c r="I266" s="52" t="s">
        <v>380</v>
      </c>
      <c r="J266" s="52" t="s">
        <v>379</v>
      </c>
      <c r="K266" s="52" t="s">
        <v>363</v>
      </c>
      <c r="L266" s="60">
        <f>G266*VLOOKUP(RIGHT(F266,3),'Currency-RBI'!$A$2:$B$28,2,0)</f>
        <v>589446.99</v>
      </c>
    </row>
    <row r="267" spans="1:12" x14ac:dyDescent="0.2">
      <c r="A267" s="52">
        <v>20221231</v>
      </c>
      <c r="B267" s="84" t="s">
        <v>130</v>
      </c>
      <c r="C267" s="58">
        <v>10537</v>
      </c>
      <c r="D267" s="52" t="s">
        <v>368</v>
      </c>
      <c r="E267" s="52" t="s">
        <v>381</v>
      </c>
      <c r="F267" s="52" t="str">
        <f t="shared" si="4"/>
        <v>Call Money-EUR</v>
      </c>
      <c r="G267" s="60">
        <v>310370.94</v>
      </c>
      <c r="H267" s="52" t="s">
        <v>1138</v>
      </c>
      <c r="I267" s="52" t="s">
        <v>372</v>
      </c>
      <c r="J267" s="52" t="s">
        <v>371</v>
      </c>
      <c r="K267" s="52" t="s">
        <v>363</v>
      </c>
      <c r="L267" s="60">
        <f>G267*VLOOKUP(RIGHT(F267,3),'Currency-RBI'!$A$2:$B$28,2,0)</f>
        <v>27354542.7969</v>
      </c>
    </row>
    <row r="268" spans="1:12" x14ac:dyDescent="0.2">
      <c r="A268" s="52">
        <v>20221231</v>
      </c>
      <c r="B268" s="84" t="s">
        <v>123</v>
      </c>
      <c r="C268" s="58">
        <v>10539</v>
      </c>
      <c r="D268" s="52" t="s">
        <v>367</v>
      </c>
      <c r="E268" s="52" t="s">
        <v>370</v>
      </c>
      <c r="F268" s="52" t="str">
        <f t="shared" si="4"/>
        <v>LAF-USD</v>
      </c>
      <c r="G268" s="60">
        <v>33574.86</v>
      </c>
      <c r="H268" s="52" t="s">
        <v>1137</v>
      </c>
      <c r="I268" s="52" t="s">
        <v>384</v>
      </c>
      <c r="J268" s="52" t="s">
        <v>371</v>
      </c>
      <c r="K268" s="52" t="s">
        <v>363</v>
      </c>
      <c r="L268" s="60">
        <f>G268*VLOOKUP(RIGHT(F268,3),'Currency-RBI'!$A$2:$B$28,2,0)</f>
        <v>2777480.2934999997</v>
      </c>
    </row>
    <row r="269" spans="1:12" x14ac:dyDescent="0.2">
      <c r="A269" s="52">
        <v>20221231</v>
      </c>
      <c r="B269" s="84" t="s">
        <v>130</v>
      </c>
      <c r="C269" s="58">
        <v>10540</v>
      </c>
      <c r="D269" s="52" t="s">
        <v>367</v>
      </c>
      <c r="E269" s="52" t="s">
        <v>366</v>
      </c>
      <c r="F269" s="52" t="str">
        <f t="shared" si="4"/>
        <v>MSF-EUR</v>
      </c>
      <c r="G269" s="60">
        <v>936802.35</v>
      </c>
      <c r="H269" s="52" t="s">
        <v>1136</v>
      </c>
      <c r="I269" s="52" t="s">
        <v>372</v>
      </c>
      <c r="J269" s="52" t="s">
        <v>371</v>
      </c>
      <c r="K269" s="52" t="s">
        <v>373</v>
      </c>
      <c r="L269" s="60">
        <f>G269*VLOOKUP(RIGHT(F269,3),'Currency-RBI'!$A$2:$B$28,2,0)</f>
        <v>82565075.117249995</v>
      </c>
    </row>
    <row r="270" spans="1:12" x14ac:dyDescent="0.2">
      <c r="A270" s="52">
        <v>20221231</v>
      </c>
      <c r="B270" s="84" t="s">
        <v>123</v>
      </c>
      <c r="C270" s="58">
        <v>10541</v>
      </c>
      <c r="D270" s="52" t="s">
        <v>368</v>
      </c>
      <c r="E270" s="52" t="s">
        <v>381</v>
      </c>
      <c r="F270" s="52" t="str">
        <f t="shared" si="4"/>
        <v>Call Money-USD</v>
      </c>
      <c r="G270" s="60">
        <v>468570.96</v>
      </c>
      <c r="H270" s="52" t="s">
        <v>1135</v>
      </c>
      <c r="I270" s="52" t="s">
        <v>380</v>
      </c>
      <c r="J270" s="52" t="s">
        <v>379</v>
      </c>
      <c r="K270" s="52" t="s">
        <v>363</v>
      </c>
      <c r="L270" s="60">
        <f>G270*VLOOKUP(RIGHT(F270,3),'Currency-RBI'!$A$2:$B$28,2,0)</f>
        <v>38762532.666000001</v>
      </c>
    </row>
    <row r="271" spans="1:12" x14ac:dyDescent="0.2">
      <c r="A271" s="52">
        <v>20221231</v>
      </c>
      <c r="B271" s="84" t="s">
        <v>127</v>
      </c>
      <c r="C271" s="58">
        <v>10542</v>
      </c>
      <c r="D271" s="52" t="s">
        <v>368</v>
      </c>
      <c r="E271" s="52" t="s">
        <v>376</v>
      </c>
      <c r="F271" s="52" t="str">
        <f t="shared" si="4"/>
        <v>Term Loan-GBP</v>
      </c>
      <c r="G271" s="60">
        <v>838137.96</v>
      </c>
      <c r="H271" s="52" t="s">
        <v>1134</v>
      </c>
      <c r="I271" s="52" t="s">
        <v>378</v>
      </c>
      <c r="J271" s="52" t="s">
        <v>377</v>
      </c>
      <c r="K271" s="52" t="s">
        <v>363</v>
      </c>
      <c r="L271" s="60">
        <f>G271*VLOOKUP(RIGHT(F271,3),'Currency-RBI'!$A$2:$B$28,2,0)</f>
        <v>83417775.813899994</v>
      </c>
    </row>
    <row r="272" spans="1:12" x14ac:dyDescent="0.2">
      <c r="A272" s="52">
        <v>20221231</v>
      </c>
      <c r="B272" s="84" t="s">
        <v>123</v>
      </c>
      <c r="C272" s="58">
        <v>10543</v>
      </c>
      <c r="D272" s="52" t="s">
        <v>367</v>
      </c>
      <c r="E272" s="52" t="s">
        <v>376</v>
      </c>
      <c r="F272" s="52" t="str">
        <f t="shared" si="4"/>
        <v>Term Loan-USD</v>
      </c>
      <c r="G272" s="60">
        <v>715329.45</v>
      </c>
      <c r="H272" s="52" t="s">
        <v>1133</v>
      </c>
      <c r="I272" s="52" t="s">
        <v>378</v>
      </c>
      <c r="J272" s="52" t="s">
        <v>377</v>
      </c>
      <c r="K272" s="52" t="s">
        <v>373</v>
      </c>
      <c r="L272" s="60">
        <f>G272*VLOOKUP(RIGHT(F272,3),'Currency-RBI'!$A$2:$B$28,2,0)</f>
        <v>59175628.751249991</v>
      </c>
    </row>
    <row r="273" spans="1:12" x14ac:dyDescent="0.2">
      <c r="A273" s="52">
        <v>20221231</v>
      </c>
      <c r="B273" s="84" t="s">
        <v>142</v>
      </c>
      <c r="C273" s="58">
        <v>10544</v>
      </c>
      <c r="D273" s="52" t="s">
        <v>367</v>
      </c>
      <c r="E273" s="52" t="s">
        <v>376</v>
      </c>
      <c r="F273" s="52" t="str">
        <f t="shared" si="4"/>
        <v>Term Loan-INR</v>
      </c>
      <c r="G273" s="60">
        <v>165887.37</v>
      </c>
      <c r="H273" s="52" t="s">
        <v>1132</v>
      </c>
      <c r="I273" s="52" t="s">
        <v>375</v>
      </c>
      <c r="J273" s="52" t="s">
        <v>374</v>
      </c>
      <c r="K273" s="52" t="s">
        <v>373</v>
      </c>
      <c r="L273" s="60">
        <f>G273*VLOOKUP(RIGHT(F273,3),'Currency-RBI'!$A$2:$B$28,2,0)</f>
        <v>165887.37</v>
      </c>
    </row>
    <row r="274" spans="1:12" x14ac:dyDescent="0.2">
      <c r="A274" s="52">
        <v>20221231</v>
      </c>
      <c r="B274" s="84" t="s">
        <v>127</v>
      </c>
      <c r="C274" s="58">
        <v>10546</v>
      </c>
      <c r="D274" s="52" t="s">
        <v>367</v>
      </c>
      <c r="E274" s="52" t="s">
        <v>381</v>
      </c>
      <c r="F274" s="52" t="str">
        <f t="shared" si="4"/>
        <v>Call Money-GBP</v>
      </c>
      <c r="G274" s="60">
        <v>683036.64</v>
      </c>
      <c r="H274" s="52" t="s">
        <v>1131</v>
      </c>
      <c r="I274" s="52" t="s">
        <v>385</v>
      </c>
      <c r="J274" s="52" t="s">
        <v>364</v>
      </c>
      <c r="K274" s="52" t="s">
        <v>373</v>
      </c>
      <c r="L274" s="60">
        <f>G274*VLOOKUP(RIGHT(F274,3),'Currency-RBI'!$A$2:$B$28,2,0)</f>
        <v>67980929.187600002</v>
      </c>
    </row>
    <row r="275" spans="1:12" x14ac:dyDescent="0.2">
      <c r="A275" s="52">
        <v>20221231</v>
      </c>
      <c r="B275" s="84" t="s">
        <v>123</v>
      </c>
      <c r="C275" s="58">
        <v>10547</v>
      </c>
      <c r="D275" s="52" t="s">
        <v>368</v>
      </c>
      <c r="E275" s="52" t="s">
        <v>376</v>
      </c>
      <c r="F275" s="52" t="str">
        <f t="shared" si="4"/>
        <v>Term Loan-USD</v>
      </c>
      <c r="G275" s="60">
        <v>758602.35</v>
      </c>
      <c r="H275" s="52" t="s">
        <v>443</v>
      </c>
      <c r="I275" s="52" t="s">
        <v>386</v>
      </c>
      <c r="J275" s="52" t="s">
        <v>386</v>
      </c>
      <c r="K275" s="52" t="s">
        <v>363</v>
      </c>
      <c r="L275" s="60">
        <f>G275*VLOOKUP(RIGHT(F275,3),'Currency-RBI'!$A$2:$B$28,2,0)</f>
        <v>62755379.403749995</v>
      </c>
    </row>
    <row r="276" spans="1:12" x14ac:dyDescent="0.2">
      <c r="A276" s="52">
        <v>20221231</v>
      </c>
      <c r="B276" s="84" t="s">
        <v>130</v>
      </c>
      <c r="C276" s="58">
        <v>10550</v>
      </c>
      <c r="D276" s="52" t="s">
        <v>368</v>
      </c>
      <c r="E276" s="52" t="s">
        <v>366</v>
      </c>
      <c r="F276" s="52" t="str">
        <f t="shared" si="4"/>
        <v>MSF-EUR</v>
      </c>
      <c r="G276" s="60">
        <v>226717.91999999998</v>
      </c>
      <c r="H276" s="52" t="s">
        <v>424</v>
      </c>
      <c r="I276" s="52" t="s">
        <v>380</v>
      </c>
      <c r="J276" s="52" t="s">
        <v>379</v>
      </c>
      <c r="K276" s="52" t="s">
        <v>363</v>
      </c>
      <c r="L276" s="60">
        <f>G276*VLOOKUP(RIGHT(F276,3),'Currency-RBI'!$A$2:$B$28,2,0)</f>
        <v>19981783.8792</v>
      </c>
    </row>
    <row r="277" spans="1:12" x14ac:dyDescent="0.2">
      <c r="A277" s="52">
        <v>20221231</v>
      </c>
      <c r="B277" s="84" t="s">
        <v>142</v>
      </c>
      <c r="C277" s="58">
        <v>10555</v>
      </c>
      <c r="D277" s="52" t="s">
        <v>368</v>
      </c>
      <c r="E277" s="52" t="s">
        <v>366</v>
      </c>
      <c r="F277" s="52" t="str">
        <f t="shared" si="4"/>
        <v>MSF-INR</v>
      </c>
      <c r="G277" s="60">
        <v>458786.79</v>
      </c>
      <c r="H277" s="52" t="s">
        <v>1130</v>
      </c>
      <c r="I277" s="52" t="s">
        <v>383</v>
      </c>
      <c r="J277" s="52" t="s">
        <v>371</v>
      </c>
      <c r="K277" s="52" t="s">
        <v>373</v>
      </c>
      <c r="L277" s="60">
        <f>G277*VLOOKUP(RIGHT(F277,3),'Currency-RBI'!$A$2:$B$28,2,0)</f>
        <v>458786.79</v>
      </c>
    </row>
    <row r="278" spans="1:12" x14ac:dyDescent="0.2">
      <c r="A278" s="52">
        <v>20221231</v>
      </c>
      <c r="B278" s="84" t="s">
        <v>130</v>
      </c>
      <c r="C278" s="58">
        <v>10556</v>
      </c>
      <c r="D278" s="52" t="s">
        <v>367</v>
      </c>
      <c r="E278" s="52" t="s">
        <v>366</v>
      </c>
      <c r="F278" s="52" t="str">
        <f t="shared" si="4"/>
        <v>MSF-EUR</v>
      </c>
      <c r="G278" s="60">
        <v>780463.53</v>
      </c>
      <c r="H278" s="52" t="s">
        <v>1129</v>
      </c>
      <c r="I278" s="52" t="s">
        <v>385</v>
      </c>
      <c r="J278" s="52" t="s">
        <v>364</v>
      </c>
      <c r="K278" s="52" t="s">
        <v>363</v>
      </c>
      <c r="L278" s="60">
        <f>G278*VLOOKUP(RIGHT(F278,3),'Currency-RBI'!$A$2:$B$28,2,0)</f>
        <v>68786153.216550007</v>
      </c>
    </row>
    <row r="279" spans="1:12" x14ac:dyDescent="0.2">
      <c r="A279" s="52">
        <v>20221231</v>
      </c>
      <c r="B279" s="84" t="s">
        <v>127</v>
      </c>
      <c r="C279" s="58">
        <v>10557</v>
      </c>
      <c r="D279" s="52" t="s">
        <v>367</v>
      </c>
      <c r="E279" s="52" t="s">
        <v>366</v>
      </c>
      <c r="F279" s="52" t="str">
        <f t="shared" si="4"/>
        <v>MSF-GBP</v>
      </c>
      <c r="G279" s="60">
        <v>539718.30000000005</v>
      </c>
      <c r="H279" s="52" t="s">
        <v>1128</v>
      </c>
      <c r="I279" s="52" t="s">
        <v>382</v>
      </c>
      <c r="J279" s="52" t="s">
        <v>371</v>
      </c>
      <c r="K279" s="52" t="s">
        <v>363</v>
      </c>
      <c r="L279" s="60">
        <f>G279*VLOOKUP(RIGHT(F279,3),'Currency-RBI'!$A$2:$B$28,2,0)</f>
        <v>53716813.103250004</v>
      </c>
    </row>
    <row r="280" spans="1:12" x14ac:dyDescent="0.2">
      <c r="A280" s="52">
        <v>20221231</v>
      </c>
      <c r="B280" s="84" t="s">
        <v>130</v>
      </c>
      <c r="C280" s="58">
        <v>10559</v>
      </c>
      <c r="D280" s="52" t="s">
        <v>367</v>
      </c>
      <c r="E280" s="52" t="s">
        <v>370</v>
      </c>
      <c r="F280" s="52" t="str">
        <f t="shared" si="4"/>
        <v>LAF-EUR</v>
      </c>
      <c r="G280" s="60">
        <v>692477.28</v>
      </c>
      <c r="H280" s="52" t="s">
        <v>1127</v>
      </c>
      <c r="I280" s="52" t="s">
        <v>386</v>
      </c>
      <c r="J280" s="52" t="s">
        <v>386</v>
      </c>
      <c r="K280" s="52" t="s">
        <v>373</v>
      </c>
      <c r="L280" s="60">
        <f>G280*VLOOKUP(RIGHT(F280,3),'Currency-RBI'!$A$2:$B$28,2,0)</f>
        <v>61031485.072800003</v>
      </c>
    </row>
    <row r="281" spans="1:12" x14ac:dyDescent="0.2">
      <c r="A281" s="52">
        <v>20221231</v>
      </c>
      <c r="B281" s="84" t="s">
        <v>142</v>
      </c>
      <c r="C281" s="58">
        <v>10560</v>
      </c>
      <c r="D281" s="52" t="s">
        <v>367</v>
      </c>
      <c r="E281" s="52" t="s">
        <v>376</v>
      </c>
      <c r="F281" s="52" t="str">
        <f t="shared" si="4"/>
        <v>Term Loan-INR</v>
      </c>
      <c r="G281" s="60">
        <v>323268.65999999997</v>
      </c>
      <c r="H281" s="52" t="s">
        <v>1126</v>
      </c>
      <c r="I281" s="52" t="s">
        <v>382</v>
      </c>
      <c r="J281" s="52" t="s">
        <v>371</v>
      </c>
      <c r="K281" s="52" t="s">
        <v>373</v>
      </c>
      <c r="L281" s="60">
        <f>G281*VLOOKUP(RIGHT(F281,3),'Currency-RBI'!$A$2:$B$28,2,0)</f>
        <v>323268.65999999997</v>
      </c>
    </row>
    <row r="282" spans="1:12" x14ac:dyDescent="0.2">
      <c r="A282" s="52">
        <v>20221231</v>
      </c>
      <c r="B282" s="84" t="s">
        <v>127</v>
      </c>
      <c r="C282" s="58">
        <v>10564</v>
      </c>
      <c r="D282" s="52" t="s">
        <v>368</v>
      </c>
      <c r="E282" s="52" t="s">
        <v>366</v>
      </c>
      <c r="F282" s="52" t="str">
        <f t="shared" si="4"/>
        <v>MSF-GBP</v>
      </c>
      <c r="G282" s="60">
        <v>435869.27999999997</v>
      </c>
      <c r="H282" s="52" t="s">
        <v>1125</v>
      </c>
      <c r="I282" s="52" t="s">
        <v>365</v>
      </c>
      <c r="J282" s="52" t="s">
        <v>364</v>
      </c>
      <c r="K282" s="52" t="s">
        <v>363</v>
      </c>
      <c r="L282" s="60">
        <f>G282*VLOOKUP(RIGHT(F282,3),'Currency-RBI'!$A$2:$B$28,2,0)</f>
        <v>43380979.765199997</v>
      </c>
    </row>
    <row r="283" spans="1:12" x14ac:dyDescent="0.2">
      <c r="A283" s="52">
        <v>20221231</v>
      </c>
      <c r="B283" s="84" t="s">
        <v>123</v>
      </c>
      <c r="C283" s="58">
        <v>10566</v>
      </c>
      <c r="D283" s="52" t="s">
        <v>367</v>
      </c>
      <c r="E283" s="52" t="s">
        <v>370</v>
      </c>
      <c r="F283" s="52" t="str">
        <f t="shared" si="4"/>
        <v>LAF-USD</v>
      </c>
      <c r="G283" s="60">
        <v>852568.2</v>
      </c>
      <c r="H283" s="52" t="s">
        <v>1124</v>
      </c>
      <c r="I283" s="52" t="s">
        <v>382</v>
      </c>
      <c r="J283" s="52" t="s">
        <v>371</v>
      </c>
      <c r="K283" s="52" t="s">
        <v>363</v>
      </c>
      <c r="L283" s="60">
        <f>G283*VLOOKUP(RIGHT(F283,3),'Currency-RBI'!$A$2:$B$28,2,0)</f>
        <v>70528704.344999984</v>
      </c>
    </row>
    <row r="284" spans="1:12" x14ac:dyDescent="0.2">
      <c r="A284" s="52">
        <v>20221231</v>
      </c>
      <c r="B284" s="84" t="s">
        <v>123</v>
      </c>
      <c r="C284" s="58">
        <v>10567</v>
      </c>
      <c r="D284" s="52" t="s">
        <v>367</v>
      </c>
      <c r="E284" s="52" t="s">
        <v>366</v>
      </c>
      <c r="F284" s="52" t="str">
        <f t="shared" si="4"/>
        <v>MSF-USD</v>
      </c>
      <c r="G284" s="60">
        <v>260566.02</v>
      </c>
      <c r="H284" s="52" t="s">
        <v>392</v>
      </c>
      <c r="I284" s="52" t="s">
        <v>365</v>
      </c>
      <c r="J284" s="52" t="s">
        <v>364</v>
      </c>
      <c r="K284" s="52" t="s">
        <v>363</v>
      </c>
      <c r="L284" s="60">
        <f>G284*VLOOKUP(RIGHT(F284,3),'Currency-RBI'!$A$2:$B$28,2,0)</f>
        <v>21555324.004499998</v>
      </c>
    </row>
    <row r="285" spans="1:12" x14ac:dyDescent="0.2">
      <c r="A285" s="52">
        <v>20221231</v>
      </c>
      <c r="B285" s="84" t="s">
        <v>142</v>
      </c>
      <c r="C285" s="58">
        <v>10568</v>
      </c>
      <c r="D285" s="52" t="s">
        <v>367</v>
      </c>
      <c r="E285" s="52" t="s">
        <v>376</v>
      </c>
      <c r="F285" s="52" t="str">
        <f t="shared" si="4"/>
        <v>Term Loan-INR</v>
      </c>
      <c r="G285" s="60">
        <v>519144.12</v>
      </c>
      <c r="H285" s="52" t="s">
        <v>1123</v>
      </c>
      <c r="I285" s="52" t="s">
        <v>386</v>
      </c>
      <c r="J285" s="52" t="s">
        <v>386</v>
      </c>
      <c r="K285" s="52" t="s">
        <v>373</v>
      </c>
      <c r="L285" s="60">
        <f>G285*VLOOKUP(RIGHT(F285,3),'Currency-RBI'!$A$2:$B$28,2,0)</f>
        <v>519144.12</v>
      </c>
    </row>
    <row r="286" spans="1:12" x14ac:dyDescent="0.2">
      <c r="A286" s="52">
        <v>20221231</v>
      </c>
      <c r="B286" s="84" t="s">
        <v>123</v>
      </c>
      <c r="C286" s="58">
        <v>10570</v>
      </c>
      <c r="D286" s="52" t="s">
        <v>368</v>
      </c>
      <c r="E286" s="52" t="s">
        <v>366</v>
      </c>
      <c r="F286" s="52" t="str">
        <f t="shared" si="4"/>
        <v>MSF-USD</v>
      </c>
      <c r="G286" s="60">
        <v>951399.9</v>
      </c>
      <c r="H286" s="52" t="s">
        <v>1122</v>
      </c>
      <c r="I286" s="52" t="s">
        <v>383</v>
      </c>
      <c r="J286" s="52" t="s">
        <v>371</v>
      </c>
      <c r="K286" s="52" t="s">
        <v>363</v>
      </c>
      <c r="L286" s="60">
        <f>G286*VLOOKUP(RIGHT(F286,3),'Currency-RBI'!$A$2:$B$28,2,0)</f>
        <v>78704556.727499992</v>
      </c>
    </row>
    <row r="287" spans="1:12" x14ac:dyDescent="0.2">
      <c r="A287" s="52">
        <v>20221231</v>
      </c>
      <c r="B287" s="84" t="s">
        <v>130</v>
      </c>
      <c r="C287" s="58">
        <v>10571</v>
      </c>
      <c r="D287" s="52" t="s">
        <v>367</v>
      </c>
      <c r="E287" s="52" t="s">
        <v>376</v>
      </c>
      <c r="F287" s="52" t="str">
        <f t="shared" si="4"/>
        <v>Term Loan-EUR</v>
      </c>
      <c r="G287" s="60">
        <v>118958.39999999999</v>
      </c>
      <c r="H287" s="52" t="s">
        <v>1121</v>
      </c>
      <c r="I287" s="52" t="s">
        <v>385</v>
      </c>
      <c r="J287" s="52" t="s">
        <v>364</v>
      </c>
      <c r="K287" s="52" t="s">
        <v>363</v>
      </c>
      <c r="L287" s="60">
        <f>G287*VLOOKUP(RIGHT(F287,3),'Currency-RBI'!$A$2:$B$28,2,0)</f>
        <v>10484398.584000001</v>
      </c>
    </row>
    <row r="288" spans="1:12" x14ac:dyDescent="0.2">
      <c r="A288" s="52">
        <v>20221231</v>
      </c>
      <c r="B288" s="84" t="s">
        <v>130</v>
      </c>
      <c r="C288" s="58">
        <v>10573</v>
      </c>
      <c r="D288" s="52" t="s">
        <v>368</v>
      </c>
      <c r="E288" s="52" t="s">
        <v>376</v>
      </c>
      <c r="F288" s="52" t="str">
        <f t="shared" si="4"/>
        <v>Term Loan-EUR</v>
      </c>
      <c r="G288" s="60">
        <v>772292.07</v>
      </c>
      <c r="H288" s="52" t="s">
        <v>1120</v>
      </c>
      <c r="I288" s="52" t="s">
        <v>369</v>
      </c>
      <c r="J288" s="52" t="s">
        <v>369</v>
      </c>
      <c r="K288" s="52" t="s">
        <v>363</v>
      </c>
      <c r="L288" s="60">
        <f>G288*VLOOKUP(RIGHT(F288,3),'Currency-RBI'!$A$2:$B$28,2,0)</f>
        <v>68065961.589450002</v>
      </c>
    </row>
    <row r="289" spans="1:12" x14ac:dyDescent="0.2">
      <c r="A289" s="52">
        <v>20221231</v>
      </c>
      <c r="B289" s="84" t="s">
        <v>127</v>
      </c>
      <c r="C289" s="58">
        <v>10575</v>
      </c>
      <c r="D289" s="52" t="s">
        <v>368</v>
      </c>
      <c r="E289" s="52" t="s">
        <v>376</v>
      </c>
      <c r="F289" s="52" t="str">
        <f t="shared" si="4"/>
        <v>Term Loan-GBP</v>
      </c>
      <c r="G289" s="60">
        <v>700714.08</v>
      </c>
      <c r="H289" s="52" t="s">
        <v>1119</v>
      </c>
      <c r="I289" s="52" t="s">
        <v>383</v>
      </c>
      <c r="J289" s="52" t="s">
        <v>371</v>
      </c>
      <c r="K289" s="52" t="s">
        <v>363</v>
      </c>
      <c r="L289" s="60">
        <f>G289*VLOOKUP(RIGHT(F289,3),'Currency-RBI'!$A$2:$B$28,2,0)</f>
        <v>69740320.597199991</v>
      </c>
    </row>
    <row r="290" spans="1:12" x14ac:dyDescent="0.2">
      <c r="A290" s="52">
        <v>20221231</v>
      </c>
      <c r="B290" s="84" t="s">
        <v>127</v>
      </c>
      <c r="C290" s="58">
        <v>10576</v>
      </c>
      <c r="D290" s="52" t="s">
        <v>367</v>
      </c>
      <c r="E290" s="52" t="s">
        <v>370</v>
      </c>
      <c r="F290" s="52" t="str">
        <f t="shared" si="4"/>
        <v>LAF-GBP</v>
      </c>
      <c r="G290" s="60">
        <v>419074.92</v>
      </c>
      <c r="H290" s="52" t="s">
        <v>1118</v>
      </c>
      <c r="I290" s="52" t="s">
        <v>365</v>
      </c>
      <c r="J290" s="52" t="s">
        <v>364</v>
      </c>
      <c r="K290" s="52" t="s">
        <v>363</v>
      </c>
      <c r="L290" s="60">
        <f>G290*VLOOKUP(RIGHT(F290,3),'Currency-RBI'!$A$2:$B$28,2,0)</f>
        <v>41709479.100299999</v>
      </c>
    </row>
    <row r="291" spans="1:12" x14ac:dyDescent="0.2">
      <c r="A291" s="52">
        <v>20221231</v>
      </c>
      <c r="B291" s="84" t="s">
        <v>142</v>
      </c>
      <c r="C291" s="58">
        <v>10577</v>
      </c>
      <c r="D291" s="52" t="s">
        <v>368</v>
      </c>
      <c r="E291" s="52" t="s">
        <v>370</v>
      </c>
      <c r="F291" s="52" t="str">
        <f t="shared" si="4"/>
        <v>LAF-INR</v>
      </c>
      <c r="G291" s="60">
        <v>271563.93</v>
      </c>
      <c r="H291" s="52" t="s">
        <v>1117</v>
      </c>
      <c r="I291" s="52" t="s">
        <v>375</v>
      </c>
      <c r="J291" s="52" t="s">
        <v>374</v>
      </c>
      <c r="K291" s="52" t="s">
        <v>373</v>
      </c>
      <c r="L291" s="60">
        <f>G291*VLOOKUP(RIGHT(F291,3),'Currency-RBI'!$A$2:$B$28,2,0)</f>
        <v>271563.93</v>
      </c>
    </row>
    <row r="292" spans="1:12" x14ac:dyDescent="0.2">
      <c r="A292" s="52">
        <v>20221231</v>
      </c>
      <c r="B292" s="84" t="s">
        <v>123</v>
      </c>
      <c r="C292" s="58">
        <v>10578</v>
      </c>
      <c r="D292" s="52" t="s">
        <v>368</v>
      </c>
      <c r="E292" s="52" t="s">
        <v>376</v>
      </c>
      <c r="F292" s="52" t="str">
        <f t="shared" si="4"/>
        <v>Term Loan-USD</v>
      </c>
      <c r="G292" s="60">
        <v>537077.97</v>
      </c>
      <c r="H292" s="52" t="s">
        <v>1116</v>
      </c>
      <c r="I292" s="52" t="s">
        <v>369</v>
      </c>
      <c r="J292" s="52" t="s">
        <v>369</v>
      </c>
      <c r="K292" s="52" t="s">
        <v>373</v>
      </c>
      <c r="L292" s="60">
        <f>G292*VLOOKUP(RIGHT(F292,3),'Currency-RBI'!$A$2:$B$28,2,0)</f>
        <v>44429775.068249993</v>
      </c>
    </row>
    <row r="293" spans="1:12" x14ac:dyDescent="0.2">
      <c r="A293" s="52">
        <v>20221231</v>
      </c>
      <c r="B293" s="84" t="s">
        <v>127</v>
      </c>
      <c r="C293" s="58">
        <v>10580</v>
      </c>
      <c r="D293" s="52" t="s">
        <v>367</v>
      </c>
      <c r="E293" s="52" t="s">
        <v>370</v>
      </c>
      <c r="F293" s="52" t="str">
        <f t="shared" si="4"/>
        <v>LAF-GBP</v>
      </c>
      <c r="G293" s="60">
        <v>917596.35</v>
      </c>
      <c r="H293" s="52" t="s">
        <v>1115</v>
      </c>
      <c r="I293" s="52" t="s">
        <v>365</v>
      </c>
      <c r="J293" s="52" t="s">
        <v>364</v>
      </c>
      <c r="K293" s="52" t="s">
        <v>373</v>
      </c>
      <c r="L293" s="60">
        <f>G293*VLOOKUP(RIGHT(F293,3),'Currency-RBI'!$A$2:$B$28,2,0)</f>
        <v>91326070.724625006</v>
      </c>
    </row>
    <row r="294" spans="1:12" x14ac:dyDescent="0.2">
      <c r="A294" s="52">
        <v>20221231</v>
      </c>
      <c r="B294" s="84" t="s">
        <v>123</v>
      </c>
      <c r="C294" s="58">
        <v>10581</v>
      </c>
      <c r="D294" s="52" t="s">
        <v>368</v>
      </c>
      <c r="E294" s="52" t="s">
        <v>376</v>
      </c>
      <c r="F294" s="52" t="str">
        <f t="shared" si="4"/>
        <v>Term Loan-USD</v>
      </c>
      <c r="G294" s="60">
        <v>761918.85</v>
      </c>
      <c r="H294" s="52" t="s">
        <v>1114</v>
      </c>
      <c r="I294" s="52" t="s">
        <v>382</v>
      </c>
      <c r="J294" s="52" t="s">
        <v>371</v>
      </c>
      <c r="K294" s="52" t="s">
        <v>373</v>
      </c>
      <c r="L294" s="60">
        <f>G294*VLOOKUP(RIGHT(F294,3),'Currency-RBI'!$A$2:$B$28,2,0)</f>
        <v>63029736.866249993</v>
      </c>
    </row>
    <row r="295" spans="1:12" x14ac:dyDescent="0.2">
      <c r="A295" s="52">
        <v>20221231</v>
      </c>
      <c r="B295" s="84" t="s">
        <v>127</v>
      </c>
      <c r="C295" s="58">
        <v>10583</v>
      </c>
      <c r="D295" s="52" t="s">
        <v>368</v>
      </c>
      <c r="E295" s="52" t="s">
        <v>366</v>
      </c>
      <c r="F295" s="52" t="str">
        <f t="shared" si="4"/>
        <v>MSF-GBP</v>
      </c>
      <c r="G295" s="60">
        <v>546385.94999999995</v>
      </c>
      <c r="H295" s="52" t="s">
        <v>1113</v>
      </c>
      <c r="I295" s="52" t="s">
        <v>369</v>
      </c>
      <c r="J295" s="52" t="s">
        <v>369</v>
      </c>
      <c r="K295" s="52" t="s">
        <v>373</v>
      </c>
      <c r="L295" s="60">
        <f>G295*VLOOKUP(RIGHT(F295,3),'Currency-RBI'!$A$2:$B$28,2,0)</f>
        <v>54380427.638624996</v>
      </c>
    </row>
    <row r="296" spans="1:12" x14ac:dyDescent="0.2">
      <c r="A296" s="52">
        <v>20221231</v>
      </c>
      <c r="B296" s="84" t="s">
        <v>127</v>
      </c>
      <c r="C296" s="58">
        <v>10586</v>
      </c>
      <c r="D296" s="52" t="s">
        <v>367</v>
      </c>
      <c r="E296" s="52" t="s">
        <v>366</v>
      </c>
      <c r="F296" s="52" t="str">
        <f t="shared" si="4"/>
        <v>MSF-GBP</v>
      </c>
      <c r="G296" s="60">
        <v>295238.78999999998</v>
      </c>
      <c r="H296" s="52" t="s">
        <v>1112</v>
      </c>
      <c r="I296" s="52" t="s">
        <v>382</v>
      </c>
      <c r="J296" s="52" t="s">
        <v>371</v>
      </c>
      <c r="K296" s="52" t="s">
        <v>363</v>
      </c>
      <c r="L296" s="60">
        <f>G296*VLOOKUP(RIGHT(F296,3),'Currency-RBI'!$A$2:$B$28,2,0)</f>
        <v>29384378.671724997</v>
      </c>
    </row>
    <row r="297" spans="1:12" x14ac:dyDescent="0.2">
      <c r="A297" s="52">
        <v>20221231</v>
      </c>
      <c r="B297" s="84" t="s">
        <v>123</v>
      </c>
      <c r="C297" s="58">
        <v>10588</v>
      </c>
      <c r="D297" s="52" t="s">
        <v>367</v>
      </c>
      <c r="E297" s="52" t="s">
        <v>366</v>
      </c>
      <c r="F297" s="52" t="str">
        <f t="shared" si="4"/>
        <v>MSF-USD</v>
      </c>
      <c r="G297" s="60">
        <v>673969.23</v>
      </c>
      <c r="H297" s="52" t="s">
        <v>1111</v>
      </c>
      <c r="I297" s="52" t="s">
        <v>380</v>
      </c>
      <c r="J297" s="52" t="s">
        <v>379</v>
      </c>
      <c r="K297" s="52" t="s">
        <v>363</v>
      </c>
      <c r="L297" s="60">
        <f>G297*VLOOKUP(RIGHT(F297,3),'Currency-RBI'!$A$2:$B$28,2,0)</f>
        <v>55754104.551749997</v>
      </c>
    </row>
    <row r="298" spans="1:12" x14ac:dyDescent="0.2">
      <c r="A298" s="52">
        <v>20221231</v>
      </c>
      <c r="B298" s="84" t="s">
        <v>127</v>
      </c>
      <c r="C298" s="58">
        <v>10589</v>
      </c>
      <c r="D298" s="52" t="s">
        <v>368</v>
      </c>
      <c r="E298" s="52" t="s">
        <v>381</v>
      </c>
      <c r="F298" s="52" t="str">
        <f t="shared" si="4"/>
        <v>Call Money-GBP</v>
      </c>
      <c r="G298" s="60">
        <v>368195.85</v>
      </c>
      <c r="H298" s="52" t="s">
        <v>1110</v>
      </c>
      <c r="I298" s="52" t="s">
        <v>365</v>
      </c>
      <c r="J298" s="52" t="s">
        <v>364</v>
      </c>
      <c r="K298" s="52" t="s">
        <v>373</v>
      </c>
      <c r="L298" s="60">
        <f>G298*VLOOKUP(RIGHT(F298,3),'Currency-RBI'!$A$2:$B$28,2,0)</f>
        <v>36645612.460874997</v>
      </c>
    </row>
    <row r="299" spans="1:12" x14ac:dyDescent="0.2">
      <c r="A299" s="52">
        <v>20221231</v>
      </c>
      <c r="B299" s="84" t="s">
        <v>123</v>
      </c>
      <c r="C299" s="58">
        <v>10590</v>
      </c>
      <c r="D299" s="52" t="s">
        <v>367</v>
      </c>
      <c r="E299" s="52" t="s">
        <v>376</v>
      </c>
      <c r="F299" s="52" t="str">
        <f t="shared" si="4"/>
        <v>Term Loan-USD</v>
      </c>
      <c r="G299" s="60">
        <v>629433.09</v>
      </c>
      <c r="H299" s="52" t="s">
        <v>1109</v>
      </c>
      <c r="I299" s="52" t="s">
        <v>380</v>
      </c>
      <c r="J299" s="52" t="s">
        <v>379</v>
      </c>
      <c r="K299" s="52" t="s">
        <v>363</v>
      </c>
      <c r="L299" s="60">
        <f>G299*VLOOKUP(RIGHT(F299,3),'Currency-RBI'!$A$2:$B$28,2,0)</f>
        <v>52069852.370249994</v>
      </c>
    </row>
    <row r="300" spans="1:12" x14ac:dyDescent="0.2">
      <c r="A300" s="52">
        <v>20221231</v>
      </c>
      <c r="B300" s="84" t="s">
        <v>142</v>
      </c>
      <c r="C300" s="58">
        <v>10591</v>
      </c>
      <c r="D300" s="52" t="s">
        <v>367</v>
      </c>
      <c r="E300" s="52" t="s">
        <v>370</v>
      </c>
      <c r="F300" s="52" t="str">
        <f t="shared" si="4"/>
        <v>LAF-INR</v>
      </c>
      <c r="G300" s="60">
        <v>570839.93999999994</v>
      </c>
      <c r="H300" s="52" t="s">
        <v>1108</v>
      </c>
      <c r="I300" s="52" t="s">
        <v>384</v>
      </c>
      <c r="J300" s="52" t="s">
        <v>371</v>
      </c>
      <c r="K300" s="52" t="s">
        <v>363</v>
      </c>
      <c r="L300" s="60">
        <f>G300*VLOOKUP(RIGHT(F300,3),'Currency-RBI'!$A$2:$B$28,2,0)</f>
        <v>570839.93999999994</v>
      </c>
    </row>
    <row r="301" spans="1:12" x14ac:dyDescent="0.2">
      <c r="A301" s="52">
        <v>20221231</v>
      </c>
      <c r="B301" s="84" t="s">
        <v>123</v>
      </c>
      <c r="C301" s="58">
        <v>10593</v>
      </c>
      <c r="D301" s="52" t="s">
        <v>367</v>
      </c>
      <c r="E301" s="52" t="s">
        <v>381</v>
      </c>
      <c r="F301" s="52" t="str">
        <f t="shared" si="4"/>
        <v>Call Money-USD</v>
      </c>
      <c r="G301" s="60">
        <v>727479.72</v>
      </c>
      <c r="H301" s="52" t="s">
        <v>1107</v>
      </c>
      <c r="I301" s="52" t="s">
        <v>378</v>
      </c>
      <c r="J301" s="52" t="s">
        <v>377</v>
      </c>
      <c r="K301" s="52" t="s">
        <v>363</v>
      </c>
      <c r="L301" s="60">
        <f>G301*VLOOKUP(RIGHT(F301,3),'Currency-RBI'!$A$2:$B$28,2,0)</f>
        <v>60180759.83699999</v>
      </c>
    </row>
    <row r="302" spans="1:12" x14ac:dyDescent="0.2">
      <c r="A302" s="52">
        <v>20221231</v>
      </c>
      <c r="B302" s="84" t="s">
        <v>130</v>
      </c>
      <c r="C302" s="58">
        <v>10594</v>
      </c>
      <c r="D302" s="52" t="s">
        <v>368</v>
      </c>
      <c r="E302" s="52" t="s">
        <v>370</v>
      </c>
      <c r="F302" s="52" t="str">
        <f t="shared" si="4"/>
        <v>LAF-EUR</v>
      </c>
      <c r="G302" s="60">
        <v>386666.27999999997</v>
      </c>
      <c r="H302" s="52" t="s">
        <v>1106</v>
      </c>
      <c r="I302" s="52" t="s">
        <v>383</v>
      </c>
      <c r="J302" s="52" t="s">
        <v>371</v>
      </c>
      <c r="K302" s="52" t="s">
        <v>373</v>
      </c>
      <c r="L302" s="60">
        <f>G302*VLOOKUP(RIGHT(F302,3),'Currency-RBI'!$A$2:$B$28,2,0)</f>
        <v>34078832.587799996</v>
      </c>
    </row>
    <row r="303" spans="1:12" x14ac:dyDescent="0.2">
      <c r="A303" s="52">
        <v>20221231</v>
      </c>
      <c r="B303" s="84" t="s">
        <v>142</v>
      </c>
      <c r="C303" s="58">
        <v>10595</v>
      </c>
      <c r="D303" s="52" t="s">
        <v>368</v>
      </c>
      <c r="E303" s="52" t="s">
        <v>381</v>
      </c>
      <c r="F303" s="52" t="str">
        <f t="shared" si="4"/>
        <v>Call Money-INR</v>
      </c>
      <c r="G303" s="60">
        <v>983245.23</v>
      </c>
      <c r="H303" s="52" t="s">
        <v>1105</v>
      </c>
      <c r="I303" s="52" t="s">
        <v>384</v>
      </c>
      <c r="J303" s="52" t="s">
        <v>371</v>
      </c>
      <c r="K303" s="52" t="s">
        <v>373</v>
      </c>
      <c r="L303" s="60">
        <f>G303*VLOOKUP(RIGHT(F303,3),'Currency-RBI'!$A$2:$B$28,2,0)</f>
        <v>983245.23</v>
      </c>
    </row>
    <row r="304" spans="1:12" x14ac:dyDescent="0.2">
      <c r="A304" s="52">
        <v>20221231</v>
      </c>
      <c r="B304" s="84" t="s">
        <v>123</v>
      </c>
      <c r="C304" s="58">
        <v>10596</v>
      </c>
      <c r="D304" s="52" t="s">
        <v>368</v>
      </c>
      <c r="E304" s="52" t="s">
        <v>370</v>
      </c>
      <c r="F304" s="52" t="str">
        <f t="shared" si="4"/>
        <v>LAF-USD</v>
      </c>
      <c r="G304" s="60">
        <v>641967.48</v>
      </c>
      <c r="H304" s="52" t="s">
        <v>1104</v>
      </c>
      <c r="I304" s="52" t="s">
        <v>382</v>
      </c>
      <c r="J304" s="52" t="s">
        <v>371</v>
      </c>
      <c r="K304" s="52" t="s">
        <v>363</v>
      </c>
      <c r="L304" s="60">
        <f>G304*VLOOKUP(RIGHT(F304,3),'Currency-RBI'!$A$2:$B$28,2,0)</f>
        <v>53106759.782999992</v>
      </c>
    </row>
    <row r="305" spans="1:12" x14ac:dyDescent="0.2">
      <c r="A305" s="52">
        <v>20221231</v>
      </c>
      <c r="B305" s="84" t="s">
        <v>130</v>
      </c>
      <c r="C305" s="58">
        <v>10598</v>
      </c>
      <c r="D305" s="52" t="s">
        <v>368</v>
      </c>
      <c r="E305" s="52" t="s">
        <v>376</v>
      </c>
      <c r="F305" s="52" t="str">
        <f t="shared" si="4"/>
        <v>Term Loan-EUR</v>
      </c>
      <c r="G305" s="60">
        <v>49241.61</v>
      </c>
      <c r="H305" s="52" t="s">
        <v>1103</v>
      </c>
      <c r="I305" s="52" t="s">
        <v>386</v>
      </c>
      <c r="J305" s="52" t="s">
        <v>386</v>
      </c>
      <c r="K305" s="52" t="s">
        <v>373</v>
      </c>
      <c r="L305" s="60">
        <f>G305*VLOOKUP(RIGHT(F305,3),'Currency-RBI'!$A$2:$B$28,2,0)</f>
        <v>4339909.2973500006</v>
      </c>
    </row>
    <row r="306" spans="1:12" x14ac:dyDescent="0.2">
      <c r="A306" s="52">
        <v>20221231</v>
      </c>
      <c r="B306" s="84" t="s">
        <v>130</v>
      </c>
      <c r="C306" s="58">
        <v>10600</v>
      </c>
      <c r="D306" s="52" t="s">
        <v>367</v>
      </c>
      <c r="E306" s="52" t="s">
        <v>381</v>
      </c>
      <c r="F306" s="52" t="str">
        <f t="shared" si="4"/>
        <v>Call Money-EUR</v>
      </c>
      <c r="G306" s="60">
        <v>249899.76</v>
      </c>
      <c r="H306" s="52" t="s">
        <v>1102</v>
      </c>
      <c r="I306" s="52" t="s">
        <v>369</v>
      </c>
      <c r="J306" s="52" t="s">
        <v>369</v>
      </c>
      <c r="K306" s="52" t="s">
        <v>373</v>
      </c>
      <c r="L306" s="60">
        <f>G306*VLOOKUP(RIGHT(F306,3),'Currency-RBI'!$A$2:$B$28,2,0)</f>
        <v>22024915.347600002</v>
      </c>
    </row>
    <row r="307" spans="1:12" x14ac:dyDescent="0.2">
      <c r="A307" s="52">
        <v>20221231</v>
      </c>
      <c r="B307" s="84" t="s">
        <v>142</v>
      </c>
      <c r="C307" s="58">
        <v>10601</v>
      </c>
      <c r="D307" s="52" t="s">
        <v>368</v>
      </c>
      <c r="E307" s="52" t="s">
        <v>366</v>
      </c>
      <c r="F307" s="52" t="str">
        <f t="shared" si="4"/>
        <v>MSF-INR</v>
      </c>
      <c r="G307" s="60">
        <v>788630.04</v>
      </c>
      <c r="H307" s="52" t="s">
        <v>1101</v>
      </c>
      <c r="I307" s="52" t="s">
        <v>378</v>
      </c>
      <c r="J307" s="52" t="s">
        <v>377</v>
      </c>
      <c r="K307" s="52" t="s">
        <v>363</v>
      </c>
      <c r="L307" s="60">
        <f>G307*VLOOKUP(RIGHT(F307,3),'Currency-RBI'!$A$2:$B$28,2,0)</f>
        <v>788630.04</v>
      </c>
    </row>
    <row r="308" spans="1:12" x14ac:dyDescent="0.2">
      <c r="A308" s="52">
        <v>20221231</v>
      </c>
      <c r="B308" s="84" t="s">
        <v>127</v>
      </c>
      <c r="C308" s="58">
        <v>10603</v>
      </c>
      <c r="D308" s="52" t="s">
        <v>367</v>
      </c>
      <c r="E308" s="52" t="s">
        <v>366</v>
      </c>
      <c r="F308" s="52" t="str">
        <f t="shared" si="4"/>
        <v>MSF-GBP</v>
      </c>
      <c r="G308" s="60">
        <v>37336.86</v>
      </c>
      <c r="H308" s="52" t="s">
        <v>1100</v>
      </c>
      <c r="I308" s="52" t="s">
        <v>365</v>
      </c>
      <c r="J308" s="52" t="s">
        <v>364</v>
      </c>
      <c r="K308" s="52" t="s">
        <v>373</v>
      </c>
      <c r="L308" s="60">
        <f>G308*VLOOKUP(RIGHT(F308,3),'Currency-RBI'!$A$2:$B$28,2,0)</f>
        <v>3716044.3336500004</v>
      </c>
    </row>
    <row r="309" spans="1:12" x14ac:dyDescent="0.2">
      <c r="A309" s="52">
        <v>20221231</v>
      </c>
      <c r="B309" s="84" t="s">
        <v>142</v>
      </c>
      <c r="C309" s="58">
        <v>10604</v>
      </c>
      <c r="D309" s="52" t="s">
        <v>368</v>
      </c>
      <c r="E309" s="52" t="s">
        <v>376</v>
      </c>
      <c r="F309" s="52" t="str">
        <f t="shared" si="4"/>
        <v>Term Loan-INR</v>
      </c>
      <c r="G309" s="60">
        <v>577567.98</v>
      </c>
      <c r="H309" s="52" t="s">
        <v>1099</v>
      </c>
      <c r="I309" s="52" t="s">
        <v>380</v>
      </c>
      <c r="J309" s="52" t="s">
        <v>379</v>
      </c>
      <c r="K309" s="52" t="s">
        <v>373</v>
      </c>
      <c r="L309" s="60">
        <f>G309*VLOOKUP(RIGHT(F309,3),'Currency-RBI'!$A$2:$B$28,2,0)</f>
        <v>577567.98</v>
      </c>
    </row>
    <row r="310" spans="1:12" x14ac:dyDescent="0.2">
      <c r="A310" s="52">
        <v>20221231</v>
      </c>
      <c r="B310" s="84" t="s">
        <v>123</v>
      </c>
      <c r="C310" s="58">
        <v>10605</v>
      </c>
      <c r="D310" s="52" t="s">
        <v>367</v>
      </c>
      <c r="E310" s="52" t="s">
        <v>366</v>
      </c>
      <c r="F310" s="52" t="str">
        <f t="shared" si="4"/>
        <v>MSF-USD</v>
      </c>
      <c r="G310" s="60">
        <v>303010.28999999998</v>
      </c>
      <c r="H310" s="52" t="s">
        <v>1098</v>
      </c>
      <c r="I310" s="52" t="s">
        <v>385</v>
      </c>
      <c r="J310" s="52" t="s">
        <v>364</v>
      </c>
      <c r="K310" s="52" t="s">
        <v>373</v>
      </c>
      <c r="L310" s="60">
        <f>G310*VLOOKUP(RIGHT(F310,3),'Currency-RBI'!$A$2:$B$28,2,0)</f>
        <v>25066526.240249995</v>
      </c>
    </row>
    <row r="311" spans="1:12" x14ac:dyDescent="0.2">
      <c r="A311" s="52">
        <v>20221231</v>
      </c>
      <c r="B311" s="84" t="s">
        <v>130</v>
      </c>
      <c r="C311" s="58">
        <v>10607</v>
      </c>
      <c r="D311" s="52" t="s">
        <v>367</v>
      </c>
      <c r="E311" s="52" t="s">
        <v>366</v>
      </c>
      <c r="F311" s="52" t="str">
        <f t="shared" si="4"/>
        <v>MSF-EUR</v>
      </c>
      <c r="G311" s="60">
        <v>865385.73</v>
      </c>
      <c r="H311" s="52" t="s">
        <v>1097</v>
      </c>
      <c r="I311" s="52" t="s">
        <v>383</v>
      </c>
      <c r="J311" s="52" t="s">
        <v>371</v>
      </c>
      <c r="K311" s="52" t="s">
        <v>363</v>
      </c>
      <c r="L311" s="60">
        <f>G311*VLOOKUP(RIGHT(F311,3),'Currency-RBI'!$A$2:$B$28,2,0)</f>
        <v>76270771.313549995</v>
      </c>
    </row>
    <row r="312" spans="1:12" x14ac:dyDescent="0.2">
      <c r="A312" s="52">
        <v>20221231</v>
      </c>
      <c r="B312" s="84" t="s">
        <v>127</v>
      </c>
      <c r="C312" s="58">
        <v>10609</v>
      </c>
      <c r="D312" s="52" t="s">
        <v>367</v>
      </c>
      <c r="E312" s="52" t="s">
        <v>381</v>
      </c>
      <c r="F312" s="52" t="str">
        <f t="shared" si="4"/>
        <v>Call Money-GBP</v>
      </c>
      <c r="G312" s="60">
        <v>632079.35999999999</v>
      </c>
      <c r="H312" s="52" t="s">
        <v>1096</v>
      </c>
      <c r="I312" s="52" t="s">
        <v>382</v>
      </c>
      <c r="J312" s="52" t="s">
        <v>371</v>
      </c>
      <c r="K312" s="52" t="s">
        <v>373</v>
      </c>
      <c r="L312" s="60">
        <f>G312*VLOOKUP(RIGHT(F312,3),'Currency-RBI'!$A$2:$B$28,2,0)</f>
        <v>62909278.502400003</v>
      </c>
    </row>
    <row r="313" spans="1:12" x14ac:dyDescent="0.2">
      <c r="A313" s="52">
        <v>20221231</v>
      </c>
      <c r="B313" s="84" t="s">
        <v>127</v>
      </c>
      <c r="C313" s="58">
        <v>10611</v>
      </c>
      <c r="D313" s="52" t="s">
        <v>367</v>
      </c>
      <c r="E313" s="52" t="s">
        <v>381</v>
      </c>
      <c r="F313" s="52" t="str">
        <f t="shared" si="4"/>
        <v>Call Money-GBP</v>
      </c>
      <c r="G313" s="60">
        <v>209094.93</v>
      </c>
      <c r="H313" s="52" t="s">
        <v>1095</v>
      </c>
      <c r="I313" s="52" t="s">
        <v>375</v>
      </c>
      <c r="J313" s="52" t="s">
        <v>374</v>
      </c>
      <c r="K313" s="52" t="s">
        <v>373</v>
      </c>
      <c r="L313" s="60">
        <f>G313*VLOOKUP(RIGHT(F313,3),'Currency-RBI'!$A$2:$B$28,2,0)</f>
        <v>20810695.645575002</v>
      </c>
    </row>
    <row r="314" spans="1:12" x14ac:dyDescent="0.2">
      <c r="A314" s="52">
        <v>20221231</v>
      </c>
      <c r="B314" s="84" t="s">
        <v>142</v>
      </c>
      <c r="C314" s="58">
        <v>10612</v>
      </c>
      <c r="D314" s="52" t="s">
        <v>367</v>
      </c>
      <c r="E314" s="52" t="s">
        <v>370</v>
      </c>
      <c r="F314" s="52" t="str">
        <f t="shared" si="4"/>
        <v>LAF-INR</v>
      </c>
      <c r="G314" s="60">
        <v>310149.18</v>
      </c>
      <c r="H314" s="52" t="s">
        <v>1094</v>
      </c>
      <c r="I314" s="52" t="s">
        <v>384</v>
      </c>
      <c r="J314" s="52" t="s">
        <v>371</v>
      </c>
      <c r="K314" s="52" t="s">
        <v>363</v>
      </c>
      <c r="L314" s="60">
        <f>G314*VLOOKUP(RIGHT(F314,3),'Currency-RBI'!$A$2:$B$28,2,0)</f>
        <v>310149.18</v>
      </c>
    </row>
    <row r="315" spans="1:12" x14ac:dyDescent="0.2">
      <c r="A315" s="52">
        <v>20221231</v>
      </c>
      <c r="B315" s="84" t="s">
        <v>142</v>
      </c>
      <c r="C315" s="58">
        <v>10614</v>
      </c>
      <c r="D315" s="52" t="s">
        <v>367</v>
      </c>
      <c r="E315" s="52" t="s">
        <v>376</v>
      </c>
      <c r="F315" s="52" t="str">
        <f t="shared" si="4"/>
        <v>Term Loan-INR</v>
      </c>
      <c r="G315" s="60">
        <v>27049.77</v>
      </c>
      <c r="H315" s="52" t="s">
        <v>1093</v>
      </c>
      <c r="I315" s="52" t="s">
        <v>375</v>
      </c>
      <c r="J315" s="52" t="s">
        <v>374</v>
      </c>
      <c r="K315" s="52" t="s">
        <v>373</v>
      </c>
      <c r="L315" s="60">
        <f>G315*VLOOKUP(RIGHT(F315,3),'Currency-RBI'!$A$2:$B$28,2,0)</f>
        <v>27049.77</v>
      </c>
    </row>
    <row r="316" spans="1:12" x14ac:dyDescent="0.2">
      <c r="A316" s="52">
        <v>20221231</v>
      </c>
      <c r="B316" s="84" t="s">
        <v>130</v>
      </c>
      <c r="C316" s="58">
        <v>10616</v>
      </c>
      <c r="D316" s="52" t="s">
        <v>368</v>
      </c>
      <c r="E316" s="52" t="s">
        <v>376</v>
      </c>
      <c r="F316" s="52" t="str">
        <f t="shared" si="4"/>
        <v>Term Loan-EUR</v>
      </c>
      <c r="G316" s="60">
        <v>736573.86</v>
      </c>
      <c r="H316" s="52" t="s">
        <v>1092</v>
      </c>
      <c r="I316" s="52" t="s">
        <v>375</v>
      </c>
      <c r="J316" s="52" t="s">
        <v>374</v>
      </c>
      <c r="K316" s="52" t="s">
        <v>363</v>
      </c>
      <c r="L316" s="60">
        <f>G316*VLOOKUP(RIGHT(F316,3),'Currency-RBI'!$A$2:$B$28,2,0)</f>
        <v>64917937.151100002</v>
      </c>
    </row>
    <row r="317" spans="1:12" x14ac:dyDescent="0.2">
      <c r="A317" s="52">
        <v>20221231</v>
      </c>
      <c r="B317" s="84" t="s">
        <v>123</v>
      </c>
      <c r="C317" s="58">
        <v>10618</v>
      </c>
      <c r="D317" s="52" t="s">
        <v>367</v>
      </c>
      <c r="E317" s="52" t="s">
        <v>370</v>
      </c>
      <c r="F317" s="52" t="str">
        <f t="shared" si="4"/>
        <v>LAF-USD</v>
      </c>
      <c r="G317" s="60">
        <v>138272.31</v>
      </c>
      <c r="H317" s="52" t="s">
        <v>1091</v>
      </c>
      <c r="I317" s="52" t="s">
        <v>378</v>
      </c>
      <c r="J317" s="52" t="s">
        <v>377</v>
      </c>
      <c r="K317" s="52" t="s">
        <v>363</v>
      </c>
      <c r="L317" s="60">
        <f>G317*VLOOKUP(RIGHT(F317,3),'Currency-RBI'!$A$2:$B$28,2,0)</f>
        <v>11438576.844749998</v>
      </c>
    </row>
    <row r="318" spans="1:12" x14ac:dyDescent="0.2">
      <c r="A318" s="52">
        <v>20221231</v>
      </c>
      <c r="B318" s="84" t="s">
        <v>123</v>
      </c>
      <c r="C318" s="58">
        <v>10619</v>
      </c>
      <c r="D318" s="52" t="s">
        <v>367</v>
      </c>
      <c r="E318" s="52" t="s">
        <v>376</v>
      </c>
      <c r="F318" s="52" t="str">
        <f t="shared" si="4"/>
        <v>Term Loan-USD</v>
      </c>
      <c r="G318" s="60">
        <v>65931.03</v>
      </c>
      <c r="H318" s="52" t="s">
        <v>1090</v>
      </c>
      <c r="I318" s="52" t="s">
        <v>382</v>
      </c>
      <c r="J318" s="52" t="s">
        <v>371</v>
      </c>
      <c r="K318" s="52" t="s">
        <v>373</v>
      </c>
      <c r="L318" s="60">
        <f>G318*VLOOKUP(RIGHT(F318,3),'Currency-RBI'!$A$2:$B$28,2,0)</f>
        <v>5454144.4567499999</v>
      </c>
    </row>
    <row r="319" spans="1:12" x14ac:dyDescent="0.2">
      <c r="A319" s="52">
        <v>20221231</v>
      </c>
      <c r="B319" s="84" t="s">
        <v>142</v>
      </c>
      <c r="C319" s="58">
        <v>10620</v>
      </c>
      <c r="D319" s="52" t="s">
        <v>367</v>
      </c>
      <c r="E319" s="52" t="s">
        <v>381</v>
      </c>
      <c r="F319" s="52" t="str">
        <f t="shared" si="4"/>
        <v>Call Money-INR</v>
      </c>
      <c r="G319" s="60">
        <v>32334.39</v>
      </c>
      <c r="H319" s="52" t="s">
        <v>1089</v>
      </c>
      <c r="I319" s="52" t="s">
        <v>369</v>
      </c>
      <c r="J319" s="52" t="s">
        <v>369</v>
      </c>
      <c r="K319" s="52" t="s">
        <v>373</v>
      </c>
      <c r="L319" s="60">
        <f>G319*VLOOKUP(RIGHT(F319,3),'Currency-RBI'!$A$2:$B$28,2,0)</f>
        <v>32334.39</v>
      </c>
    </row>
    <row r="320" spans="1:12" x14ac:dyDescent="0.2">
      <c r="A320" s="52">
        <v>20221231</v>
      </c>
      <c r="B320" s="84" t="s">
        <v>130</v>
      </c>
      <c r="C320" s="58">
        <v>10621</v>
      </c>
      <c r="D320" s="52" t="s">
        <v>367</v>
      </c>
      <c r="E320" s="52" t="s">
        <v>366</v>
      </c>
      <c r="F320" s="52" t="str">
        <f t="shared" si="4"/>
        <v>MSF-EUR</v>
      </c>
      <c r="G320" s="60">
        <v>894565.98</v>
      </c>
      <c r="H320" s="52" t="s">
        <v>1088</v>
      </c>
      <c r="I320" s="52" t="s">
        <v>378</v>
      </c>
      <c r="J320" s="52" t="s">
        <v>377</v>
      </c>
      <c r="K320" s="52" t="s">
        <v>373</v>
      </c>
      <c r="L320" s="60">
        <f>G320*VLOOKUP(RIGHT(F320,3),'Currency-RBI'!$A$2:$B$28,2,0)</f>
        <v>78842572.647300005</v>
      </c>
    </row>
    <row r="321" spans="1:12" x14ac:dyDescent="0.2">
      <c r="A321" s="52">
        <v>20221231</v>
      </c>
      <c r="B321" s="84" t="s">
        <v>142</v>
      </c>
      <c r="C321" s="58">
        <v>10622</v>
      </c>
      <c r="D321" s="52" t="s">
        <v>368</v>
      </c>
      <c r="E321" s="52" t="s">
        <v>376</v>
      </c>
      <c r="F321" s="52" t="str">
        <f t="shared" si="4"/>
        <v>Term Loan-INR</v>
      </c>
      <c r="G321" s="60">
        <v>786480.75</v>
      </c>
      <c r="H321" s="52" t="s">
        <v>1087</v>
      </c>
      <c r="I321" s="52" t="s">
        <v>369</v>
      </c>
      <c r="J321" s="52" t="s">
        <v>369</v>
      </c>
      <c r="K321" s="52" t="s">
        <v>373</v>
      </c>
      <c r="L321" s="60">
        <f>G321*VLOOKUP(RIGHT(F321,3),'Currency-RBI'!$A$2:$B$28,2,0)</f>
        <v>786480.75</v>
      </c>
    </row>
    <row r="322" spans="1:12" x14ac:dyDescent="0.2">
      <c r="A322" s="52">
        <v>20221231</v>
      </c>
      <c r="B322" s="84" t="s">
        <v>130</v>
      </c>
      <c r="C322" s="58">
        <v>10624</v>
      </c>
      <c r="D322" s="52" t="s">
        <v>367</v>
      </c>
      <c r="E322" s="52" t="s">
        <v>376</v>
      </c>
      <c r="F322" s="52" t="str">
        <f t="shared" si="4"/>
        <v>Term Loan-EUR</v>
      </c>
      <c r="G322" s="60">
        <v>96542.819999999992</v>
      </c>
      <c r="H322" s="52" t="s">
        <v>1086</v>
      </c>
      <c r="I322" s="52" t="s">
        <v>375</v>
      </c>
      <c r="J322" s="52" t="s">
        <v>374</v>
      </c>
      <c r="K322" s="52" t="s">
        <v>373</v>
      </c>
      <c r="L322" s="60">
        <f>G322*VLOOKUP(RIGHT(F322,3),'Currency-RBI'!$A$2:$B$28,2,0)</f>
        <v>8508801.4407000002</v>
      </c>
    </row>
    <row r="323" spans="1:12" x14ac:dyDescent="0.2">
      <c r="A323" s="52">
        <v>20221231</v>
      </c>
      <c r="B323" s="84" t="s">
        <v>123</v>
      </c>
      <c r="C323" s="58">
        <v>10628</v>
      </c>
      <c r="D323" s="52" t="s">
        <v>367</v>
      </c>
      <c r="E323" s="52" t="s">
        <v>381</v>
      </c>
      <c r="F323" s="52" t="str">
        <f t="shared" ref="F323:F386" si="5">CONCATENATE(E323,"-",B323)</f>
        <v>Call Money-USD</v>
      </c>
      <c r="G323" s="60">
        <v>898005.24</v>
      </c>
      <c r="H323" s="52" t="s">
        <v>1085</v>
      </c>
      <c r="I323" s="52" t="s">
        <v>372</v>
      </c>
      <c r="J323" s="52" t="s">
        <v>371</v>
      </c>
      <c r="K323" s="52" t="s">
        <v>373</v>
      </c>
      <c r="L323" s="60">
        <f>G323*VLOOKUP(RIGHT(F323,3),'Currency-RBI'!$A$2:$B$28,2,0)</f>
        <v>74287483.478999987</v>
      </c>
    </row>
    <row r="324" spans="1:12" x14ac:dyDescent="0.2">
      <c r="A324" s="52">
        <v>20221231</v>
      </c>
      <c r="B324" s="84" t="s">
        <v>123</v>
      </c>
      <c r="C324" s="58">
        <v>10629</v>
      </c>
      <c r="D324" s="52" t="s">
        <v>368</v>
      </c>
      <c r="E324" s="52" t="s">
        <v>370</v>
      </c>
      <c r="F324" s="52" t="str">
        <f t="shared" si="5"/>
        <v>LAF-USD</v>
      </c>
      <c r="G324" s="60">
        <v>391205.43</v>
      </c>
      <c r="H324" s="52" t="s">
        <v>1084</v>
      </c>
      <c r="I324" s="52" t="s">
        <v>383</v>
      </c>
      <c r="J324" s="52" t="s">
        <v>371</v>
      </c>
      <c r="K324" s="52" t="s">
        <v>373</v>
      </c>
      <c r="L324" s="60">
        <f>G324*VLOOKUP(RIGHT(F324,3),'Currency-RBI'!$A$2:$B$28,2,0)</f>
        <v>32362469.196749996</v>
      </c>
    </row>
    <row r="325" spans="1:12" x14ac:dyDescent="0.2">
      <c r="A325" s="52">
        <v>20221231</v>
      </c>
      <c r="B325" s="84" t="s">
        <v>130</v>
      </c>
      <c r="C325" s="58">
        <v>10630</v>
      </c>
      <c r="D325" s="52" t="s">
        <v>368</v>
      </c>
      <c r="E325" s="52" t="s">
        <v>381</v>
      </c>
      <c r="F325" s="52" t="str">
        <f t="shared" si="5"/>
        <v>Call Money-EUR</v>
      </c>
      <c r="G325" s="60">
        <v>977989.32</v>
      </c>
      <c r="H325" s="52" t="s">
        <v>1083</v>
      </c>
      <c r="I325" s="52" t="s">
        <v>386</v>
      </c>
      <c r="J325" s="52" t="s">
        <v>386</v>
      </c>
      <c r="K325" s="52" t="s">
        <v>363</v>
      </c>
      <c r="L325" s="60">
        <f>G325*VLOOKUP(RIGHT(F325,3),'Currency-RBI'!$A$2:$B$28,2,0)</f>
        <v>86195088.718199998</v>
      </c>
    </row>
    <row r="326" spans="1:12" x14ac:dyDescent="0.2">
      <c r="A326" s="52">
        <v>20221231</v>
      </c>
      <c r="B326" s="84" t="s">
        <v>130</v>
      </c>
      <c r="C326" s="58">
        <v>10636</v>
      </c>
      <c r="D326" s="52" t="s">
        <v>368</v>
      </c>
      <c r="E326" s="52" t="s">
        <v>376</v>
      </c>
      <c r="F326" s="52" t="str">
        <f t="shared" si="5"/>
        <v>Term Loan-EUR</v>
      </c>
      <c r="G326" s="60">
        <v>312234.12</v>
      </c>
      <c r="H326" s="52" t="s">
        <v>1082</v>
      </c>
      <c r="I326" s="52" t="s">
        <v>385</v>
      </c>
      <c r="J326" s="52" t="s">
        <v>364</v>
      </c>
      <c r="K326" s="52" t="s">
        <v>363</v>
      </c>
      <c r="L326" s="60">
        <f>G326*VLOOKUP(RIGHT(F326,3),'Currency-RBI'!$A$2:$B$28,2,0)</f>
        <v>27518754.166200001</v>
      </c>
    </row>
    <row r="327" spans="1:12" x14ac:dyDescent="0.2">
      <c r="A327" s="52">
        <v>20221231</v>
      </c>
      <c r="B327" s="84" t="s">
        <v>127</v>
      </c>
      <c r="C327" s="58">
        <v>10638</v>
      </c>
      <c r="D327" s="52" t="s">
        <v>368</v>
      </c>
      <c r="E327" s="52" t="s">
        <v>366</v>
      </c>
      <c r="F327" s="52" t="str">
        <f t="shared" si="5"/>
        <v>MSF-GBP</v>
      </c>
      <c r="G327" s="60">
        <v>131849.19</v>
      </c>
      <c r="H327" s="52" t="s">
        <v>1081</v>
      </c>
      <c r="I327" s="52" t="s">
        <v>369</v>
      </c>
      <c r="J327" s="52" t="s">
        <v>369</v>
      </c>
      <c r="K327" s="52" t="s">
        <v>373</v>
      </c>
      <c r="L327" s="60">
        <f>G327*VLOOKUP(RIGHT(F327,3),'Currency-RBI'!$A$2:$B$28,2,0)</f>
        <v>13122620.257725</v>
      </c>
    </row>
    <row r="328" spans="1:12" x14ac:dyDescent="0.2">
      <c r="A328" s="52">
        <v>20221231</v>
      </c>
      <c r="B328" s="84" t="s">
        <v>142</v>
      </c>
      <c r="C328" s="58">
        <v>10639</v>
      </c>
      <c r="D328" s="52" t="s">
        <v>368</v>
      </c>
      <c r="E328" s="52" t="s">
        <v>370</v>
      </c>
      <c r="F328" s="52" t="str">
        <f t="shared" si="5"/>
        <v>LAF-INR</v>
      </c>
      <c r="G328" s="60">
        <v>146362.59</v>
      </c>
      <c r="H328" s="52" t="s">
        <v>1080</v>
      </c>
      <c r="I328" s="52" t="s">
        <v>384</v>
      </c>
      <c r="J328" s="52" t="s">
        <v>371</v>
      </c>
      <c r="K328" s="52" t="s">
        <v>373</v>
      </c>
      <c r="L328" s="60">
        <f>G328*VLOOKUP(RIGHT(F328,3),'Currency-RBI'!$A$2:$B$28,2,0)</f>
        <v>146362.59</v>
      </c>
    </row>
    <row r="329" spans="1:12" x14ac:dyDescent="0.2">
      <c r="A329" s="52">
        <v>20221231</v>
      </c>
      <c r="B329" s="84" t="s">
        <v>130</v>
      </c>
      <c r="C329" s="58">
        <v>10640</v>
      </c>
      <c r="D329" s="52" t="s">
        <v>368</v>
      </c>
      <c r="E329" s="52" t="s">
        <v>376</v>
      </c>
      <c r="F329" s="52" t="str">
        <f t="shared" si="5"/>
        <v>Term Loan-EUR</v>
      </c>
      <c r="G329" s="60">
        <v>90708.75</v>
      </c>
      <c r="H329" s="52" t="s">
        <v>1079</v>
      </c>
      <c r="I329" s="52" t="s">
        <v>378</v>
      </c>
      <c r="J329" s="52" t="s">
        <v>377</v>
      </c>
      <c r="K329" s="52" t="s">
        <v>373</v>
      </c>
      <c r="L329" s="60">
        <f>G329*VLOOKUP(RIGHT(F329,3),'Currency-RBI'!$A$2:$B$28,2,0)</f>
        <v>7994615.6812500004</v>
      </c>
    </row>
    <row r="330" spans="1:12" x14ac:dyDescent="0.2">
      <c r="A330" s="52">
        <v>20221231</v>
      </c>
      <c r="B330" s="84" t="s">
        <v>127</v>
      </c>
      <c r="C330" s="58">
        <v>10641</v>
      </c>
      <c r="D330" s="52" t="s">
        <v>367</v>
      </c>
      <c r="E330" s="52" t="s">
        <v>366</v>
      </c>
      <c r="F330" s="52" t="str">
        <f t="shared" si="5"/>
        <v>MSF-GBP</v>
      </c>
      <c r="G330" s="60">
        <v>33536.25</v>
      </c>
      <c r="H330" s="52" t="s">
        <v>1078</v>
      </c>
      <c r="I330" s="52" t="s">
        <v>372</v>
      </c>
      <c r="J330" s="52" t="s">
        <v>371</v>
      </c>
      <c r="K330" s="52" t="s">
        <v>363</v>
      </c>
      <c r="L330" s="60">
        <f>G330*VLOOKUP(RIGHT(F330,3),'Currency-RBI'!$A$2:$B$28,2,0)</f>
        <v>3337779.1218750002</v>
      </c>
    </row>
    <row r="331" spans="1:12" x14ac:dyDescent="0.2">
      <c r="A331" s="52">
        <v>20221231</v>
      </c>
      <c r="B331" s="84" t="s">
        <v>127</v>
      </c>
      <c r="C331" s="58">
        <v>10643</v>
      </c>
      <c r="D331" s="52" t="s">
        <v>367</v>
      </c>
      <c r="E331" s="52" t="s">
        <v>366</v>
      </c>
      <c r="F331" s="52" t="str">
        <f t="shared" si="5"/>
        <v>MSF-GBP</v>
      </c>
      <c r="G331" s="60">
        <v>711495.18</v>
      </c>
      <c r="H331" s="52" t="s">
        <v>1077</v>
      </c>
      <c r="I331" s="52" t="s">
        <v>375</v>
      </c>
      <c r="J331" s="52" t="s">
        <v>374</v>
      </c>
      <c r="K331" s="52" t="s">
        <v>373</v>
      </c>
      <c r="L331" s="60">
        <f>G331*VLOOKUP(RIGHT(F331,3),'Currency-RBI'!$A$2:$B$28,2,0)</f>
        <v>70813336.52745001</v>
      </c>
    </row>
    <row r="332" spans="1:12" x14ac:dyDescent="0.2">
      <c r="A332" s="52">
        <v>20221231</v>
      </c>
      <c r="B332" s="84" t="s">
        <v>142</v>
      </c>
      <c r="C332" s="58">
        <v>10644</v>
      </c>
      <c r="D332" s="52" t="s">
        <v>368</v>
      </c>
      <c r="E332" s="52" t="s">
        <v>370</v>
      </c>
      <c r="F332" s="52" t="str">
        <f t="shared" si="5"/>
        <v>LAF-INR</v>
      </c>
      <c r="G332" s="60">
        <v>95259.78</v>
      </c>
      <c r="H332" s="52" t="s">
        <v>1076</v>
      </c>
      <c r="I332" s="52" t="s">
        <v>375</v>
      </c>
      <c r="J332" s="52" t="s">
        <v>374</v>
      </c>
      <c r="K332" s="52" t="s">
        <v>363</v>
      </c>
      <c r="L332" s="60">
        <f>G332*VLOOKUP(RIGHT(F332,3),'Currency-RBI'!$A$2:$B$28,2,0)</f>
        <v>95259.78</v>
      </c>
    </row>
    <row r="333" spans="1:12" x14ac:dyDescent="0.2">
      <c r="A333" s="52">
        <v>20221231</v>
      </c>
      <c r="B333" s="84" t="s">
        <v>123</v>
      </c>
      <c r="C333" s="58">
        <v>10645</v>
      </c>
      <c r="D333" s="52" t="s">
        <v>368</v>
      </c>
      <c r="E333" s="52" t="s">
        <v>376</v>
      </c>
      <c r="F333" s="52" t="str">
        <f t="shared" si="5"/>
        <v>Term Loan-USD</v>
      </c>
      <c r="G333" s="60">
        <v>740522.97</v>
      </c>
      <c r="H333" s="52" t="s">
        <v>1075</v>
      </c>
      <c r="I333" s="52" t="s">
        <v>384</v>
      </c>
      <c r="J333" s="52" t="s">
        <v>371</v>
      </c>
      <c r="K333" s="52" t="s">
        <v>363</v>
      </c>
      <c r="L333" s="60">
        <f>G333*VLOOKUP(RIGHT(F333,3),'Currency-RBI'!$A$2:$B$28,2,0)</f>
        <v>61259762.693249993</v>
      </c>
    </row>
    <row r="334" spans="1:12" x14ac:dyDescent="0.2">
      <c r="A334" s="52">
        <v>20221231</v>
      </c>
      <c r="B334" s="84" t="s">
        <v>142</v>
      </c>
      <c r="C334" s="58">
        <v>10646</v>
      </c>
      <c r="D334" s="52" t="s">
        <v>368</v>
      </c>
      <c r="E334" s="52" t="s">
        <v>366</v>
      </c>
      <c r="F334" s="52" t="str">
        <f t="shared" si="5"/>
        <v>MSF-INR</v>
      </c>
      <c r="G334" s="60">
        <v>70132.59</v>
      </c>
      <c r="H334" s="52" t="s">
        <v>1074</v>
      </c>
      <c r="I334" s="52" t="s">
        <v>378</v>
      </c>
      <c r="J334" s="52" t="s">
        <v>377</v>
      </c>
      <c r="K334" s="52" t="s">
        <v>363</v>
      </c>
      <c r="L334" s="60">
        <f>G334*VLOOKUP(RIGHT(F334,3),'Currency-RBI'!$A$2:$B$28,2,0)</f>
        <v>70132.59</v>
      </c>
    </row>
    <row r="335" spans="1:12" x14ac:dyDescent="0.2">
      <c r="A335" s="52">
        <v>20221231</v>
      </c>
      <c r="B335" s="84" t="s">
        <v>127</v>
      </c>
      <c r="C335" s="58">
        <v>10647</v>
      </c>
      <c r="D335" s="52" t="s">
        <v>367</v>
      </c>
      <c r="E335" s="52" t="s">
        <v>381</v>
      </c>
      <c r="F335" s="52" t="str">
        <f t="shared" si="5"/>
        <v>Call Money-GBP</v>
      </c>
      <c r="G335" s="60">
        <v>507452.22</v>
      </c>
      <c r="H335" s="52" t="s">
        <v>1073</v>
      </c>
      <c r="I335" s="52" t="s">
        <v>384</v>
      </c>
      <c r="J335" s="52" t="s">
        <v>371</v>
      </c>
      <c r="K335" s="52" t="s">
        <v>373</v>
      </c>
      <c r="L335" s="60">
        <f>G335*VLOOKUP(RIGHT(F335,3),'Currency-RBI'!$A$2:$B$28,2,0)</f>
        <v>50505450.826049998</v>
      </c>
    </row>
    <row r="336" spans="1:12" x14ac:dyDescent="0.2">
      <c r="A336" s="52">
        <v>20221231</v>
      </c>
      <c r="B336" s="84" t="s">
        <v>123</v>
      </c>
      <c r="C336" s="58">
        <v>10648</v>
      </c>
      <c r="D336" s="52" t="s">
        <v>368</v>
      </c>
      <c r="E336" s="52" t="s">
        <v>366</v>
      </c>
      <c r="F336" s="52" t="str">
        <f t="shared" si="5"/>
        <v>MSF-USD</v>
      </c>
      <c r="G336" s="60">
        <v>328312.71000000002</v>
      </c>
      <c r="H336" s="52" t="s">
        <v>1072</v>
      </c>
      <c r="I336" s="52" t="s">
        <v>369</v>
      </c>
      <c r="J336" s="52" t="s">
        <v>369</v>
      </c>
      <c r="K336" s="52" t="s">
        <v>373</v>
      </c>
      <c r="L336" s="60">
        <f>G336*VLOOKUP(RIGHT(F336,3),'Currency-RBI'!$A$2:$B$28,2,0)</f>
        <v>27159668.934749998</v>
      </c>
    </row>
    <row r="337" spans="1:12" x14ac:dyDescent="0.2">
      <c r="A337" s="52">
        <v>20221231</v>
      </c>
      <c r="B337" s="84" t="s">
        <v>123</v>
      </c>
      <c r="C337" s="58">
        <v>10649</v>
      </c>
      <c r="D337" s="52" t="s">
        <v>367</v>
      </c>
      <c r="E337" s="52" t="s">
        <v>381</v>
      </c>
      <c r="F337" s="52" t="str">
        <f t="shared" si="5"/>
        <v>Call Money-USD</v>
      </c>
      <c r="G337" s="60">
        <v>576525.51</v>
      </c>
      <c r="H337" s="52" t="s">
        <v>1071</v>
      </c>
      <c r="I337" s="52" t="s">
        <v>369</v>
      </c>
      <c r="J337" s="52" t="s">
        <v>369</v>
      </c>
      <c r="K337" s="52" t="s">
        <v>373</v>
      </c>
      <c r="L337" s="60">
        <f>G337*VLOOKUP(RIGHT(F337,3),'Currency-RBI'!$A$2:$B$28,2,0)</f>
        <v>47693072.814750001</v>
      </c>
    </row>
    <row r="338" spans="1:12" x14ac:dyDescent="0.2">
      <c r="A338" s="52">
        <v>20221231</v>
      </c>
      <c r="B338" s="84" t="s">
        <v>142</v>
      </c>
      <c r="C338" s="58">
        <v>10650</v>
      </c>
      <c r="D338" s="52" t="s">
        <v>368</v>
      </c>
      <c r="E338" s="52" t="s">
        <v>370</v>
      </c>
      <c r="F338" s="52" t="str">
        <f t="shared" si="5"/>
        <v>LAF-INR</v>
      </c>
      <c r="G338" s="60">
        <v>736821.36</v>
      </c>
      <c r="H338" s="52" t="s">
        <v>1070</v>
      </c>
      <c r="I338" s="52" t="s">
        <v>380</v>
      </c>
      <c r="J338" s="52" t="s">
        <v>379</v>
      </c>
      <c r="K338" s="52" t="s">
        <v>363</v>
      </c>
      <c r="L338" s="60">
        <f>G338*VLOOKUP(RIGHT(F338,3),'Currency-RBI'!$A$2:$B$28,2,0)</f>
        <v>736821.36</v>
      </c>
    </row>
    <row r="339" spans="1:12" x14ac:dyDescent="0.2">
      <c r="A339" s="52">
        <v>20221231</v>
      </c>
      <c r="B339" s="84" t="s">
        <v>127</v>
      </c>
      <c r="C339" s="58">
        <v>10651</v>
      </c>
      <c r="D339" s="52" t="s">
        <v>367</v>
      </c>
      <c r="E339" s="52" t="s">
        <v>381</v>
      </c>
      <c r="F339" s="52" t="str">
        <f t="shared" si="5"/>
        <v>Call Money-GBP</v>
      </c>
      <c r="G339" s="60">
        <v>750797.19</v>
      </c>
      <c r="H339" s="52" t="s">
        <v>1069</v>
      </c>
      <c r="I339" s="52" t="s">
        <v>380</v>
      </c>
      <c r="J339" s="52" t="s">
        <v>379</v>
      </c>
      <c r="K339" s="52" t="s">
        <v>363</v>
      </c>
      <c r="L339" s="60">
        <f>G339*VLOOKUP(RIGHT(F339,3),'Currency-RBI'!$A$2:$B$28,2,0)</f>
        <v>74724967.327724993</v>
      </c>
    </row>
    <row r="340" spans="1:12" x14ac:dyDescent="0.2">
      <c r="A340" s="52">
        <v>20221231</v>
      </c>
      <c r="B340" s="84" t="s">
        <v>127</v>
      </c>
      <c r="C340" s="58">
        <v>10652</v>
      </c>
      <c r="D340" s="52" t="s">
        <v>367</v>
      </c>
      <c r="E340" s="52" t="s">
        <v>370</v>
      </c>
      <c r="F340" s="52" t="str">
        <f t="shared" si="5"/>
        <v>LAF-GBP</v>
      </c>
      <c r="G340" s="60">
        <v>525537.54</v>
      </c>
      <c r="H340" s="52" t="s">
        <v>1068</v>
      </c>
      <c r="I340" s="52" t="s">
        <v>372</v>
      </c>
      <c r="J340" s="52" t="s">
        <v>371</v>
      </c>
      <c r="K340" s="52" t="s">
        <v>363</v>
      </c>
      <c r="L340" s="60">
        <f>G340*VLOOKUP(RIGHT(F340,3),'Currency-RBI'!$A$2:$B$28,2,0)</f>
        <v>52305437.512350008</v>
      </c>
    </row>
    <row r="341" spans="1:12" x14ac:dyDescent="0.2">
      <c r="A341" s="52">
        <v>20221231</v>
      </c>
      <c r="B341" s="84" t="s">
        <v>130</v>
      </c>
      <c r="C341" s="58">
        <v>10654</v>
      </c>
      <c r="D341" s="52" t="s">
        <v>368</v>
      </c>
      <c r="E341" s="52" t="s">
        <v>376</v>
      </c>
      <c r="F341" s="52" t="str">
        <f t="shared" si="5"/>
        <v>Term Loan-EUR</v>
      </c>
      <c r="G341" s="60">
        <v>323648.82</v>
      </c>
      <c r="H341" s="52" t="s">
        <v>1067</v>
      </c>
      <c r="I341" s="52" t="s">
        <v>375</v>
      </c>
      <c r="J341" s="52" t="s">
        <v>374</v>
      </c>
      <c r="K341" s="52" t="s">
        <v>363</v>
      </c>
      <c r="L341" s="60">
        <f>G341*VLOOKUP(RIGHT(F341,3),'Currency-RBI'!$A$2:$B$28,2,0)</f>
        <v>28524788.750700001</v>
      </c>
    </row>
    <row r="342" spans="1:12" x14ac:dyDescent="0.2">
      <c r="A342" s="52">
        <v>20221231</v>
      </c>
      <c r="B342" s="84" t="s">
        <v>142</v>
      </c>
      <c r="C342" s="58">
        <v>10655</v>
      </c>
      <c r="D342" s="52" t="s">
        <v>368</v>
      </c>
      <c r="E342" s="52" t="s">
        <v>370</v>
      </c>
      <c r="F342" s="52" t="str">
        <f t="shared" si="5"/>
        <v>LAF-INR</v>
      </c>
      <c r="G342" s="60">
        <v>933067.08</v>
      </c>
      <c r="H342" s="52" t="s">
        <v>423</v>
      </c>
      <c r="I342" s="52" t="s">
        <v>383</v>
      </c>
      <c r="J342" s="52" t="s">
        <v>371</v>
      </c>
      <c r="K342" s="52" t="s">
        <v>363</v>
      </c>
      <c r="L342" s="60">
        <f>G342*VLOOKUP(RIGHT(F342,3),'Currency-RBI'!$A$2:$B$28,2,0)</f>
        <v>933067.08</v>
      </c>
    </row>
    <row r="343" spans="1:12" x14ac:dyDescent="0.2">
      <c r="A343" s="52">
        <v>20221231</v>
      </c>
      <c r="B343" s="84" t="s">
        <v>142</v>
      </c>
      <c r="C343" s="58">
        <v>10661</v>
      </c>
      <c r="D343" s="52" t="s">
        <v>367</v>
      </c>
      <c r="E343" s="52" t="s">
        <v>381</v>
      </c>
      <c r="F343" s="52" t="str">
        <f t="shared" si="5"/>
        <v>Call Money-INR</v>
      </c>
      <c r="G343" s="60">
        <v>954889.65</v>
      </c>
      <c r="H343" s="52" t="s">
        <v>1066</v>
      </c>
      <c r="I343" s="52" t="s">
        <v>384</v>
      </c>
      <c r="J343" s="52" t="s">
        <v>371</v>
      </c>
      <c r="K343" s="52" t="s">
        <v>373</v>
      </c>
      <c r="L343" s="60">
        <f>G343*VLOOKUP(RIGHT(F343,3),'Currency-RBI'!$A$2:$B$28,2,0)</f>
        <v>954889.65</v>
      </c>
    </row>
    <row r="344" spans="1:12" x14ac:dyDescent="0.2">
      <c r="A344" s="52">
        <v>20221231</v>
      </c>
      <c r="B344" s="84" t="s">
        <v>142</v>
      </c>
      <c r="C344" s="58">
        <v>10663</v>
      </c>
      <c r="D344" s="52" t="s">
        <v>367</v>
      </c>
      <c r="E344" s="52" t="s">
        <v>381</v>
      </c>
      <c r="F344" s="52" t="str">
        <f t="shared" si="5"/>
        <v>Call Money-INR</v>
      </c>
      <c r="G344" s="60">
        <v>779233.95</v>
      </c>
      <c r="H344" s="52" t="s">
        <v>1065</v>
      </c>
      <c r="I344" s="52" t="s">
        <v>380</v>
      </c>
      <c r="J344" s="52" t="s">
        <v>379</v>
      </c>
      <c r="K344" s="52" t="s">
        <v>363</v>
      </c>
      <c r="L344" s="60">
        <f>G344*VLOOKUP(RIGHT(F344,3),'Currency-RBI'!$A$2:$B$28,2,0)</f>
        <v>779233.95</v>
      </c>
    </row>
    <row r="345" spans="1:12" x14ac:dyDescent="0.2">
      <c r="A345" s="52">
        <v>20221231</v>
      </c>
      <c r="B345" s="84" t="s">
        <v>127</v>
      </c>
      <c r="C345" s="58">
        <v>10664</v>
      </c>
      <c r="D345" s="52" t="s">
        <v>368</v>
      </c>
      <c r="E345" s="52" t="s">
        <v>370</v>
      </c>
      <c r="F345" s="52" t="str">
        <f t="shared" si="5"/>
        <v>LAF-GBP</v>
      </c>
      <c r="G345" s="60">
        <v>98424.81</v>
      </c>
      <c r="H345" s="52" t="s">
        <v>444</v>
      </c>
      <c r="I345" s="52" t="s">
        <v>386</v>
      </c>
      <c r="J345" s="52" t="s">
        <v>386</v>
      </c>
      <c r="K345" s="52" t="s">
        <v>363</v>
      </c>
      <c r="L345" s="60">
        <f>G345*VLOOKUP(RIGHT(F345,3),'Currency-RBI'!$A$2:$B$28,2,0)</f>
        <v>9795975.2772749998</v>
      </c>
    </row>
    <row r="346" spans="1:12" x14ac:dyDescent="0.2">
      <c r="A346" s="52">
        <v>20221231</v>
      </c>
      <c r="B346" s="84" t="s">
        <v>130</v>
      </c>
      <c r="C346" s="58">
        <v>10666</v>
      </c>
      <c r="D346" s="52" t="s">
        <v>368</v>
      </c>
      <c r="E346" s="52" t="s">
        <v>366</v>
      </c>
      <c r="F346" s="52" t="str">
        <f t="shared" si="5"/>
        <v>MSF-EUR</v>
      </c>
      <c r="G346" s="60">
        <v>52771.95</v>
      </c>
      <c r="H346" s="52" t="s">
        <v>1064</v>
      </c>
      <c r="I346" s="52" t="s">
        <v>378</v>
      </c>
      <c r="J346" s="52" t="s">
        <v>377</v>
      </c>
      <c r="K346" s="52" t="s">
        <v>373</v>
      </c>
      <c r="L346" s="60">
        <f>G346*VLOOKUP(RIGHT(F346,3),'Currency-RBI'!$A$2:$B$28,2,0)</f>
        <v>4651055.8132499997</v>
      </c>
    </row>
    <row r="347" spans="1:12" x14ac:dyDescent="0.2">
      <c r="A347" s="52">
        <v>20221231</v>
      </c>
      <c r="B347" s="84" t="s">
        <v>123</v>
      </c>
      <c r="C347" s="58">
        <v>10669</v>
      </c>
      <c r="D347" s="52" t="s">
        <v>368</v>
      </c>
      <c r="E347" s="52" t="s">
        <v>381</v>
      </c>
      <c r="F347" s="52" t="str">
        <f t="shared" si="5"/>
        <v>Call Money-USD</v>
      </c>
      <c r="G347" s="60">
        <v>682103.07</v>
      </c>
      <c r="H347" s="52" t="s">
        <v>1063</v>
      </c>
      <c r="I347" s="52" t="s">
        <v>384</v>
      </c>
      <c r="J347" s="52" t="s">
        <v>371</v>
      </c>
      <c r="K347" s="52" t="s">
        <v>363</v>
      </c>
      <c r="L347" s="60">
        <f>G347*VLOOKUP(RIGHT(F347,3),'Currency-RBI'!$A$2:$B$28,2,0)</f>
        <v>56426976.465749994</v>
      </c>
    </row>
    <row r="348" spans="1:12" x14ac:dyDescent="0.2">
      <c r="A348" s="52">
        <v>20221231</v>
      </c>
      <c r="B348" s="84" t="s">
        <v>123</v>
      </c>
      <c r="C348" s="58">
        <v>10670</v>
      </c>
      <c r="D348" s="52" t="s">
        <v>368</v>
      </c>
      <c r="E348" s="52" t="s">
        <v>381</v>
      </c>
      <c r="F348" s="52" t="str">
        <f t="shared" si="5"/>
        <v>Call Money-USD</v>
      </c>
      <c r="G348" s="60">
        <v>983598.66</v>
      </c>
      <c r="H348" s="52" t="s">
        <v>1062</v>
      </c>
      <c r="I348" s="52" t="s">
        <v>369</v>
      </c>
      <c r="J348" s="52" t="s">
        <v>369</v>
      </c>
      <c r="K348" s="52" t="s">
        <v>373</v>
      </c>
      <c r="L348" s="60">
        <f>G348*VLOOKUP(RIGHT(F348,3),'Currency-RBI'!$A$2:$B$28,2,0)</f>
        <v>81368199.148499995</v>
      </c>
    </row>
    <row r="349" spans="1:12" x14ac:dyDescent="0.2">
      <c r="A349" s="52">
        <v>20221231</v>
      </c>
      <c r="B349" s="84" t="s">
        <v>123</v>
      </c>
      <c r="C349" s="58">
        <v>10672</v>
      </c>
      <c r="D349" s="52" t="s">
        <v>367</v>
      </c>
      <c r="E349" s="52" t="s">
        <v>381</v>
      </c>
      <c r="F349" s="52" t="str">
        <f t="shared" si="5"/>
        <v>Call Money-USD</v>
      </c>
      <c r="G349" s="60">
        <v>641117.06999999995</v>
      </c>
      <c r="H349" s="52" t="s">
        <v>1061</v>
      </c>
      <c r="I349" s="52" t="s">
        <v>365</v>
      </c>
      <c r="J349" s="52" t="s">
        <v>364</v>
      </c>
      <c r="K349" s="52" t="s">
        <v>363</v>
      </c>
      <c r="L349" s="60">
        <f>G349*VLOOKUP(RIGHT(F349,3),'Currency-RBI'!$A$2:$B$28,2,0)</f>
        <v>53036409.615749992</v>
      </c>
    </row>
    <row r="350" spans="1:12" x14ac:dyDescent="0.2">
      <c r="A350" s="52">
        <v>20221231</v>
      </c>
      <c r="B350" s="84" t="s">
        <v>130</v>
      </c>
      <c r="C350" s="58">
        <v>10674</v>
      </c>
      <c r="D350" s="52" t="s">
        <v>367</v>
      </c>
      <c r="E350" s="52" t="s">
        <v>366</v>
      </c>
      <c r="F350" s="52" t="str">
        <f t="shared" si="5"/>
        <v>MSF-EUR</v>
      </c>
      <c r="G350" s="60">
        <v>469357.02</v>
      </c>
      <c r="H350" s="52" t="s">
        <v>1060</v>
      </c>
      <c r="I350" s="52" t="s">
        <v>378</v>
      </c>
      <c r="J350" s="52" t="s">
        <v>377</v>
      </c>
      <c r="K350" s="52" t="s">
        <v>363</v>
      </c>
      <c r="L350" s="60">
        <f>G350*VLOOKUP(RIGHT(F350,3),'Currency-RBI'!$A$2:$B$28,2,0)</f>
        <v>41366780.957700007</v>
      </c>
    </row>
    <row r="351" spans="1:12" x14ac:dyDescent="0.2">
      <c r="A351" s="52">
        <v>20221231</v>
      </c>
      <c r="B351" s="84" t="s">
        <v>142</v>
      </c>
      <c r="C351" s="58">
        <v>10675</v>
      </c>
      <c r="D351" s="52" t="s">
        <v>367</v>
      </c>
      <c r="E351" s="52" t="s">
        <v>381</v>
      </c>
      <c r="F351" s="52" t="str">
        <f t="shared" si="5"/>
        <v>Call Money-INR</v>
      </c>
      <c r="G351" s="60">
        <v>498570.93</v>
      </c>
      <c r="H351" s="52" t="s">
        <v>1059</v>
      </c>
      <c r="I351" s="52" t="s">
        <v>369</v>
      </c>
      <c r="J351" s="52" t="s">
        <v>369</v>
      </c>
      <c r="K351" s="52" t="s">
        <v>363</v>
      </c>
      <c r="L351" s="60">
        <f>G351*VLOOKUP(RIGHT(F351,3),'Currency-RBI'!$A$2:$B$28,2,0)</f>
        <v>498570.93</v>
      </c>
    </row>
    <row r="352" spans="1:12" x14ac:dyDescent="0.2">
      <c r="A352" s="52">
        <v>20221231</v>
      </c>
      <c r="B352" s="84" t="s">
        <v>123</v>
      </c>
      <c r="C352" s="58">
        <v>10677</v>
      </c>
      <c r="D352" s="52" t="s">
        <v>368</v>
      </c>
      <c r="E352" s="52" t="s">
        <v>370</v>
      </c>
      <c r="F352" s="52" t="str">
        <f t="shared" si="5"/>
        <v>LAF-USD</v>
      </c>
      <c r="G352" s="60">
        <v>569274.75</v>
      </c>
      <c r="H352" s="52" t="s">
        <v>1058</v>
      </c>
      <c r="I352" s="52" t="s">
        <v>378</v>
      </c>
      <c r="J352" s="52" t="s">
        <v>377</v>
      </c>
      <c r="K352" s="52" t="s">
        <v>363</v>
      </c>
      <c r="L352" s="60">
        <f>G352*VLOOKUP(RIGHT(F352,3),'Currency-RBI'!$A$2:$B$28,2,0)</f>
        <v>47093253.693749994</v>
      </c>
    </row>
    <row r="353" spans="1:12" x14ac:dyDescent="0.2">
      <c r="A353" s="52">
        <v>20221231</v>
      </c>
      <c r="B353" s="84" t="s">
        <v>127</v>
      </c>
      <c r="C353" s="58">
        <v>10678</v>
      </c>
      <c r="D353" s="52" t="s">
        <v>367</v>
      </c>
      <c r="E353" s="52" t="s">
        <v>381</v>
      </c>
      <c r="F353" s="52" t="str">
        <f t="shared" si="5"/>
        <v>Call Money-GBP</v>
      </c>
      <c r="G353" s="60">
        <v>860269.41</v>
      </c>
      <c r="H353" s="52" t="s">
        <v>1057</v>
      </c>
      <c r="I353" s="52" t="s">
        <v>369</v>
      </c>
      <c r="J353" s="52" t="s">
        <v>369</v>
      </c>
      <c r="K353" s="52" t="s">
        <v>373</v>
      </c>
      <c r="L353" s="60">
        <f>G353*VLOOKUP(RIGHT(F353,3),'Currency-RBI'!$A$2:$B$28,2,0)</f>
        <v>85620463.703775004</v>
      </c>
    </row>
    <row r="354" spans="1:12" x14ac:dyDescent="0.2">
      <c r="A354" s="52">
        <v>20221231</v>
      </c>
      <c r="B354" s="84" t="s">
        <v>142</v>
      </c>
      <c r="C354" s="58">
        <v>10679</v>
      </c>
      <c r="D354" s="52" t="s">
        <v>367</v>
      </c>
      <c r="E354" s="52" t="s">
        <v>376</v>
      </c>
      <c r="F354" s="52" t="str">
        <f t="shared" si="5"/>
        <v>Term Loan-INR</v>
      </c>
      <c r="G354" s="60">
        <v>927445.86</v>
      </c>
      <c r="H354" s="52" t="s">
        <v>1056</v>
      </c>
      <c r="I354" s="52" t="s">
        <v>382</v>
      </c>
      <c r="J354" s="52" t="s">
        <v>371</v>
      </c>
      <c r="K354" s="52" t="s">
        <v>373</v>
      </c>
      <c r="L354" s="60">
        <f>G354*VLOOKUP(RIGHT(F354,3),'Currency-RBI'!$A$2:$B$28,2,0)</f>
        <v>927445.86</v>
      </c>
    </row>
    <row r="355" spans="1:12" x14ac:dyDescent="0.2">
      <c r="A355" s="52">
        <v>20221231</v>
      </c>
      <c r="B355" s="84" t="s">
        <v>130</v>
      </c>
      <c r="C355" s="58">
        <v>10681</v>
      </c>
      <c r="D355" s="52" t="s">
        <v>367</v>
      </c>
      <c r="E355" s="52" t="s">
        <v>381</v>
      </c>
      <c r="F355" s="52" t="str">
        <f t="shared" si="5"/>
        <v>Call Money-EUR</v>
      </c>
      <c r="G355" s="60">
        <v>292977.63</v>
      </c>
      <c r="H355" s="52" t="s">
        <v>1055</v>
      </c>
      <c r="I355" s="52" t="s">
        <v>369</v>
      </c>
      <c r="J355" s="52" t="s">
        <v>369</v>
      </c>
      <c r="K355" s="52" t="s">
        <v>363</v>
      </c>
      <c r="L355" s="60">
        <f>G355*VLOOKUP(RIGHT(F355,3),'Currency-RBI'!$A$2:$B$28,2,0)</f>
        <v>25821583.420050003</v>
      </c>
    </row>
    <row r="356" spans="1:12" x14ac:dyDescent="0.2">
      <c r="A356" s="52">
        <v>20221231</v>
      </c>
      <c r="B356" s="84" t="s">
        <v>127</v>
      </c>
      <c r="C356" s="58">
        <v>10683</v>
      </c>
      <c r="D356" s="52" t="s">
        <v>367</v>
      </c>
      <c r="E356" s="52" t="s">
        <v>370</v>
      </c>
      <c r="F356" s="52" t="str">
        <f t="shared" si="5"/>
        <v>LAF-GBP</v>
      </c>
      <c r="G356" s="60">
        <v>15702.39</v>
      </c>
      <c r="H356" s="52" t="s">
        <v>568</v>
      </c>
      <c r="I356" s="52" t="s">
        <v>378</v>
      </c>
      <c r="J356" s="52" t="s">
        <v>377</v>
      </c>
      <c r="K356" s="52" t="s">
        <v>363</v>
      </c>
      <c r="L356" s="60">
        <f>G356*VLOOKUP(RIGHT(F356,3),'Currency-RBI'!$A$2:$B$28,2,0)</f>
        <v>1562819.620725</v>
      </c>
    </row>
    <row r="357" spans="1:12" x14ac:dyDescent="0.2">
      <c r="A357" s="52">
        <v>20221231</v>
      </c>
      <c r="B357" s="84" t="s">
        <v>142</v>
      </c>
      <c r="C357" s="58">
        <v>10684</v>
      </c>
      <c r="D357" s="52" t="s">
        <v>368</v>
      </c>
      <c r="E357" s="52" t="s">
        <v>376</v>
      </c>
      <c r="F357" s="52" t="str">
        <f t="shared" si="5"/>
        <v>Term Loan-INR</v>
      </c>
      <c r="G357" s="60">
        <v>79654.41</v>
      </c>
      <c r="H357" s="52" t="s">
        <v>1054</v>
      </c>
      <c r="I357" s="52" t="s">
        <v>380</v>
      </c>
      <c r="J357" s="52" t="s">
        <v>379</v>
      </c>
      <c r="K357" s="52" t="s">
        <v>373</v>
      </c>
      <c r="L357" s="60">
        <f>G357*VLOOKUP(RIGHT(F357,3),'Currency-RBI'!$A$2:$B$28,2,0)</f>
        <v>79654.41</v>
      </c>
    </row>
    <row r="358" spans="1:12" x14ac:dyDescent="0.2">
      <c r="A358" s="52">
        <v>20221231</v>
      </c>
      <c r="B358" s="84" t="s">
        <v>130</v>
      </c>
      <c r="C358" s="58">
        <v>10685</v>
      </c>
      <c r="D358" s="52" t="s">
        <v>367</v>
      </c>
      <c r="E358" s="52" t="s">
        <v>381</v>
      </c>
      <c r="F358" s="52" t="str">
        <f t="shared" si="5"/>
        <v>Call Money-EUR</v>
      </c>
      <c r="G358" s="60">
        <v>230799.69</v>
      </c>
      <c r="H358" s="52" t="s">
        <v>1053</v>
      </c>
      <c r="I358" s="52" t="s">
        <v>385</v>
      </c>
      <c r="J358" s="52" t="s">
        <v>364</v>
      </c>
      <c r="K358" s="52" t="s">
        <v>373</v>
      </c>
      <c r="L358" s="60">
        <f>G358*VLOOKUP(RIGHT(F358,3),'Currency-RBI'!$A$2:$B$28,2,0)</f>
        <v>20341530.678150002</v>
      </c>
    </row>
    <row r="359" spans="1:12" x14ac:dyDescent="0.2">
      <c r="A359" s="52">
        <v>20221231</v>
      </c>
      <c r="B359" s="84" t="s">
        <v>123</v>
      </c>
      <c r="C359" s="58">
        <v>10686</v>
      </c>
      <c r="D359" s="52" t="s">
        <v>368</v>
      </c>
      <c r="E359" s="52" t="s">
        <v>381</v>
      </c>
      <c r="F359" s="52" t="str">
        <f t="shared" si="5"/>
        <v>Call Money-USD</v>
      </c>
      <c r="G359" s="60">
        <v>747212.4</v>
      </c>
      <c r="H359" s="52" t="s">
        <v>1052</v>
      </c>
      <c r="I359" s="52" t="s">
        <v>375</v>
      </c>
      <c r="J359" s="52" t="s">
        <v>374</v>
      </c>
      <c r="K359" s="52" t="s">
        <v>363</v>
      </c>
      <c r="L359" s="60">
        <f>G359*VLOOKUP(RIGHT(F359,3),'Currency-RBI'!$A$2:$B$28,2,0)</f>
        <v>61813145.789999999</v>
      </c>
    </row>
    <row r="360" spans="1:12" x14ac:dyDescent="0.2">
      <c r="A360" s="52">
        <v>20221231</v>
      </c>
      <c r="B360" s="84" t="s">
        <v>142</v>
      </c>
      <c r="C360" s="58">
        <v>10687</v>
      </c>
      <c r="D360" s="52" t="s">
        <v>368</v>
      </c>
      <c r="E360" s="52" t="s">
        <v>370</v>
      </c>
      <c r="F360" s="52" t="str">
        <f t="shared" si="5"/>
        <v>LAF-INR</v>
      </c>
      <c r="G360" s="60">
        <v>34574.76</v>
      </c>
      <c r="H360" s="52" t="s">
        <v>1051</v>
      </c>
      <c r="I360" s="52" t="s">
        <v>372</v>
      </c>
      <c r="J360" s="52" t="s">
        <v>371</v>
      </c>
      <c r="K360" s="52" t="s">
        <v>373</v>
      </c>
      <c r="L360" s="60">
        <f>G360*VLOOKUP(RIGHT(F360,3),'Currency-RBI'!$A$2:$B$28,2,0)</f>
        <v>34574.76</v>
      </c>
    </row>
    <row r="361" spans="1:12" x14ac:dyDescent="0.2">
      <c r="A361" s="52">
        <v>20221231</v>
      </c>
      <c r="B361" s="84" t="s">
        <v>130</v>
      </c>
      <c r="C361" s="58">
        <v>10688</v>
      </c>
      <c r="D361" s="52" t="s">
        <v>368</v>
      </c>
      <c r="E361" s="52" t="s">
        <v>366</v>
      </c>
      <c r="F361" s="52" t="str">
        <f t="shared" si="5"/>
        <v>MSF-EUR</v>
      </c>
      <c r="G361" s="60">
        <v>385229.79</v>
      </c>
      <c r="H361" s="52" t="s">
        <v>429</v>
      </c>
      <c r="I361" s="52" t="s">
        <v>380</v>
      </c>
      <c r="J361" s="52" t="s">
        <v>379</v>
      </c>
      <c r="K361" s="52" t="s">
        <v>363</v>
      </c>
      <c r="L361" s="60">
        <f>G361*VLOOKUP(RIGHT(F361,3),'Currency-RBI'!$A$2:$B$28,2,0)</f>
        <v>33952227.541649997</v>
      </c>
    </row>
    <row r="362" spans="1:12" x14ac:dyDescent="0.2">
      <c r="A362" s="52">
        <v>20221231</v>
      </c>
      <c r="B362" s="84" t="s">
        <v>130</v>
      </c>
      <c r="C362" s="58">
        <v>10689</v>
      </c>
      <c r="D362" s="52" t="s">
        <v>368</v>
      </c>
      <c r="E362" s="52" t="s">
        <v>376</v>
      </c>
      <c r="F362" s="52" t="str">
        <f t="shared" si="5"/>
        <v>Term Loan-EUR</v>
      </c>
      <c r="G362" s="60">
        <v>644107.86</v>
      </c>
      <c r="H362" s="52" t="s">
        <v>1050</v>
      </c>
      <c r="I362" s="52" t="s">
        <v>380</v>
      </c>
      <c r="J362" s="52" t="s">
        <v>379</v>
      </c>
      <c r="K362" s="52" t="s">
        <v>363</v>
      </c>
      <c r="L362" s="60">
        <f>G362*VLOOKUP(RIGHT(F362,3),'Currency-RBI'!$A$2:$B$28,2,0)</f>
        <v>56768446.241099998</v>
      </c>
    </row>
    <row r="363" spans="1:12" x14ac:dyDescent="0.2">
      <c r="A363" s="52">
        <v>20221231</v>
      </c>
      <c r="B363" s="84" t="s">
        <v>142</v>
      </c>
      <c r="C363" s="58">
        <v>10692</v>
      </c>
      <c r="D363" s="52" t="s">
        <v>367</v>
      </c>
      <c r="E363" s="52" t="s">
        <v>381</v>
      </c>
      <c r="F363" s="52" t="str">
        <f t="shared" si="5"/>
        <v>Call Money-INR</v>
      </c>
      <c r="G363" s="60">
        <v>378885.87</v>
      </c>
      <c r="H363" s="52" t="s">
        <v>435</v>
      </c>
      <c r="I363" s="52" t="s">
        <v>385</v>
      </c>
      <c r="J363" s="52" t="s">
        <v>364</v>
      </c>
      <c r="K363" s="52" t="s">
        <v>363</v>
      </c>
      <c r="L363" s="60">
        <f>G363*VLOOKUP(RIGHT(F363,3),'Currency-RBI'!$A$2:$B$28,2,0)</f>
        <v>378885.87</v>
      </c>
    </row>
    <row r="364" spans="1:12" x14ac:dyDescent="0.2">
      <c r="A364" s="52">
        <v>20221231</v>
      </c>
      <c r="B364" s="84" t="s">
        <v>127</v>
      </c>
      <c r="C364" s="58">
        <v>10693</v>
      </c>
      <c r="D364" s="52" t="s">
        <v>368</v>
      </c>
      <c r="E364" s="52" t="s">
        <v>381</v>
      </c>
      <c r="F364" s="52" t="str">
        <f t="shared" si="5"/>
        <v>Call Money-GBP</v>
      </c>
      <c r="G364" s="60">
        <v>596253.24</v>
      </c>
      <c r="H364" s="52" t="s">
        <v>1049</v>
      </c>
      <c r="I364" s="52" t="s">
        <v>372</v>
      </c>
      <c r="J364" s="52" t="s">
        <v>371</v>
      </c>
      <c r="K364" s="52" t="s">
        <v>363</v>
      </c>
      <c r="L364" s="60">
        <f>G364*VLOOKUP(RIGHT(F364,3),'Currency-RBI'!$A$2:$B$28,2,0)</f>
        <v>59343594.344099998</v>
      </c>
    </row>
    <row r="365" spans="1:12" x14ac:dyDescent="0.2">
      <c r="A365" s="52">
        <v>20221231</v>
      </c>
      <c r="B365" s="84" t="s">
        <v>130</v>
      </c>
      <c r="C365" s="58">
        <v>10694</v>
      </c>
      <c r="D365" s="52" t="s">
        <v>367</v>
      </c>
      <c r="E365" s="52" t="s">
        <v>366</v>
      </c>
      <c r="F365" s="52" t="str">
        <f t="shared" si="5"/>
        <v>MSF-EUR</v>
      </c>
      <c r="G365" s="60">
        <v>55309.32</v>
      </c>
      <c r="H365" s="52" t="s">
        <v>1048</v>
      </c>
      <c r="I365" s="52" t="s">
        <v>385</v>
      </c>
      <c r="J365" s="52" t="s">
        <v>364</v>
      </c>
      <c r="K365" s="52" t="s">
        <v>363</v>
      </c>
      <c r="L365" s="60">
        <f>G365*VLOOKUP(RIGHT(F365,3),'Currency-RBI'!$A$2:$B$28,2,0)</f>
        <v>4874686.9182000002</v>
      </c>
    </row>
    <row r="366" spans="1:12" x14ac:dyDescent="0.2">
      <c r="A366" s="52">
        <v>20221231</v>
      </c>
      <c r="B366" s="84" t="s">
        <v>130</v>
      </c>
      <c r="C366" s="58">
        <v>10696</v>
      </c>
      <c r="D366" s="52" t="s">
        <v>367</v>
      </c>
      <c r="E366" s="52" t="s">
        <v>370</v>
      </c>
      <c r="F366" s="52" t="str">
        <f t="shared" si="5"/>
        <v>LAF-EUR</v>
      </c>
      <c r="G366" s="60">
        <v>445757.4</v>
      </c>
      <c r="H366" s="52" t="s">
        <v>1047</v>
      </c>
      <c r="I366" s="52" t="s">
        <v>382</v>
      </c>
      <c r="J366" s="52" t="s">
        <v>371</v>
      </c>
      <c r="K366" s="52" t="s">
        <v>373</v>
      </c>
      <c r="L366" s="60">
        <f>G366*VLOOKUP(RIGHT(F366,3),'Currency-RBI'!$A$2:$B$28,2,0)</f>
        <v>39286828.449000001</v>
      </c>
    </row>
    <row r="367" spans="1:12" x14ac:dyDescent="0.2">
      <c r="A367" s="52">
        <v>20221231</v>
      </c>
      <c r="B367" s="84" t="s">
        <v>130</v>
      </c>
      <c r="C367" s="58">
        <v>10697</v>
      </c>
      <c r="D367" s="52" t="s">
        <v>367</v>
      </c>
      <c r="E367" s="52" t="s">
        <v>381</v>
      </c>
      <c r="F367" s="52" t="str">
        <f t="shared" si="5"/>
        <v>Call Money-EUR</v>
      </c>
      <c r="G367" s="60">
        <v>671580.36</v>
      </c>
      <c r="H367" s="52" t="s">
        <v>1046</v>
      </c>
      <c r="I367" s="52" t="s">
        <v>369</v>
      </c>
      <c r="J367" s="52" t="s">
        <v>369</v>
      </c>
      <c r="K367" s="52" t="s">
        <v>373</v>
      </c>
      <c r="L367" s="60">
        <f>G367*VLOOKUP(RIGHT(F367,3),'Currency-RBI'!$A$2:$B$28,2,0)</f>
        <v>59189735.0286</v>
      </c>
    </row>
    <row r="368" spans="1:12" x14ac:dyDescent="0.2">
      <c r="A368" s="52">
        <v>20221231</v>
      </c>
      <c r="B368" s="84" t="s">
        <v>123</v>
      </c>
      <c r="C368" s="58">
        <v>10699</v>
      </c>
      <c r="D368" s="52" t="s">
        <v>368</v>
      </c>
      <c r="E368" s="52" t="s">
        <v>381</v>
      </c>
      <c r="F368" s="52" t="str">
        <f t="shared" si="5"/>
        <v>Call Money-USD</v>
      </c>
      <c r="G368" s="60">
        <v>541527.03</v>
      </c>
      <c r="H368" s="52" t="s">
        <v>1045</v>
      </c>
      <c r="I368" s="52" t="s">
        <v>380</v>
      </c>
      <c r="J368" s="52" t="s">
        <v>379</v>
      </c>
      <c r="K368" s="52" t="s">
        <v>373</v>
      </c>
      <c r="L368" s="60">
        <f>G368*VLOOKUP(RIGHT(F368,3),'Currency-RBI'!$A$2:$B$28,2,0)</f>
        <v>44797823.55675</v>
      </c>
    </row>
    <row r="369" spans="1:12" x14ac:dyDescent="0.2">
      <c r="A369" s="52">
        <v>20221231</v>
      </c>
      <c r="B369" s="84" t="s">
        <v>130</v>
      </c>
      <c r="C369" s="58">
        <v>10700</v>
      </c>
      <c r="D369" s="52" t="s">
        <v>367</v>
      </c>
      <c r="E369" s="52" t="s">
        <v>370</v>
      </c>
      <c r="F369" s="52" t="str">
        <f t="shared" si="5"/>
        <v>LAF-EUR</v>
      </c>
      <c r="G369" s="60">
        <v>467240.4</v>
      </c>
      <c r="H369" s="52" t="s">
        <v>1044</v>
      </c>
      <c r="I369" s="52" t="s">
        <v>386</v>
      </c>
      <c r="J369" s="52" t="s">
        <v>386</v>
      </c>
      <c r="K369" s="52" t="s">
        <v>363</v>
      </c>
      <c r="L369" s="60">
        <f>G369*VLOOKUP(RIGHT(F369,3),'Currency-RBI'!$A$2:$B$28,2,0)</f>
        <v>41180232.654000007</v>
      </c>
    </row>
    <row r="370" spans="1:12" x14ac:dyDescent="0.2">
      <c r="A370" s="52">
        <v>20221231</v>
      </c>
      <c r="B370" s="84" t="s">
        <v>130</v>
      </c>
      <c r="C370" s="58">
        <v>10702</v>
      </c>
      <c r="D370" s="52" t="s">
        <v>368</v>
      </c>
      <c r="E370" s="52" t="s">
        <v>366</v>
      </c>
      <c r="F370" s="52" t="str">
        <f t="shared" si="5"/>
        <v>MSF-EUR</v>
      </c>
      <c r="G370" s="60">
        <v>330651.09000000003</v>
      </c>
      <c r="H370" s="52" t="s">
        <v>1043</v>
      </c>
      <c r="I370" s="52" t="s">
        <v>369</v>
      </c>
      <c r="J370" s="52" t="s">
        <v>369</v>
      </c>
      <c r="K370" s="52" t="s">
        <v>363</v>
      </c>
      <c r="L370" s="60">
        <f>G370*VLOOKUP(RIGHT(F370,3),'Currency-RBI'!$A$2:$B$28,2,0)</f>
        <v>29141933.817150004</v>
      </c>
    </row>
    <row r="371" spans="1:12" x14ac:dyDescent="0.2">
      <c r="A371" s="52">
        <v>20221231</v>
      </c>
      <c r="B371" s="84" t="s">
        <v>127</v>
      </c>
      <c r="C371" s="58">
        <v>10703</v>
      </c>
      <c r="D371" s="52" t="s">
        <v>367</v>
      </c>
      <c r="E371" s="52" t="s">
        <v>370</v>
      </c>
      <c r="F371" s="52" t="str">
        <f t="shared" si="5"/>
        <v>LAF-GBP</v>
      </c>
      <c r="G371" s="60">
        <v>659616.21</v>
      </c>
      <c r="H371" s="52" t="s">
        <v>1042</v>
      </c>
      <c r="I371" s="52" t="s">
        <v>365</v>
      </c>
      <c r="J371" s="52" t="s">
        <v>364</v>
      </c>
      <c r="K371" s="52" t="s">
        <v>363</v>
      </c>
      <c r="L371" s="60">
        <f>G371*VLOOKUP(RIGHT(F371,3),'Currency-RBI'!$A$2:$B$28,2,0)</f>
        <v>65649952.340774998</v>
      </c>
    </row>
    <row r="372" spans="1:12" x14ac:dyDescent="0.2">
      <c r="A372" s="52">
        <v>20221231</v>
      </c>
      <c r="B372" s="84" t="s">
        <v>130</v>
      </c>
      <c r="C372" s="58">
        <v>10706</v>
      </c>
      <c r="D372" s="52" t="s">
        <v>368</v>
      </c>
      <c r="E372" s="52" t="s">
        <v>366</v>
      </c>
      <c r="F372" s="52" t="str">
        <f t="shared" si="5"/>
        <v>MSF-EUR</v>
      </c>
      <c r="G372" s="60">
        <v>925401.51</v>
      </c>
      <c r="H372" s="52" t="s">
        <v>1041</v>
      </c>
      <c r="I372" s="52" t="s">
        <v>372</v>
      </c>
      <c r="J372" s="52" t="s">
        <v>371</v>
      </c>
      <c r="K372" s="52" t="s">
        <v>373</v>
      </c>
      <c r="L372" s="60">
        <f>G372*VLOOKUP(RIGHT(F372,3),'Currency-RBI'!$A$2:$B$28,2,0)</f>
        <v>81560262.083850011</v>
      </c>
    </row>
    <row r="373" spans="1:12" x14ac:dyDescent="0.2">
      <c r="A373" s="52">
        <v>20221231</v>
      </c>
      <c r="B373" s="84" t="s">
        <v>142</v>
      </c>
      <c r="C373" s="58">
        <v>10707</v>
      </c>
      <c r="D373" s="52" t="s">
        <v>367</v>
      </c>
      <c r="E373" s="52" t="s">
        <v>366</v>
      </c>
      <c r="F373" s="52" t="str">
        <f t="shared" si="5"/>
        <v>MSF-INR</v>
      </c>
      <c r="G373" s="60">
        <v>82091.789999999994</v>
      </c>
      <c r="H373" s="52" t="s">
        <v>1040</v>
      </c>
      <c r="I373" s="52" t="s">
        <v>384</v>
      </c>
      <c r="J373" s="52" t="s">
        <v>371</v>
      </c>
      <c r="K373" s="52" t="s">
        <v>373</v>
      </c>
      <c r="L373" s="60">
        <f>G373*VLOOKUP(RIGHT(F373,3),'Currency-RBI'!$A$2:$B$28,2,0)</f>
        <v>82091.789999999994</v>
      </c>
    </row>
    <row r="374" spans="1:12" x14ac:dyDescent="0.2">
      <c r="A374" s="52">
        <v>20221231</v>
      </c>
      <c r="B374" s="84" t="s">
        <v>130</v>
      </c>
      <c r="C374" s="58">
        <v>10709</v>
      </c>
      <c r="D374" s="52" t="s">
        <v>368</v>
      </c>
      <c r="E374" s="52" t="s">
        <v>366</v>
      </c>
      <c r="F374" s="52" t="str">
        <f t="shared" si="5"/>
        <v>MSF-EUR</v>
      </c>
      <c r="G374" s="60">
        <v>284560.65000000002</v>
      </c>
      <c r="H374" s="52" t="s">
        <v>1039</v>
      </c>
      <c r="I374" s="52" t="s">
        <v>383</v>
      </c>
      <c r="J374" s="52" t="s">
        <v>371</v>
      </c>
      <c r="K374" s="52" t="s">
        <v>363</v>
      </c>
      <c r="L374" s="60">
        <f>G374*VLOOKUP(RIGHT(F374,3),'Currency-RBI'!$A$2:$B$28,2,0)</f>
        <v>25079752.887750003</v>
      </c>
    </row>
    <row r="375" spans="1:12" x14ac:dyDescent="0.2">
      <c r="A375" s="52">
        <v>20221231</v>
      </c>
      <c r="B375" s="84" t="s">
        <v>142</v>
      </c>
      <c r="C375" s="58">
        <v>10710</v>
      </c>
      <c r="D375" s="52" t="s">
        <v>367</v>
      </c>
      <c r="E375" s="52" t="s">
        <v>376</v>
      </c>
      <c r="F375" s="52" t="str">
        <f t="shared" si="5"/>
        <v>Term Loan-INR</v>
      </c>
      <c r="G375" s="60">
        <v>213395.49</v>
      </c>
      <c r="H375" s="52" t="s">
        <v>1038</v>
      </c>
      <c r="I375" s="52" t="s">
        <v>386</v>
      </c>
      <c r="J375" s="52" t="s">
        <v>386</v>
      </c>
      <c r="K375" s="52" t="s">
        <v>363</v>
      </c>
      <c r="L375" s="60">
        <f>G375*VLOOKUP(RIGHT(F375,3),'Currency-RBI'!$A$2:$B$28,2,0)</f>
        <v>213395.49</v>
      </c>
    </row>
    <row r="376" spans="1:12" x14ac:dyDescent="0.2">
      <c r="A376" s="52">
        <v>20221231</v>
      </c>
      <c r="B376" s="84" t="s">
        <v>142</v>
      </c>
      <c r="C376" s="58">
        <v>10714</v>
      </c>
      <c r="D376" s="52" t="s">
        <v>367</v>
      </c>
      <c r="E376" s="52" t="s">
        <v>376</v>
      </c>
      <c r="F376" s="52" t="str">
        <f t="shared" si="5"/>
        <v>Term Loan-INR</v>
      </c>
      <c r="G376" s="60">
        <v>718197.48</v>
      </c>
      <c r="H376" s="52" t="s">
        <v>1037</v>
      </c>
      <c r="I376" s="52" t="s">
        <v>384</v>
      </c>
      <c r="J376" s="52" t="s">
        <v>371</v>
      </c>
      <c r="K376" s="52" t="s">
        <v>363</v>
      </c>
      <c r="L376" s="60">
        <f>G376*VLOOKUP(RIGHT(F376,3),'Currency-RBI'!$A$2:$B$28,2,0)</f>
        <v>718197.48</v>
      </c>
    </row>
    <row r="377" spans="1:12" x14ac:dyDescent="0.2">
      <c r="A377" s="52">
        <v>20221231</v>
      </c>
      <c r="B377" s="84" t="s">
        <v>123</v>
      </c>
      <c r="C377" s="58">
        <v>10716</v>
      </c>
      <c r="D377" s="52" t="s">
        <v>368</v>
      </c>
      <c r="E377" s="52" t="s">
        <v>376</v>
      </c>
      <c r="F377" s="52" t="str">
        <f t="shared" si="5"/>
        <v>Term Loan-USD</v>
      </c>
      <c r="G377" s="60">
        <v>475363.35</v>
      </c>
      <c r="H377" s="52" t="s">
        <v>1036</v>
      </c>
      <c r="I377" s="52" t="s">
        <v>375</v>
      </c>
      <c r="J377" s="52" t="s">
        <v>374</v>
      </c>
      <c r="K377" s="52" t="s">
        <v>363</v>
      </c>
      <c r="L377" s="60">
        <f>G377*VLOOKUP(RIGHT(F377,3),'Currency-RBI'!$A$2:$B$28,2,0)</f>
        <v>39324433.128749996</v>
      </c>
    </row>
    <row r="378" spans="1:12" x14ac:dyDescent="0.2">
      <c r="A378" s="52">
        <v>20221231</v>
      </c>
      <c r="B378" s="84" t="s">
        <v>142</v>
      </c>
      <c r="C378" s="58">
        <v>10717</v>
      </c>
      <c r="D378" s="52" t="s">
        <v>368</v>
      </c>
      <c r="E378" s="52" t="s">
        <v>370</v>
      </c>
      <c r="F378" s="52" t="str">
        <f t="shared" si="5"/>
        <v>LAF-INR</v>
      </c>
      <c r="G378" s="60">
        <v>282282.65999999997</v>
      </c>
      <c r="H378" s="52" t="s">
        <v>1035</v>
      </c>
      <c r="I378" s="52" t="s">
        <v>365</v>
      </c>
      <c r="J378" s="52" t="s">
        <v>364</v>
      </c>
      <c r="K378" s="52" t="s">
        <v>363</v>
      </c>
      <c r="L378" s="60">
        <f>G378*VLOOKUP(RIGHT(F378,3),'Currency-RBI'!$A$2:$B$28,2,0)</f>
        <v>282282.65999999997</v>
      </c>
    </row>
    <row r="379" spans="1:12" x14ac:dyDescent="0.2">
      <c r="A379" s="52">
        <v>20221231</v>
      </c>
      <c r="B379" s="84" t="s">
        <v>142</v>
      </c>
      <c r="C379" s="58">
        <v>10718</v>
      </c>
      <c r="D379" s="52" t="s">
        <v>368</v>
      </c>
      <c r="E379" s="52" t="s">
        <v>376</v>
      </c>
      <c r="F379" s="52" t="str">
        <f t="shared" si="5"/>
        <v>Term Loan-INR</v>
      </c>
      <c r="G379" s="60">
        <v>721094.22</v>
      </c>
      <c r="H379" s="52" t="s">
        <v>1034</v>
      </c>
      <c r="I379" s="52" t="s">
        <v>378</v>
      </c>
      <c r="J379" s="52" t="s">
        <v>377</v>
      </c>
      <c r="K379" s="52" t="s">
        <v>373</v>
      </c>
      <c r="L379" s="60">
        <f>G379*VLOOKUP(RIGHT(F379,3),'Currency-RBI'!$A$2:$B$28,2,0)</f>
        <v>721094.22</v>
      </c>
    </row>
    <row r="380" spans="1:12" x14ac:dyDescent="0.2">
      <c r="A380" s="52">
        <v>20221231</v>
      </c>
      <c r="B380" s="84" t="s">
        <v>123</v>
      </c>
      <c r="C380" s="58">
        <v>10719</v>
      </c>
      <c r="D380" s="52" t="s">
        <v>368</v>
      </c>
      <c r="E380" s="52" t="s">
        <v>381</v>
      </c>
      <c r="F380" s="52" t="str">
        <f t="shared" si="5"/>
        <v>Call Money-USD</v>
      </c>
      <c r="G380" s="60">
        <v>725190.84</v>
      </c>
      <c r="H380" s="52" t="s">
        <v>1033</v>
      </c>
      <c r="I380" s="52" t="s">
        <v>386</v>
      </c>
      <c r="J380" s="52" t="s">
        <v>386</v>
      </c>
      <c r="K380" s="52" t="s">
        <v>373</v>
      </c>
      <c r="L380" s="60">
        <f>G380*VLOOKUP(RIGHT(F380,3),'Currency-RBI'!$A$2:$B$28,2,0)</f>
        <v>59991412.238999993</v>
      </c>
    </row>
    <row r="381" spans="1:12" x14ac:dyDescent="0.2">
      <c r="A381" s="52">
        <v>20221231</v>
      </c>
      <c r="B381" s="84" t="s">
        <v>123</v>
      </c>
      <c r="C381" s="58">
        <v>10721</v>
      </c>
      <c r="D381" s="52" t="s">
        <v>367</v>
      </c>
      <c r="E381" s="52" t="s">
        <v>366</v>
      </c>
      <c r="F381" s="52" t="str">
        <f t="shared" si="5"/>
        <v>MSF-USD</v>
      </c>
      <c r="G381" s="60">
        <v>556795.80000000005</v>
      </c>
      <c r="H381" s="52" t="s">
        <v>1032</v>
      </c>
      <c r="I381" s="52" t="s">
        <v>365</v>
      </c>
      <c r="J381" s="52" t="s">
        <v>364</v>
      </c>
      <c r="K381" s="52" t="s">
        <v>363</v>
      </c>
      <c r="L381" s="60">
        <f>G381*VLOOKUP(RIGHT(F381,3),'Currency-RBI'!$A$2:$B$28,2,0)</f>
        <v>46060932.555</v>
      </c>
    </row>
    <row r="382" spans="1:12" x14ac:dyDescent="0.2">
      <c r="A382" s="52">
        <v>20221231</v>
      </c>
      <c r="B382" s="84" t="s">
        <v>142</v>
      </c>
      <c r="C382" s="58">
        <v>10722</v>
      </c>
      <c r="D382" s="52" t="s">
        <v>368</v>
      </c>
      <c r="E382" s="52" t="s">
        <v>370</v>
      </c>
      <c r="F382" s="52" t="str">
        <f t="shared" si="5"/>
        <v>LAF-INR</v>
      </c>
      <c r="G382" s="60">
        <v>63027.360000000001</v>
      </c>
      <c r="H382" s="52" t="s">
        <v>1031</v>
      </c>
      <c r="I382" s="52" t="s">
        <v>386</v>
      </c>
      <c r="J382" s="52" t="s">
        <v>386</v>
      </c>
      <c r="K382" s="52" t="s">
        <v>363</v>
      </c>
      <c r="L382" s="60">
        <f>G382*VLOOKUP(RIGHT(F382,3),'Currency-RBI'!$A$2:$B$28,2,0)</f>
        <v>63027.360000000001</v>
      </c>
    </row>
    <row r="383" spans="1:12" x14ac:dyDescent="0.2">
      <c r="A383" s="52">
        <v>20221231</v>
      </c>
      <c r="B383" s="84" t="s">
        <v>127</v>
      </c>
      <c r="C383" s="58">
        <v>10723</v>
      </c>
      <c r="D383" s="52" t="s">
        <v>367</v>
      </c>
      <c r="E383" s="52" t="s">
        <v>381</v>
      </c>
      <c r="F383" s="52" t="str">
        <f t="shared" si="5"/>
        <v>Call Money-GBP</v>
      </c>
      <c r="G383" s="60">
        <v>674532.54</v>
      </c>
      <c r="H383" s="52" t="s">
        <v>1030</v>
      </c>
      <c r="I383" s="52" t="s">
        <v>365</v>
      </c>
      <c r="J383" s="52" t="s">
        <v>364</v>
      </c>
      <c r="K383" s="52" t="s">
        <v>363</v>
      </c>
      <c r="L383" s="60">
        <f>G383*VLOOKUP(RIGHT(F383,3),'Currency-RBI'!$A$2:$B$28,2,0)</f>
        <v>67134537.374850005</v>
      </c>
    </row>
    <row r="384" spans="1:12" x14ac:dyDescent="0.2">
      <c r="A384" s="52">
        <v>20221231</v>
      </c>
      <c r="B384" s="84" t="s">
        <v>127</v>
      </c>
      <c r="C384" s="58">
        <v>10724</v>
      </c>
      <c r="D384" s="52" t="s">
        <v>368</v>
      </c>
      <c r="E384" s="52" t="s">
        <v>376</v>
      </c>
      <c r="F384" s="52" t="str">
        <f t="shared" si="5"/>
        <v>Term Loan-GBP</v>
      </c>
      <c r="G384" s="60">
        <v>616851.18000000005</v>
      </c>
      <c r="H384" s="52" t="s">
        <v>1029</v>
      </c>
      <c r="I384" s="52" t="s">
        <v>383</v>
      </c>
      <c r="J384" s="52" t="s">
        <v>371</v>
      </c>
      <c r="K384" s="52" t="s">
        <v>373</v>
      </c>
      <c r="L384" s="60">
        <f>G384*VLOOKUP(RIGHT(F384,3),'Currency-RBI'!$A$2:$B$28,2,0)</f>
        <v>61393655.817450009</v>
      </c>
    </row>
    <row r="385" spans="1:12" x14ac:dyDescent="0.2">
      <c r="A385" s="52">
        <v>20221231</v>
      </c>
      <c r="B385" s="84" t="s">
        <v>130</v>
      </c>
      <c r="C385" s="58">
        <v>10726</v>
      </c>
      <c r="D385" s="52" t="s">
        <v>367</v>
      </c>
      <c r="E385" s="52" t="s">
        <v>381</v>
      </c>
      <c r="F385" s="52" t="str">
        <f t="shared" si="5"/>
        <v>Call Money-EUR</v>
      </c>
      <c r="G385" s="60">
        <v>293832</v>
      </c>
      <c r="H385" s="52" t="s">
        <v>1028</v>
      </c>
      <c r="I385" s="52" t="s">
        <v>382</v>
      </c>
      <c r="J385" s="52" t="s">
        <v>371</v>
      </c>
      <c r="K385" s="52" t="s">
        <v>363</v>
      </c>
      <c r="L385" s="60">
        <f>G385*VLOOKUP(RIGHT(F385,3),'Currency-RBI'!$A$2:$B$28,2,0)</f>
        <v>25896883.32</v>
      </c>
    </row>
    <row r="386" spans="1:12" x14ac:dyDescent="0.2">
      <c r="A386" s="52">
        <v>20221231</v>
      </c>
      <c r="B386" s="84" t="s">
        <v>142</v>
      </c>
      <c r="C386" s="58">
        <v>10727</v>
      </c>
      <c r="D386" s="52" t="s">
        <v>367</v>
      </c>
      <c r="E386" s="52" t="s">
        <v>366</v>
      </c>
      <c r="F386" s="52" t="str">
        <f t="shared" si="5"/>
        <v>MSF-INR</v>
      </c>
      <c r="G386" s="60">
        <v>15939.99</v>
      </c>
      <c r="H386" s="52" t="s">
        <v>1027</v>
      </c>
      <c r="I386" s="52" t="s">
        <v>383</v>
      </c>
      <c r="J386" s="52" t="s">
        <v>371</v>
      </c>
      <c r="K386" s="52" t="s">
        <v>363</v>
      </c>
      <c r="L386" s="60">
        <f>G386*VLOOKUP(RIGHT(F386,3),'Currency-RBI'!$A$2:$B$28,2,0)</f>
        <v>15939.99</v>
      </c>
    </row>
    <row r="387" spans="1:12" x14ac:dyDescent="0.2">
      <c r="A387" s="52">
        <v>20221231</v>
      </c>
      <c r="B387" s="84" t="s">
        <v>142</v>
      </c>
      <c r="C387" s="58">
        <v>10729</v>
      </c>
      <c r="D387" s="52" t="s">
        <v>368</v>
      </c>
      <c r="E387" s="52" t="s">
        <v>366</v>
      </c>
      <c r="F387" s="52" t="str">
        <f t="shared" ref="F387:F450" si="6">CONCATENATE(E387,"-",B387)</f>
        <v>MSF-INR</v>
      </c>
      <c r="G387" s="60">
        <v>597077.91</v>
      </c>
      <c r="H387" s="52" t="s">
        <v>1026</v>
      </c>
      <c r="I387" s="52" t="s">
        <v>383</v>
      </c>
      <c r="J387" s="52" t="s">
        <v>371</v>
      </c>
      <c r="K387" s="52" t="s">
        <v>373</v>
      </c>
      <c r="L387" s="60">
        <f>G387*VLOOKUP(RIGHT(F387,3),'Currency-RBI'!$A$2:$B$28,2,0)</f>
        <v>597077.91</v>
      </c>
    </row>
    <row r="388" spans="1:12" x14ac:dyDescent="0.2">
      <c r="A388" s="52">
        <v>20221231</v>
      </c>
      <c r="B388" s="84" t="s">
        <v>127</v>
      </c>
      <c r="C388" s="58">
        <v>10732</v>
      </c>
      <c r="D388" s="52" t="s">
        <v>368</v>
      </c>
      <c r="E388" s="52" t="s">
        <v>366</v>
      </c>
      <c r="F388" s="52" t="str">
        <f t="shared" si="6"/>
        <v>MSF-GBP</v>
      </c>
      <c r="G388" s="60">
        <v>713824.65</v>
      </c>
      <c r="H388" s="52" t="s">
        <v>1025</v>
      </c>
      <c r="I388" s="52" t="s">
        <v>383</v>
      </c>
      <c r="J388" s="52" t="s">
        <v>371</v>
      </c>
      <c r="K388" s="52" t="s">
        <v>363</v>
      </c>
      <c r="L388" s="60">
        <f>G388*VLOOKUP(RIGHT(F388,3),'Currency-RBI'!$A$2:$B$28,2,0)</f>
        <v>71045182.852875009</v>
      </c>
    </row>
    <row r="389" spans="1:12" x14ac:dyDescent="0.2">
      <c r="A389" s="52">
        <v>20221231</v>
      </c>
      <c r="B389" s="84" t="s">
        <v>142</v>
      </c>
      <c r="C389" s="58">
        <v>10733</v>
      </c>
      <c r="D389" s="52" t="s">
        <v>367</v>
      </c>
      <c r="E389" s="52" t="s">
        <v>381</v>
      </c>
      <c r="F389" s="52" t="str">
        <f t="shared" si="6"/>
        <v>Call Money-INR</v>
      </c>
      <c r="G389" s="60">
        <v>537487.82999999996</v>
      </c>
      <c r="H389" s="52" t="s">
        <v>1024</v>
      </c>
      <c r="I389" s="52" t="s">
        <v>384</v>
      </c>
      <c r="J389" s="52" t="s">
        <v>371</v>
      </c>
      <c r="K389" s="52" t="s">
        <v>363</v>
      </c>
      <c r="L389" s="60">
        <f>G389*VLOOKUP(RIGHT(F389,3),'Currency-RBI'!$A$2:$B$28,2,0)</f>
        <v>537487.82999999996</v>
      </c>
    </row>
    <row r="390" spans="1:12" x14ac:dyDescent="0.2">
      <c r="A390" s="52">
        <v>20221231</v>
      </c>
      <c r="B390" s="84" t="s">
        <v>142</v>
      </c>
      <c r="C390" s="58">
        <v>10735</v>
      </c>
      <c r="D390" s="52" t="s">
        <v>368</v>
      </c>
      <c r="E390" s="52" t="s">
        <v>366</v>
      </c>
      <c r="F390" s="52" t="str">
        <f t="shared" si="6"/>
        <v>MSF-INR</v>
      </c>
      <c r="G390" s="60">
        <v>702009</v>
      </c>
      <c r="H390" s="52" t="s">
        <v>1023</v>
      </c>
      <c r="I390" s="52" t="s">
        <v>382</v>
      </c>
      <c r="J390" s="52" t="s">
        <v>371</v>
      </c>
      <c r="K390" s="52" t="s">
        <v>363</v>
      </c>
      <c r="L390" s="60">
        <f>G390*VLOOKUP(RIGHT(F390,3),'Currency-RBI'!$A$2:$B$28,2,0)</f>
        <v>702009</v>
      </c>
    </row>
    <row r="391" spans="1:12" x14ac:dyDescent="0.2">
      <c r="A391" s="52">
        <v>20221231</v>
      </c>
      <c r="B391" s="84" t="s">
        <v>142</v>
      </c>
      <c r="C391" s="58">
        <v>10737</v>
      </c>
      <c r="D391" s="52" t="s">
        <v>368</v>
      </c>
      <c r="E391" s="52" t="s">
        <v>376</v>
      </c>
      <c r="F391" s="52" t="str">
        <f t="shared" si="6"/>
        <v>Term Loan-INR</v>
      </c>
      <c r="G391" s="60">
        <v>960848.46</v>
      </c>
      <c r="H391" s="52" t="s">
        <v>1022</v>
      </c>
      <c r="I391" s="52" t="s">
        <v>365</v>
      </c>
      <c r="J391" s="52" t="s">
        <v>364</v>
      </c>
      <c r="K391" s="52" t="s">
        <v>373</v>
      </c>
      <c r="L391" s="60">
        <f>G391*VLOOKUP(RIGHT(F391,3),'Currency-RBI'!$A$2:$B$28,2,0)</f>
        <v>960848.46</v>
      </c>
    </row>
    <row r="392" spans="1:12" x14ac:dyDescent="0.2">
      <c r="A392" s="52">
        <v>20221231</v>
      </c>
      <c r="B392" s="84" t="s">
        <v>142</v>
      </c>
      <c r="C392" s="58">
        <v>10738</v>
      </c>
      <c r="D392" s="52" t="s">
        <v>368</v>
      </c>
      <c r="E392" s="52" t="s">
        <v>381</v>
      </c>
      <c r="F392" s="52" t="str">
        <f t="shared" si="6"/>
        <v>Call Money-INR</v>
      </c>
      <c r="G392" s="60">
        <v>178986.06</v>
      </c>
      <c r="H392" s="52" t="s">
        <v>1021</v>
      </c>
      <c r="I392" s="52" t="s">
        <v>369</v>
      </c>
      <c r="J392" s="52" t="s">
        <v>369</v>
      </c>
      <c r="K392" s="52" t="s">
        <v>373</v>
      </c>
      <c r="L392" s="60">
        <f>G392*VLOOKUP(RIGHT(F392,3),'Currency-RBI'!$A$2:$B$28,2,0)</f>
        <v>178986.06</v>
      </c>
    </row>
    <row r="393" spans="1:12" x14ac:dyDescent="0.2">
      <c r="A393" s="52">
        <v>20221231</v>
      </c>
      <c r="B393" s="84" t="s">
        <v>123</v>
      </c>
      <c r="C393" s="58">
        <v>10742</v>
      </c>
      <c r="D393" s="52" t="s">
        <v>367</v>
      </c>
      <c r="E393" s="52" t="s">
        <v>370</v>
      </c>
      <c r="F393" s="52" t="str">
        <f t="shared" si="6"/>
        <v>LAF-USD</v>
      </c>
      <c r="G393" s="60">
        <v>469833.21</v>
      </c>
      <c r="H393" s="52" t="s">
        <v>1020</v>
      </c>
      <c r="I393" s="52" t="s">
        <v>383</v>
      </c>
      <c r="J393" s="52" t="s">
        <v>371</v>
      </c>
      <c r="K393" s="52" t="s">
        <v>373</v>
      </c>
      <c r="L393" s="60">
        <f>G393*VLOOKUP(RIGHT(F393,3),'Currency-RBI'!$A$2:$B$28,2,0)</f>
        <v>38866952.297250003</v>
      </c>
    </row>
    <row r="394" spans="1:12" x14ac:dyDescent="0.2">
      <c r="A394" s="52">
        <v>20221231</v>
      </c>
      <c r="B394" s="84" t="s">
        <v>123</v>
      </c>
      <c r="C394" s="58">
        <v>10743</v>
      </c>
      <c r="D394" s="52" t="s">
        <v>367</v>
      </c>
      <c r="E394" s="52" t="s">
        <v>381</v>
      </c>
      <c r="F394" s="52" t="str">
        <f t="shared" si="6"/>
        <v>Call Money-USD</v>
      </c>
      <c r="G394" s="60">
        <v>666565.02</v>
      </c>
      <c r="H394" s="52" t="s">
        <v>774</v>
      </c>
      <c r="I394" s="52" t="s">
        <v>365</v>
      </c>
      <c r="J394" s="52" t="s">
        <v>364</v>
      </c>
      <c r="K394" s="52" t="s">
        <v>373</v>
      </c>
      <c r="L394" s="60">
        <f>G394*VLOOKUP(RIGHT(F394,3),'Currency-RBI'!$A$2:$B$28,2,0)</f>
        <v>55141591.2795</v>
      </c>
    </row>
    <row r="395" spans="1:12" x14ac:dyDescent="0.2">
      <c r="A395" s="52">
        <v>20221231</v>
      </c>
      <c r="B395" s="84" t="s">
        <v>130</v>
      </c>
      <c r="C395" s="58">
        <v>10746</v>
      </c>
      <c r="D395" s="52" t="s">
        <v>367</v>
      </c>
      <c r="E395" s="52" t="s">
        <v>376</v>
      </c>
      <c r="F395" s="52" t="str">
        <f t="shared" si="6"/>
        <v>Term Loan-EUR</v>
      </c>
      <c r="G395" s="60">
        <v>402488.46</v>
      </c>
      <c r="H395" s="52" t="s">
        <v>1019</v>
      </c>
      <c r="I395" s="52" t="s">
        <v>372</v>
      </c>
      <c r="J395" s="52" t="s">
        <v>371</v>
      </c>
      <c r="K395" s="52" t="s">
        <v>373</v>
      </c>
      <c r="L395" s="60">
        <f>G395*VLOOKUP(RIGHT(F395,3),'Currency-RBI'!$A$2:$B$28,2,0)</f>
        <v>35473320.422100008</v>
      </c>
    </row>
    <row r="396" spans="1:12" x14ac:dyDescent="0.2">
      <c r="A396" s="52">
        <v>20221231</v>
      </c>
      <c r="B396" s="84" t="s">
        <v>142</v>
      </c>
      <c r="C396" s="58">
        <v>10747</v>
      </c>
      <c r="D396" s="52" t="s">
        <v>368</v>
      </c>
      <c r="E396" s="52" t="s">
        <v>366</v>
      </c>
      <c r="F396" s="52" t="str">
        <f t="shared" si="6"/>
        <v>MSF-INR</v>
      </c>
      <c r="G396" s="60">
        <v>946949.85</v>
      </c>
      <c r="H396" s="52" t="s">
        <v>1018</v>
      </c>
      <c r="I396" s="52" t="s">
        <v>385</v>
      </c>
      <c r="J396" s="52" t="s">
        <v>364</v>
      </c>
      <c r="K396" s="52" t="s">
        <v>363</v>
      </c>
      <c r="L396" s="60">
        <f>G396*VLOOKUP(RIGHT(F396,3),'Currency-RBI'!$A$2:$B$28,2,0)</f>
        <v>946949.85</v>
      </c>
    </row>
    <row r="397" spans="1:12" x14ac:dyDescent="0.2">
      <c r="A397" s="52">
        <v>20221231</v>
      </c>
      <c r="B397" s="84" t="s">
        <v>130</v>
      </c>
      <c r="C397" s="58">
        <v>10748</v>
      </c>
      <c r="D397" s="52" t="s">
        <v>367</v>
      </c>
      <c r="E397" s="52" t="s">
        <v>381</v>
      </c>
      <c r="F397" s="52" t="str">
        <f t="shared" si="6"/>
        <v>Call Money-EUR</v>
      </c>
      <c r="G397" s="60">
        <v>548282.79</v>
      </c>
      <c r="H397" s="52" t="s">
        <v>1017</v>
      </c>
      <c r="I397" s="52" t="s">
        <v>383</v>
      </c>
      <c r="J397" s="52" t="s">
        <v>371</v>
      </c>
      <c r="K397" s="52" t="s">
        <v>363</v>
      </c>
      <c r="L397" s="60">
        <f>G397*VLOOKUP(RIGHT(F397,3),'Currency-RBI'!$A$2:$B$28,2,0)</f>
        <v>48322903.696650006</v>
      </c>
    </row>
    <row r="398" spans="1:12" x14ac:dyDescent="0.2">
      <c r="A398" s="52">
        <v>20221231</v>
      </c>
      <c r="B398" s="84" t="s">
        <v>123</v>
      </c>
      <c r="C398" s="58">
        <v>10749</v>
      </c>
      <c r="D398" s="52" t="s">
        <v>367</v>
      </c>
      <c r="E398" s="52" t="s">
        <v>370</v>
      </c>
      <c r="F398" s="52" t="str">
        <f t="shared" si="6"/>
        <v>LAF-USD</v>
      </c>
      <c r="G398" s="60">
        <v>842896.89</v>
      </c>
      <c r="H398" s="52" t="s">
        <v>1016</v>
      </c>
      <c r="I398" s="52" t="s">
        <v>375</v>
      </c>
      <c r="J398" s="52" t="s">
        <v>374</v>
      </c>
      <c r="K398" s="52" t="s">
        <v>373</v>
      </c>
      <c r="L398" s="60">
        <f>G398*VLOOKUP(RIGHT(F398,3),'Currency-RBI'!$A$2:$B$28,2,0)</f>
        <v>69728645.225249991</v>
      </c>
    </row>
    <row r="399" spans="1:12" x14ac:dyDescent="0.2">
      <c r="A399" s="52">
        <v>20221231</v>
      </c>
      <c r="B399" s="84" t="s">
        <v>123</v>
      </c>
      <c r="C399" s="58">
        <v>10752</v>
      </c>
      <c r="D399" s="52" t="s">
        <v>368</v>
      </c>
      <c r="E399" s="52" t="s">
        <v>366</v>
      </c>
      <c r="F399" s="52" t="str">
        <f t="shared" si="6"/>
        <v>MSF-USD</v>
      </c>
      <c r="G399" s="60">
        <v>952776.99</v>
      </c>
      <c r="H399" s="52" t="s">
        <v>1015</v>
      </c>
      <c r="I399" s="52" t="s">
        <v>382</v>
      </c>
      <c r="J399" s="52" t="s">
        <v>371</v>
      </c>
      <c r="K399" s="52" t="s">
        <v>363</v>
      </c>
      <c r="L399" s="60">
        <f>G399*VLOOKUP(RIGHT(F399,3),'Currency-RBI'!$A$2:$B$28,2,0)</f>
        <v>78818476.497749999</v>
      </c>
    </row>
    <row r="400" spans="1:12" x14ac:dyDescent="0.2">
      <c r="A400" s="52">
        <v>20221231</v>
      </c>
      <c r="B400" s="84" t="s">
        <v>123</v>
      </c>
      <c r="C400" s="58">
        <v>10753</v>
      </c>
      <c r="D400" s="52" t="s">
        <v>367</v>
      </c>
      <c r="E400" s="52" t="s">
        <v>381</v>
      </c>
      <c r="F400" s="52" t="str">
        <f t="shared" si="6"/>
        <v>Call Money-USD</v>
      </c>
      <c r="G400" s="60">
        <v>300374.90999999997</v>
      </c>
      <c r="H400" s="52" t="s">
        <v>1014</v>
      </c>
      <c r="I400" s="52" t="s">
        <v>369</v>
      </c>
      <c r="J400" s="52" t="s">
        <v>369</v>
      </c>
      <c r="K400" s="52" t="s">
        <v>363</v>
      </c>
      <c r="L400" s="60">
        <f>G400*VLOOKUP(RIGHT(F400,3),'Currency-RBI'!$A$2:$B$28,2,0)</f>
        <v>24848514.429749995</v>
      </c>
    </row>
    <row r="401" spans="1:12" x14ac:dyDescent="0.2">
      <c r="A401" s="52">
        <v>20221231</v>
      </c>
      <c r="B401" s="84" t="s">
        <v>123</v>
      </c>
      <c r="C401" s="58">
        <v>10756</v>
      </c>
      <c r="D401" s="52" t="s">
        <v>368</v>
      </c>
      <c r="E401" s="52" t="s">
        <v>366</v>
      </c>
      <c r="F401" s="52" t="str">
        <f t="shared" si="6"/>
        <v>MSF-USD</v>
      </c>
      <c r="G401" s="60">
        <v>142494.66</v>
      </c>
      <c r="H401" s="52" t="s">
        <v>1013</v>
      </c>
      <c r="I401" s="52" t="s">
        <v>372</v>
      </c>
      <c r="J401" s="52" t="s">
        <v>371</v>
      </c>
      <c r="K401" s="52" t="s">
        <v>363</v>
      </c>
      <c r="L401" s="60">
        <f>G401*VLOOKUP(RIGHT(F401,3),'Currency-RBI'!$A$2:$B$28,2,0)</f>
        <v>11787870.748499999</v>
      </c>
    </row>
    <row r="402" spans="1:12" x14ac:dyDescent="0.2">
      <c r="A402" s="52">
        <v>20221231</v>
      </c>
      <c r="B402" s="84" t="s">
        <v>127</v>
      </c>
      <c r="C402" s="58">
        <v>10757</v>
      </c>
      <c r="D402" s="52" t="s">
        <v>368</v>
      </c>
      <c r="E402" s="52" t="s">
        <v>366</v>
      </c>
      <c r="F402" s="52" t="str">
        <f t="shared" si="6"/>
        <v>MSF-GBP</v>
      </c>
      <c r="G402" s="60">
        <v>533561.49</v>
      </c>
      <c r="H402" s="52" t="s">
        <v>1012</v>
      </c>
      <c r="I402" s="52" t="s">
        <v>385</v>
      </c>
      <c r="J402" s="52" t="s">
        <v>364</v>
      </c>
      <c r="K402" s="52" t="s">
        <v>363</v>
      </c>
      <c r="L402" s="60">
        <f>G402*VLOOKUP(RIGHT(F402,3),'Currency-RBI'!$A$2:$B$28,2,0)</f>
        <v>53104041.195974998</v>
      </c>
    </row>
    <row r="403" spans="1:12" x14ac:dyDescent="0.2">
      <c r="A403" s="52">
        <v>20221231</v>
      </c>
      <c r="B403" s="84" t="s">
        <v>127</v>
      </c>
      <c r="C403" s="58">
        <v>10759</v>
      </c>
      <c r="D403" s="52" t="s">
        <v>367</v>
      </c>
      <c r="E403" s="52" t="s">
        <v>366</v>
      </c>
      <c r="F403" s="52" t="str">
        <f t="shared" si="6"/>
        <v>MSF-GBP</v>
      </c>
      <c r="G403" s="60">
        <v>570459.78</v>
      </c>
      <c r="H403" s="52" t="s">
        <v>1011</v>
      </c>
      <c r="I403" s="52" t="s">
        <v>369</v>
      </c>
      <c r="J403" s="52" t="s">
        <v>369</v>
      </c>
      <c r="K403" s="52" t="s">
        <v>363</v>
      </c>
      <c r="L403" s="60">
        <f>G403*VLOOKUP(RIGHT(F403,3),'Currency-RBI'!$A$2:$B$28,2,0)</f>
        <v>56776435.753950007</v>
      </c>
    </row>
    <row r="404" spans="1:12" x14ac:dyDescent="0.2">
      <c r="A404" s="52">
        <v>20221231</v>
      </c>
      <c r="B404" s="84" t="s">
        <v>130</v>
      </c>
      <c r="C404" s="58">
        <v>10760</v>
      </c>
      <c r="D404" s="52" t="s">
        <v>368</v>
      </c>
      <c r="E404" s="52" t="s">
        <v>370</v>
      </c>
      <c r="F404" s="52" t="str">
        <f t="shared" si="6"/>
        <v>LAF-EUR</v>
      </c>
      <c r="G404" s="60">
        <v>797828.13</v>
      </c>
      <c r="H404" s="52" t="s">
        <v>446</v>
      </c>
      <c r="I404" s="52" t="s">
        <v>378</v>
      </c>
      <c r="J404" s="52" t="s">
        <v>377</v>
      </c>
      <c r="K404" s="52" t="s">
        <v>363</v>
      </c>
      <c r="L404" s="60">
        <f>G404*VLOOKUP(RIGHT(F404,3),'Currency-RBI'!$A$2:$B$28,2,0)</f>
        <v>70316582.237550005</v>
      </c>
    </row>
    <row r="405" spans="1:12" x14ac:dyDescent="0.2">
      <c r="A405" s="52">
        <v>20221231</v>
      </c>
      <c r="B405" s="84" t="s">
        <v>130</v>
      </c>
      <c r="C405" s="58">
        <v>10762</v>
      </c>
      <c r="D405" s="52" t="s">
        <v>368</v>
      </c>
      <c r="E405" s="52" t="s">
        <v>366</v>
      </c>
      <c r="F405" s="52" t="str">
        <f t="shared" si="6"/>
        <v>MSF-EUR</v>
      </c>
      <c r="G405" s="60">
        <v>65043.99</v>
      </c>
      <c r="H405" s="52" t="s">
        <v>1010</v>
      </c>
      <c r="I405" s="52" t="s">
        <v>384</v>
      </c>
      <c r="J405" s="52" t="s">
        <v>371</v>
      </c>
      <c r="K405" s="52" t="s">
        <v>363</v>
      </c>
      <c r="L405" s="60">
        <f>G405*VLOOKUP(RIGHT(F405,3),'Currency-RBI'!$A$2:$B$28,2,0)</f>
        <v>5732652.05865</v>
      </c>
    </row>
    <row r="406" spans="1:12" x14ac:dyDescent="0.2">
      <c r="A406" s="52">
        <v>20221231</v>
      </c>
      <c r="B406" s="84" t="s">
        <v>130</v>
      </c>
      <c r="C406" s="58">
        <v>10766</v>
      </c>
      <c r="D406" s="52" t="s">
        <v>367</v>
      </c>
      <c r="E406" s="52" t="s">
        <v>381</v>
      </c>
      <c r="F406" s="52" t="str">
        <f t="shared" si="6"/>
        <v>Call Money-EUR</v>
      </c>
      <c r="G406" s="60">
        <v>133522.29</v>
      </c>
      <c r="H406" s="52" t="s">
        <v>1009</v>
      </c>
      <c r="I406" s="52" t="s">
        <v>365</v>
      </c>
      <c r="J406" s="52" t="s">
        <v>364</v>
      </c>
      <c r="K406" s="52" t="s">
        <v>373</v>
      </c>
      <c r="L406" s="60">
        <f>G406*VLOOKUP(RIGHT(F406,3),'Currency-RBI'!$A$2:$B$28,2,0)</f>
        <v>11767987.029150002</v>
      </c>
    </row>
    <row r="407" spans="1:12" x14ac:dyDescent="0.2">
      <c r="A407" s="52">
        <v>20221231</v>
      </c>
      <c r="B407" s="84" t="s">
        <v>123</v>
      </c>
      <c r="C407" s="58">
        <v>10767</v>
      </c>
      <c r="D407" s="52" t="s">
        <v>367</v>
      </c>
      <c r="E407" s="52" t="s">
        <v>376</v>
      </c>
      <c r="F407" s="52" t="str">
        <f t="shared" si="6"/>
        <v>Term Loan-USD</v>
      </c>
      <c r="G407" s="60">
        <v>582914.97</v>
      </c>
      <c r="H407" s="52" t="s">
        <v>1008</v>
      </c>
      <c r="I407" s="52" t="s">
        <v>365</v>
      </c>
      <c r="J407" s="52" t="s">
        <v>364</v>
      </c>
      <c r="K407" s="52" t="s">
        <v>363</v>
      </c>
      <c r="L407" s="60">
        <f>G407*VLOOKUP(RIGHT(F407,3),'Currency-RBI'!$A$2:$B$28,2,0)</f>
        <v>48221640.893249996</v>
      </c>
    </row>
    <row r="408" spans="1:12" x14ac:dyDescent="0.2">
      <c r="A408" s="52">
        <v>20221231</v>
      </c>
      <c r="B408" s="84" t="s">
        <v>130</v>
      </c>
      <c r="C408" s="58">
        <v>10769</v>
      </c>
      <c r="D408" s="52" t="s">
        <v>368</v>
      </c>
      <c r="E408" s="52" t="s">
        <v>370</v>
      </c>
      <c r="F408" s="52" t="str">
        <f t="shared" si="6"/>
        <v>LAF-EUR</v>
      </c>
      <c r="G408" s="60">
        <v>586620.54</v>
      </c>
      <c r="H408" s="52" t="s">
        <v>1007</v>
      </c>
      <c r="I408" s="52" t="s">
        <v>372</v>
      </c>
      <c r="J408" s="52" t="s">
        <v>371</v>
      </c>
      <c r="K408" s="52" t="s">
        <v>373</v>
      </c>
      <c r="L408" s="60">
        <f>G408*VLOOKUP(RIGHT(F408,3),'Currency-RBI'!$A$2:$B$28,2,0)</f>
        <v>51701801.292900003</v>
      </c>
    </row>
    <row r="409" spans="1:12" x14ac:dyDescent="0.2">
      <c r="A409" s="52">
        <v>20221231</v>
      </c>
      <c r="B409" s="84" t="s">
        <v>127</v>
      </c>
      <c r="C409" s="58">
        <v>10770</v>
      </c>
      <c r="D409" s="52" t="s">
        <v>368</v>
      </c>
      <c r="E409" s="52" t="s">
        <v>366</v>
      </c>
      <c r="F409" s="52" t="str">
        <f t="shared" si="6"/>
        <v>MSF-GBP</v>
      </c>
      <c r="G409" s="60">
        <v>46446.84</v>
      </c>
      <c r="H409" s="52" t="s">
        <v>1006</v>
      </c>
      <c r="I409" s="52" t="s">
        <v>386</v>
      </c>
      <c r="J409" s="52" t="s">
        <v>386</v>
      </c>
      <c r="K409" s="52" t="s">
        <v>363</v>
      </c>
      <c r="L409" s="60">
        <f>G409*VLOOKUP(RIGHT(F409,3),'Currency-RBI'!$A$2:$B$28,2,0)</f>
        <v>4622737.8680999996</v>
      </c>
    </row>
    <row r="410" spans="1:12" x14ac:dyDescent="0.2">
      <c r="A410" s="52">
        <v>20221231</v>
      </c>
      <c r="B410" s="84" t="s">
        <v>130</v>
      </c>
      <c r="C410" s="58">
        <v>10771</v>
      </c>
      <c r="D410" s="52" t="s">
        <v>367</v>
      </c>
      <c r="E410" s="52" t="s">
        <v>376</v>
      </c>
      <c r="F410" s="52" t="str">
        <f t="shared" si="6"/>
        <v>Term Loan-EUR</v>
      </c>
      <c r="G410" s="60">
        <v>380749.05</v>
      </c>
      <c r="H410" s="52" t="s">
        <v>1005</v>
      </c>
      <c r="I410" s="52" t="s">
        <v>386</v>
      </c>
      <c r="J410" s="52" t="s">
        <v>386</v>
      </c>
      <c r="K410" s="52" t="s">
        <v>363</v>
      </c>
      <c r="L410" s="60">
        <f>G410*VLOOKUP(RIGHT(F410,3),'Currency-RBI'!$A$2:$B$28,2,0)</f>
        <v>33557317.521750003</v>
      </c>
    </row>
    <row r="411" spans="1:12" x14ac:dyDescent="0.2">
      <c r="A411" s="52">
        <v>20221231</v>
      </c>
      <c r="B411" s="84" t="s">
        <v>142</v>
      </c>
      <c r="C411" s="58">
        <v>10772</v>
      </c>
      <c r="D411" s="52" t="s">
        <v>367</v>
      </c>
      <c r="E411" s="52" t="s">
        <v>366</v>
      </c>
      <c r="F411" s="52" t="str">
        <f t="shared" si="6"/>
        <v>MSF-INR</v>
      </c>
      <c r="G411" s="60">
        <v>343591.38</v>
      </c>
      <c r="H411" s="52" t="s">
        <v>1004</v>
      </c>
      <c r="I411" s="52" t="s">
        <v>383</v>
      </c>
      <c r="J411" s="52" t="s">
        <v>371</v>
      </c>
      <c r="K411" s="52" t="s">
        <v>363</v>
      </c>
      <c r="L411" s="60">
        <f>G411*VLOOKUP(RIGHT(F411,3),'Currency-RBI'!$A$2:$B$28,2,0)</f>
        <v>343591.38</v>
      </c>
    </row>
    <row r="412" spans="1:12" x14ac:dyDescent="0.2">
      <c r="A412" s="52">
        <v>20221231</v>
      </c>
      <c r="B412" s="84" t="s">
        <v>130</v>
      </c>
      <c r="C412" s="58">
        <v>10773</v>
      </c>
      <c r="D412" s="52" t="s">
        <v>368</v>
      </c>
      <c r="E412" s="52" t="s">
        <v>366</v>
      </c>
      <c r="F412" s="52" t="str">
        <f t="shared" si="6"/>
        <v>MSF-EUR</v>
      </c>
      <c r="G412" s="60">
        <v>924165.99</v>
      </c>
      <c r="H412" s="52" t="s">
        <v>1003</v>
      </c>
      <c r="I412" s="52" t="s">
        <v>386</v>
      </c>
      <c r="J412" s="52" t="s">
        <v>386</v>
      </c>
      <c r="K412" s="52" t="s">
        <v>363</v>
      </c>
      <c r="L412" s="60">
        <f>G412*VLOOKUP(RIGHT(F412,3),'Currency-RBI'!$A$2:$B$28,2,0)</f>
        <v>81451369.528650001</v>
      </c>
    </row>
    <row r="413" spans="1:12" x14ac:dyDescent="0.2">
      <c r="A413" s="52">
        <v>20221231</v>
      </c>
      <c r="B413" s="84" t="s">
        <v>127</v>
      </c>
      <c r="C413" s="58">
        <v>10774</v>
      </c>
      <c r="D413" s="52" t="s">
        <v>368</v>
      </c>
      <c r="E413" s="52" t="s">
        <v>366</v>
      </c>
      <c r="F413" s="52" t="str">
        <f t="shared" si="6"/>
        <v>MSF-GBP</v>
      </c>
      <c r="G413" s="60">
        <v>248362.29</v>
      </c>
      <c r="H413" s="52" t="s">
        <v>418</v>
      </c>
      <c r="I413" s="52" t="s">
        <v>383</v>
      </c>
      <c r="J413" s="52" t="s">
        <v>371</v>
      </c>
      <c r="K413" s="52" t="s">
        <v>363</v>
      </c>
      <c r="L413" s="60">
        <f>G413*VLOOKUP(RIGHT(F413,3),'Currency-RBI'!$A$2:$B$28,2,0)</f>
        <v>24718877.817975003</v>
      </c>
    </row>
    <row r="414" spans="1:12" x14ac:dyDescent="0.2">
      <c r="A414" s="52">
        <v>20221231</v>
      </c>
      <c r="B414" s="84" t="s">
        <v>127</v>
      </c>
      <c r="C414" s="58">
        <v>10775</v>
      </c>
      <c r="D414" s="52" t="s">
        <v>368</v>
      </c>
      <c r="E414" s="52" t="s">
        <v>366</v>
      </c>
      <c r="F414" s="52" t="str">
        <f t="shared" si="6"/>
        <v>MSF-GBP</v>
      </c>
      <c r="G414" s="60">
        <v>222738.12</v>
      </c>
      <c r="H414" s="52" t="s">
        <v>1002</v>
      </c>
      <c r="I414" s="52" t="s">
        <v>372</v>
      </c>
      <c r="J414" s="52" t="s">
        <v>371</v>
      </c>
      <c r="K414" s="52" t="s">
        <v>373</v>
      </c>
      <c r="L414" s="60">
        <f>G414*VLOOKUP(RIGHT(F414,3),'Currency-RBI'!$A$2:$B$28,2,0)</f>
        <v>22168568.238299999</v>
      </c>
    </row>
    <row r="415" spans="1:12" x14ac:dyDescent="0.2">
      <c r="A415" s="52">
        <v>20221231</v>
      </c>
      <c r="B415" s="84" t="s">
        <v>123</v>
      </c>
      <c r="C415" s="58">
        <v>10779</v>
      </c>
      <c r="D415" s="52" t="s">
        <v>368</v>
      </c>
      <c r="E415" s="52" t="s">
        <v>370</v>
      </c>
      <c r="F415" s="52" t="str">
        <f t="shared" si="6"/>
        <v>LAF-USD</v>
      </c>
      <c r="G415" s="60">
        <v>586150.29</v>
      </c>
      <c r="H415" s="52" t="s">
        <v>1001</v>
      </c>
      <c r="I415" s="52" t="s">
        <v>369</v>
      </c>
      <c r="J415" s="52" t="s">
        <v>369</v>
      </c>
      <c r="K415" s="52" t="s">
        <v>363</v>
      </c>
      <c r="L415" s="60">
        <f>G415*VLOOKUP(RIGHT(F415,3),'Currency-RBI'!$A$2:$B$28,2,0)</f>
        <v>48489282.740249999</v>
      </c>
    </row>
    <row r="416" spans="1:12" x14ac:dyDescent="0.2">
      <c r="A416" s="52">
        <v>20221231</v>
      </c>
      <c r="B416" s="84" t="s">
        <v>127</v>
      </c>
      <c r="C416" s="58">
        <v>10781</v>
      </c>
      <c r="D416" s="52" t="s">
        <v>367</v>
      </c>
      <c r="E416" s="52" t="s">
        <v>381</v>
      </c>
      <c r="F416" s="52" t="str">
        <f t="shared" si="6"/>
        <v>Call Money-GBP</v>
      </c>
      <c r="G416" s="60">
        <v>894727.35</v>
      </c>
      <c r="H416" s="52" t="s">
        <v>1000</v>
      </c>
      <c r="I416" s="52" t="s">
        <v>365</v>
      </c>
      <c r="J416" s="52" t="s">
        <v>364</v>
      </c>
      <c r="K416" s="52" t="s">
        <v>363</v>
      </c>
      <c r="L416" s="60">
        <f>G416*VLOOKUP(RIGHT(F416,3),'Currency-RBI'!$A$2:$B$28,2,0)</f>
        <v>89049976.327124998</v>
      </c>
    </row>
    <row r="417" spans="1:12" x14ac:dyDescent="0.2">
      <c r="A417" s="52">
        <v>20221231</v>
      </c>
      <c r="B417" s="84" t="s">
        <v>127</v>
      </c>
      <c r="C417" s="58">
        <v>10782</v>
      </c>
      <c r="D417" s="52" t="s">
        <v>368</v>
      </c>
      <c r="E417" s="52" t="s">
        <v>376</v>
      </c>
      <c r="F417" s="52" t="str">
        <f t="shared" si="6"/>
        <v>Term Loan-GBP</v>
      </c>
      <c r="G417" s="60">
        <v>531028.07999999996</v>
      </c>
      <c r="H417" s="52" t="s">
        <v>999</v>
      </c>
      <c r="I417" s="52" t="s">
        <v>380</v>
      </c>
      <c r="J417" s="52" t="s">
        <v>379</v>
      </c>
      <c r="K417" s="52" t="s">
        <v>373</v>
      </c>
      <c r="L417" s="60">
        <f>G417*VLOOKUP(RIGHT(F417,3),'Currency-RBI'!$A$2:$B$28,2,0)</f>
        <v>52851897.232199997</v>
      </c>
    </row>
    <row r="418" spans="1:12" x14ac:dyDescent="0.2">
      <c r="A418" s="52">
        <v>20221231</v>
      </c>
      <c r="B418" s="84" t="s">
        <v>123</v>
      </c>
      <c r="C418" s="58">
        <v>10783</v>
      </c>
      <c r="D418" s="52" t="s">
        <v>368</v>
      </c>
      <c r="E418" s="52" t="s">
        <v>370</v>
      </c>
      <c r="F418" s="52" t="str">
        <f t="shared" si="6"/>
        <v>LAF-USD</v>
      </c>
      <c r="G418" s="60">
        <v>948162.6</v>
      </c>
      <c r="H418" s="52" t="s">
        <v>411</v>
      </c>
      <c r="I418" s="52" t="s">
        <v>380</v>
      </c>
      <c r="J418" s="52" t="s">
        <v>379</v>
      </c>
      <c r="K418" s="52" t="s">
        <v>363</v>
      </c>
      <c r="L418" s="60">
        <f>G418*VLOOKUP(RIGHT(F418,3),'Currency-RBI'!$A$2:$B$28,2,0)</f>
        <v>78436751.084999993</v>
      </c>
    </row>
    <row r="419" spans="1:12" x14ac:dyDescent="0.2">
      <c r="A419" s="52">
        <v>20221231</v>
      </c>
      <c r="B419" s="84" t="s">
        <v>123</v>
      </c>
      <c r="C419" s="58">
        <v>10785</v>
      </c>
      <c r="D419" s="52" t="s">
        <v>367</v>
      </c>
      <c r="E419" s="52" t="s">
        <v>366</v>
      </c>
      <c r="F419" s="52" t="str">
        <f t="shared" si="6"/>
        <v>MSF-USD</v>
      </c>
      <c r="G419" s="60">
        <v>716333.30999999994</v>
      </c>
      <c r="H419" s="52" t="s">
        <v>998</v>
      </c>
      <c r="I419" s="52" t="s">
        <v>382</v>
      </c>
      <c r="J419" s="52" t="s">
        <v>371</v>
      </c>
      <c r="K419" s="52" t="s">
        <v>373</v>
      </c>
      <c r="L419" s="60">
        <f>G419*VLOOKUP(RIGHT(F419,3),'Currency-RBI'!$A$2:$B$28,2,0)</f>
        <v>59258673.069749989</v>
      </c>
    </row>
    <row r="420" spans="1:12" x14ac:dyDescent="0.2">
      <c r="A420" s="52">
        <v>20221231</v>
      </c>
      <c r="B420" s="84" t="s">
        <v>123</v>
      </c>
      <c r="C420" s="58">
        <v>10787</v>
      </c>
      <c r="D420" s="52" t="s">
        <v>368</v>
      </c>
      <c r="E420" s="52" t="s">
        <v>366</v>
      </c>
      <c r="F420" s="52" t="str">
        <f t="shared" si="6"/>
        <v>MSF-USD</v>
      </c>
      <c r="G420" s="60">
        <v>191527.38</v>
      </c>
      <c r="H420" s="52" t="s">
        <v>997</v>
      </c>
      <c r="I420" s="52" t="s">
        <v>385</v>
      </c>
      <c r="J420" s="52" t="s">
        <v>364</v>
      </c>
      <c r="K420" s="52" t="s">
        <v>363</v>
      </c>
      <c r="L420" s="60">
        <f>G420*VLOOKUP(RIGHT(F420,3),'Currency-RBI'!$A$2:$B$28,2,0)</f>
        <v>15844102.510499999</v>
      </c>
    </row>
    <row r="421" spans="1:12" x14ac:dyDescent="0.2">
      <c r="A421" s="52">
        <v>20221231</v>
      </c>
      <c r="B421" s="84" t="s">
        <v>130</v>
      </c>
      <c r="C421" s="58">
        <v>10788</v>
      </c>
      <c r="D421" s="52" t="s">
        <v>367</v>
      </c>
      <c r="E421" s="52" t="s">
        <v>381</v>
      </c>
      <c r="F421" s="52" t="str">
        <f t="shared" si="6"/>
        <v>Call Money-EUR</v>
      </c>
      <c r="G421" s="60">
        <v>893856.15</v>
      </c>
      <c r="H421" s="52" t="s">
        <v>996</v>
      </c>
      <c r="I421" s="52" t="s">
        <v>384</v>
      </c>
      <c r="J421" s="52" t="s">
        <v>371</v>
      </c>
      <c r="K421" s="52" t="s">
        <v>363</v>
      </c>
      <c r="L421" s="60">
        <f>G421*VLOOKUP(RIGHT(F421,3),'Currency-RBI'!$A$2:$B$28,2,0)</f>
        <v>78780011.780250013</v>
      </c>
    </row>
    <row r="422" spans="1:12" x14ac:dyDescent="0.2">
      <c r="A422" s="52">
        <v>20221231</v>
      </c>
      <c r="B422" s="84" t="s">
        <v>130</v>
      </c>
      <c r="C422" s="58">
        <v>10790</v>
      </c>
      <c r="D422" s="52" t="s">
        <v>367</v>
      </c>
      <c r="E422" s="52" t="s">
        <v>376</v>
      </c>
      <c r="F422" s="52" t="str">
        <f t="shared" si="6"/>
        <v>Term Loan-EUR</v>
      </c>
      <c r="G422" s="60">
        <v>679777.55999999994</v>
      </c>
      <c r="H422" s="52" t="s">
        <v>995</v>
      </c>
      <c r="I422" s="52" t="s">
        <v>375</v>
      </c>
      <c r="J422" s="52" t="s">
        <v>374</v>
      </c>
      <c r="K422" s="52" t="s">
        <v>373</v>
      </c>
      <c r="L422" s="60">
        <f>G422*VLOOKUP(RIGHT(F422,3),'Currency-RBI'!$A$2:$B$28,2,0)</f>
        <v>59912195.250599995</v>
      </c>
    </row>
    <row r="423" spans="1:12" x14ac:dyDescent="0.2">
      <c r="A423" s="52">
        <v>20221231</v>
      </c>
      <c r="B423" s="84" t="s">
        <v>123</v>
      </c>
      <c r="C423" s="58">
        <v>10791</v>
      </c>
      <c r="D423" s="52" t="s">
        <v>367</v>
      </c>
      <c r="E423" s="52" t="s">
        <v>381</v>
      </c>
      <c r="F423" s="52" t="str">
        <f t="shared" si="6"/>
        <v>Call Money-USD</v>
      </c>
      <c r="G423" s="60">
        <v>38511.99</v>
      </c>
      <c r="H423" s="52" t="s">
        <v>994</v>
      </c>
      <c r="I423" s="52" t="s">
        <v>375</v>
      </c>
      <c r="J423" s="52" t="s">
        <v>374</v>
      </c>
      <c r="K423" s="52" t="s">
        <v>363</v>
      </c>
      <c r="L423" s="60">
        <f>G423*VLOOKUP(RIGHT(F423,3),'Currency-RBI'!$A$2:$B$28,2,0)</f>
        <v>3185904.3727499996</v>
      </c>
    </row>
    <row r="424" spans="1:12" x14ac:dyDescent="0.2">
      <c r="A424" s="52">
        <v>20221231</v>
      </c>
      <c r="B424" s="84" t="s">
        <v>127</v>
      </c>
      <c r="C424" s="58">
        <v>10792</v>
      </c>
      <c r="D424" s="52" t="s">
        <v>367</v>
      </c>
      <c r="E424" s="52" t="s">
        <v>366</v>
      </c>
      <c r="F424" s="52" t="str">
        <f t="shared" si="6"/>
        <v>MSF-GBP</v>
      </c>
      <c r="G424" s="60">
        <v>849165.57</v>
      </c>
      <c r="H424" s="52" t="s">
        <v>993</v>
      </c>
      <c r="I424" s="52" t="s">
        <v>385</v>
      </c>
      <c r="J424" s="52" t="s">
        <v>364</v>
      </c>
      <c r="K424" s="52" t="s">
        <v>373</v>
      </c>
      <c r="L424" s="60">
        <f>G424*VLOOKUP(RIGHT(F424,3),'Currency-RBI'!$A$2:$B$28,2,0)</f>
        <v>84515326.268174991</v>
      </c>
    </row>
    <row r="425" spans="1:12" x14ac:dyDescent="0.2">
      <c r="A425" s="52">
        <v>20221231</v>
      </c>
      <c r="B425" s="84" t="s">
        <v>127</v>
      </c>
      <c r="C425" s="58">
        <v>10794</v>
      </c>
      <c r="D425" s="52" t="s">
        <v>367</v>
      </c>
      <c r="E425" s="52" t="s">
        <v>370</v>
      </c>
      <c r="F425" s="52" t="str">
        <f t="shared" si="6"/>
        <v>LAF-GBP</v>
      </c>
      <c r="G425" s="60">
        <v>366590.07</v>
      </c>
      <c r="H425" s="52" t="s">
        <v>992</v>
      </c>
      <c r="I425" s="52" t="s">
        <v>369</v>
      </c>
      <c r="J425" s="52" t="s">
        <v>369</v>
      </c>
      <c r="K425" s="52" t="s">
        <v>363</v>
      </c>
      <c r="L425" s="60">
        <f>G425*VLOOKUP(RIGHT(F425,3),'Currency-RBI'!$A$2:$B$28,2,0)</f>
        <v>36485793.191925004</v>
      </c>
    </row>
    <row r="426" spans="1:12" x14ac:dyDescent="0.2">
      <c r="A426" s="52">
        <v>20221231</v>
      </c>
      <c r="B426" s="84" t="s">
        <v>130</v>
      </c>
      <c r="C426" s="58">
        <v>10795</v>
      </c>
      <c r="D426" s="52" t="s">
        <v>367</v>
      </c>
      <c r="E426" s="52" t="s">
        <v>366</v>
      </c>
      <c r="F426" s="52" t="str">
        <f t="shared" si="6"/>
        <v>MSF-EUR</v>
      </c>
      <c r="G426" s="60">
        <v>590957.73</v>
      </c>
      <c r="H426" s="52" t="s">
        <v>991</v>
      </c>
      <c r="I426" s="52" t="s">
        <v>369</v>
      </c>
      <c r="J426" s="52" t="s">
        <v>369</v>
      </c>
      <c r="K426" s="52" t="s">
        <v>363</v>
      </c>
      <c r="L426" s="60">
        <f>G426*VLOOKUP(RIGHT(F426,3),'Currency-RBI'!$A$2:$B$28,2,0)</f>
        <v>52084059.533550002</v>
      </c>
    </row>
    <row r="427" spans="1:12" x14ac:dyDescent="0.2">
      <c r="A427" s="52">
        <v>20221231</v>
      </c>
      <c r="B427" s="84" t="s">
        <v>127</v>
      </c>
      <c r="C427" s="58">
        <v>10797</v>
      </c>
      <c r="D427" s="52" t="s">
        <v>367</v>
      </c>
      <c r="E427" s="52" t="s">
        <v>366</v>
      </c>
      <c r="F427" s="52" t="str">
        <f t="shared" si="6"/>
        <v>MSF-GBP</v>
      </c>
      <c r="G427" s="60">
        <v>836898.48</v>
      </c>
      <c r="H427" s="52" t="s">
        <v>990</v>
      </c>
      <c r="I427" s="52" t="s">
        <v>372</v>
      </c>
      <c r="J427" s="52" t="s">
        <v>371</v>
      </c>
      <c r="K427" s="52" t="s">
        <v>373</v>
      </c>
      <c r="L427" s="60">
        <f>G427*VLOOKUP(RIGHT(F427,3),'Currency-RBI'!$A$2:$B$28,2,0)</f>
        <v>83294413.468199998</v>
      </c>
    </row>
    <row r="428" spans="1:12" x14ac:dyDescent="0.2">
      <c r="A428" s="52">
        <v>20221231</v>
      </c>
      <c r="B428" s="84" t="s">
        <v>142</v>
      </c>
      <c r="C428" s="58">
        <v>10798</v>
      </c>
      <c r="D428" s="52" t="s">
        <v>367</v>
      </c>
      <c r="E428" s="52" t="s">
        <v>381</v>
      </c>
      <c r="F428" s="52" t="str">
        <f t="shared" si="6"/>
        <v>Call Money-INR</v>
      </c>
      <c r="G428" s="60">
        <v>242367.84</v>
      </c>
      <c r="H428" s="52" t="s">
        <v>989</v>
      </c>
      <c r="I428" s="52" t="s">
        <v>375</v>
      </c>
      <c r="J428" s="52" t="s">
        <v>374</v>
      </c>
      <c r="K428" s="52" t="s">
        <v>363</v>
      </c>
      <c r="L428" s="60">
        <f>G428*VLOOKUP(RIGHT(F428,3),'Currency-RBI'!$A$2:$B$28,2,0)</f>
        <v>242367.84</v>
      </c>
    </row>
    <row r="429" spans="1:12" x14ac:dyDescent="0.2">
      <c r="A429" s="52">
        <v>20221231</v>
      </c>
      <c r="B429" s="84" t="s">
        <v>127</v>
      </c>
      <c r="C429" s="58">
        <v>10803</v>
      </c>
      <c r="D429" s="52" t="s">
        <v>368</v>
      </c>
      <c r="E429" s="52" t="s">
        <v>376</v>
      </c>
      <c r="F429" s="52" t="str">
        <f t="shared" si="6"/>
        <v>Term Loan-GBP</v>
      </c>
      <c r="G429" s="60">
        <v>566339.4</v>
      </c>
      <c r="H429" s="52" t="s">
        <v>988</v>
      </c>
      <c r="I429" s="52" t="s">
        <v>369</v>
      </c>
      <c r="J429" s="52" t="s">
        <v>369</v>
      </c>
      <c r="K429" s="52" t="s">
        <v>363</v>
      </c>
      <c r="L429" s="60">
        <f>G429*VLOOKUP(RIGHT(F429,3),'Currency-RBI'!$A$2:$B$28,2,0)</f>
        <v>56366344.633500002</v>
      </c>
    </row>
    <row r="430" spans="1:12" x14ac:dyDescent="0.2">
      <c r="A430" s="52">
        <v>20221231</v>
      </c>
      <c r="B430" s="84" t="s">
        <v>130</v>
      </c>
      <c r="C430" s="58">
        <v>10804</v>
      </c>
      <c r="D430" s="52" t="s">
        <v>367</v>
      </c>
      <c r="E430" s="52" t="s">
        <v>366</v>
      </c>
      <c r="F430" s="52" t="str">
        <f t="shared" si="6"/>
        <v>MSF-EUR</v>
      </c>
      <c r="G430" s="60">
        <v>852416.73</v>
      </c>
      <c r="H430" s="52" t="s">
        <v>987</v>
      </c>
      <c r="I430" s="52" t="s">
        <v>382</v>
      </c>
      <c r="J430" s="52" t="s">
        <v>371</v>
      </c>
      <c r="K430" s="52" t="s">
        <v>363</v>
      </c>
      <c r="L430" s="60">
        <f>G430*VLOOKUP(RIGHT(F430,3),'Currency-RBI'!$A$2:$B$28,2,0)</f>
        <v>75127748.498549998</v>
      </c>
    </row>
    <row r="431" spans="1:12" x14ac:dyDescent="0.2">
      <c r="A431" s="52">
        <v>20221231</v>
      </c>
      <c r="B431" s="84" t="s">
        <v>127</v>
      </c>
      <c r="C431" s="58">
        <v>10805</v>
      </c>
      <c r="D431" s="52" t="s">
        <v>367</v>
      </c>
      <c r="E431" s="52" t="s">
        <v>376</v>
      </c>
      <c r="F431" s="52" t="str">
        <f t="shared" si="6"/>
        <v>Term Loan-GBP</v>
      </c>
      <c r="G431" s="60">
        <v>750798.18</v>
      </c>
      <c r="H431" s="52" t="s">
        <v>986</v>
      </c>
      <c r="I431" s="52" t="s">
        <v>386</v>
      </c>
      <c r="J431" s="52" t="s">
        <v>386</v>
      </c>
      <c r="K431" s="52" t="s">
        <v>373</v>
      </c>
      <c r="L431" s="60">
        <f>G431*VLOOKUP(RIGHT(F431,3),'Currency-RBI'!$A$2:$B$28,2,0)</f>
        <v>74725065.859950006</v>
      </c>
    </row>
    <row r="432" spans="1:12" x14ac:dyDescent="0.2">
      <c r="A432" s="52">
        <v>20221231</v>
      </c>
      <c r="B432" s="84" t="s">
        <v>127</v>
      </c>
      <c r="C432" s="58">
        <v>10807</v>
      </c>
      <c r="D432" s="52" t="s">
        <v>368</v>
      </c>
      <c r="E432" s="52" t="s">
        <v>376</v>
      </c>
      <c r="F432" s="52" t="str">
        <f t="shared" si="6"/>
        <v>Term Loan-GBP</v>
      </c>
      <c r="G432" s="60">
        <v>783586.98</v>
      </c>
      <c r="H432" s="52" t="s">
        <v>985</v>
      </c>
      <c r="I432" s="52" t="s">
        <v>385</v>
      </c>
      <c r="J432" s="52" t="s">
        <v>364</v>
      </c>
      <c r="K432" s="52" t="s">
        <v>363</v>
      </c>
      <c r="L432" s="60">
        <f>G432*VLOOKUP(RIGHT(F432,3),'Currency-RBI'!$A$2:$B$28,2,0)</f>
        <v>77988453.151950002</v>
      </c>
    </row>
    <row r="433" spans="1:12" x14ac:dyDescent="0.2">
      <c r="A433" s="52">
        <v>20221231</v>
      </c>
      <c r="B433" s="84" t="s">
        <v>142</v>
      </c>
      <c r="C433" s="58">
        <v>10808</v>
      </c>
      <c r="D433" s="52" t="s">
        <v>367</v>
      </c>
      <c r="E433" s="52" t="s">
        <v>381</v>
      </c>
      <c r="F433" s="52" t="str">
        <f t="shared" si="6"/>
        <v>Call Money-INR</v>
      </c>
      <c r="G433" s="60">
        <v>590662.71</v>
      </c>
      <c r="H433" s="52" t="s">
        <v>984</v>
      </c>
      <c r="I433" s="52" t="s">
        <v>378</v>
      </c>
      <c r="J433" s="52" t="s">
        <v>377</v>
      </c>
      <c r="K433" s="52" t="s">
        <v>373</v>
      </c>
      <c r="L433" s="60">
        <f>G433*VLOOKUP(RIGHT(F433,3),'Currency-RBI'!$A$2:$B$28,2,0)</f>
        <v>590662.71</v>
      </c>
    </row>
    <row r="434" spans="1:12" x14ac:dyDescent="0.2">
      <c r="A434" s="52">
        <v>20221231</v>
      </c>
      <c r="B434" s="84" t="s">
        <v>142</v>
      </c>
      <c r="C434" s="58">
        <v>10810</v>
      </c>
      <c r="D434" s="52" t="s">
        <v>368</v>
      </c>
      <c r="E434" s="52" t="s">
        <v>366</v>
      </c>
      <c r="F434" s="52" t="str">
        <f t="shared" si="6"/>
        <v>MSF-INR</v>
      </c>
      <c r="G434" s="60">
        <v>832698.9</v>
      </c>
      <c r="H434" s="52" t="s">
        <v>983</v>
      </c>
      <c r="I434" s="52" t="s">
        <v>385</v>
      </c>
      <c r="J434" s="52" t="s">
        <v>364</v>
      </c>
      <c r="K434" s="52" t="s">
        <v>363</v>
      </c>
      <c r="L434" s="60">
        <f>G434*VLOOKUP(RIGHT(F434,3),'Currency-RBI'!$A$2:$B$28,2,0)</f>
        <v>832698.9</v>
      </c>
    </row>
    <row r="435" spans="1:12" x14ac:dyDescent="0.2">
      <c r="A435" s="52">
        <v>20221231</v>
      </c>
      <c r="B435" s="84" t="s">
        <v>123</v>
      </c>
      <c r="C435" s="58">
        <v>10814</v>
      </c>
      <c r="D435" s="52" t="s">
        <v>368</v>
      </c>
      <c r="E435" s="52" t="s">
        <v>376</v>
      </c>
      <c r="F435" s="52" t="str">
        <f t="shared" si="6"/>
        <v>Term Loan-USD</v>
      </c>
      <c r="G435" s="60">
        <v>986911.2</v>
      </c>
      <c r="H435" s="52" t="s">
        <v>982</v>
      </c>
      <c r="I435" s="52" t="s">
        <v>369</v>
      </c>
      <c r="J435" s="52" t="s">
        <v>369</v>
      </c>
      <c r="K435" s="52" t="s">
        <v>363</v>
      </c>
      <c r="L435" s="60">
        <f>G435*VLOOKUP(RIGHT(F435,3),'Currency-RBI'!$A$2:$B$28,2,0)</f>
        <v>81642229.019999996</v>
      </c>
    </row>
    <row r="436" spans="1:12" x14ac:dyDescent="0.2">
      <c r="A436" s="52">
        <v>20221231</v>
      </c>
      <c r="B436" s="84" t="s">
        <v>123</v>
      </c>
      <c r="C436" s="58">
        <v>10816</v>
      </c>
      <c r="D436" s="52" t="s">
        <v>367</v>
      </c>
      <c r="E436" s="52" t="s">
        <v>381</v>
      </c>
      <c r="F436" s="52" t="str">
        <f t="shared" si="6"/>
        <v>Call Money-USD</v>
      </c>
      <c r="G436" s="60">
        <v>632845.62</v>
      </c>
      <c r="H436" s="52" t="s">
        <v>981</v>
      </c>
      <c r="I436" s="52" t="s">
        <v>375</v>
      </c>
      <c r="J436" s="52" t="s">
        <v>374</v>
      </c>
      <c r="K436" s="52" t="s">
        <v>363</v>
      </c>
      <c r="L436" s="60">
        <f>G436*VLOOKUP(RIGHT(F436,3),'Currency-RBI'!$A$2:$B$28,2,0)</f>
        <v>52352153.914499998</v>
      </c>
    </row>
    <row r="437" spans="1:12" x14ac:dyDescent="0.2">
      <c r="A437" s="52">
        <v>20221231</v>
      </c>
      <c r="B437" s="84" t="s">
        <v>142</v>
      </c>
      <c r="C437" s="58">
        <v>10817</v>
      </c>
      <c r="D437" s="52" t="s">
        <v>367</v>
      </c>
      <c r="E437" s="52" t="s">
        <v>366</v>
      </c>
      <c r="F437" s="52" t="str">
        <f t="shared" si="6"/>
        <v>MSF-INR</v>
      </c>
      <c r="G437" s="60">
        <v>947100.33</v>
      </c>
      <c r="H437" s="52" t="s">
        <v>980</v>
      </c>
      <c r="I437" s="52" t="s">
        <v>385</v>
      </c>
      <c r="J437" s="52" t="s">
        <v>364</v>
      </c>
      <c r="K437" s="52" t="s">
        <v>373</v>
      </c>
      <c r="L437" s="60">
        <f>G437*VLOOKUP(RIGHT(F437,3),'Currency-RBI'!$A$2:$B$28,2,0)</f>
        <v>947100.33</v>
      </c>
    </row>
    <row r="438" spans="1:12" x14ac:dyDescent="0.2">
      <c r="A438" s="52">
        <v>20221231</v>
      </c>
      <c r="B438" s="84" t="s">
        <v>123</v>
      </c>
      <c r="C438" s="58">
        <v>10819</v>
      </c>
      <c r="D438" s="52" t="s">
        <v>367</v>
      </c>
      <c r="E438" s="52" t="s">
        <v>381</v>
      </c>
      <c r="F438" s="52" t="str">
        <f t="shared" si="6"/>
        <v>Call Money-USD</v>
      </c>
      <c r="G438" s="60">
        <v>730958.58</v>
      </c>
      <c r="H438" s="52" t="s">
        <v>979</v>
      </c>
      <c r="I438" s="52" t="s">
        <v>382</v>
      </c>
      <c r="J438" s="52" t="s">
        <v>371</v>
      </c>
      <c r="K438" s="52" t="s">
        <v>373</v>
      </c>
      <c r="L438" s="60">
        <f>G438*VLOOKUP(RIGHT(F438,3),'Currency-RBI'!$A$2:$B$28,2,0)</f>
        <v>60468548.530499995</v>
      </c>
    </row>
    <row r="439" spans="1:12" x14ac:dyDescent="0.2">
      <c r="A439" s="52">
        <v>20221231</v>
      </c>
      <c r="B439" s="84" t="s">
        <v>127</v>
      </c>
      <c r="C439" s="58">
        <v>10820</v>
      </c>
      <c r="D439" s="52" t="s">
        <v>367</v>
      </c>
      <c r="E439" s="52" t="s">
        <v>376</v>
      </c>
      <c r="F439" s="52" t="str">
        <f t="shared" si="6"/>
        <v>Term Loan-GBP</v>
      </c>
      <c r="G439" s="60">
        <v>156433.85999999999</v>
      </c>
      <c r="H439" s="52" t="s">
        <v>978</v>
      </c>
      <c r="I439" s="52" t="s">
        <v>386</v>
      </c>
      <c r="J439" s="52" t="s">
        <v>386</v>
      </c>
      <c r="K439" s="52" t="s">
        <v>363</v>
      </c>
      <c r="L439" s="60">
        <f>G439*VLOOKUP(RIGHT(F439,3),'Currency-RBI'!$A$2:$B$28,2,0)</f>
        <v>15569471.001149999</v>
      </c>
    </row>
    <row r="440" spans="1:12" x14ac:dyDescent="0.2">
      <c r="A440" s="52">
        <v>20221231</v>
      </c>
      <c r="B440" s="84" t="s">
        <v>130</v>
      </c>
      <c r="C440" s="58">
        <v>10822</v>
      </c>
      <c r="D440" s="52" t="s">
        <v>367</v>
      </c>
      <c r="E440" s="52" t="s">
        <v>366</v>
      </c>
      <c r="F440" s="52" t="str">
        <f t="shared" si="6"/>
        <v>MSF-EUR</v>
      </c>
      <c r="G440" s="60">
        <v>910047.6</v>
      </c>
      <c r="H440" s="52" t="s">
        <v>977</v>
      </c>
      <c r="I440" s="52" t="s">
        <v>369</v>
      </c>
      <c r="J440" s="52" t="s">
        <v>369</v>
      </c>
      <c r="K440" s="52" t="s">
        <v>363</v>
      </c>
      <c r="L440" s="60">
        <f>G440*VLOOKUP(RIGHT(F440,3),'Currency-RBI'!$A$2:$B$28,2,0)</f>
        <v>80207045.225999996</v>
      </c>
    </row>
    <row r="441" spans="1:12" x14ac:dyDescent="0.2">
      <c r="A441" s="52">
        <v>20221231</v>
      </c>
      <c r="B441" s="84" t="s">
        <v>127</v>
      </c>
      <c r="C441" s="58">
        <v>10823</v>
      </c>
      <c r="D441" s="52" t="s">
        <v>367</v>
      </c>
      <c r="E441" s="52" t="s">
        <v>366</v>
      </c>
      <c r="F441" s="52" t="str">
        <f t="shared" si="6"/>
        <v>MSF-GBP</v>
      </c>
      <c r="G441" s="60">
        <v>894710.52</v>
      </c>
      <c r="H441" s="52" t="s">
        <v>976</v>
      </c>
      <c r="I441" s="52" t="s">
        <v>382</v>
      </c>
      <c r="J441" s="52" t="s">
        <v>371</v>
      </c>
      <c r="K441" s="52" t="s">
        <v>363</v>
      </c>
      <c r="L441" s="60">
        <f>G441*VLOOKUP(RIGHT(F441,3),'Currency-RBI'!$A$2:$B$28,2,0)</f>
        <v>89048301.279300004</v>
      </c>
    </row>
    <row r="442" spans="1:12" x14ac:dyDescent="0.2">
      <c r="A442" s="52">
        <v>20221231</v>
      </c>
      <c r="B442" s="84" t="s">
        <v>130</v>
      </c>
      <c r="C442" s="58">
        <v>10825</v>
      </c>
      <c r="D442" s="52" t="s">
        <v>368</v>
      </c>
      <c r="E442" s="52" t="s">
        <v>370</v>
      </c>
      <c r="F442" s="52" t="str">
        <f t="shared" si="6"/>
        <v>LAF-EUR</v>
      </c>
      <c r="G442" s="60">
        <v>60962.22</v>
      </c>
      <c r="H442" s="52" t="s">
        <v>975</v>
      </c>
      <c r="I442" s="52" t="s">
        <v>378</v>
      </c>
      <c r="J442" s="52" t="s">
        <v>377</v>
      </c>
      <c r="K442" s="52" t="s">
        <v>363</v>
      </c>
      <c r="L442" s="60">
        <f>G442*VLOOKUP(RIGHT(F442,3),'Currency-RBI'!$A$2:$B$28,2,0)</f>
        <v>5372905.2597000003</v>
      </c>
    </row>
    <row r="443" spans="1:12" x14ac:dyDescent="0.2">
      <c r="A443" s="52">
        <v>20221231</v>
      </c>
      <c r="B443" s="84" t="s">
        <v>142</v>
      </c>
      <c r="C443" s="58">
        <v>10831</v>
      </c>
      <c r="D443" s="52" t="s">
        <v>367</v>
      </c>
      <c r="E443" s="52" t="s">
        <v>376</v>
      </c>
      <c r="F443" s="52" t="str">
        <f t="shared" si="6"/>
        <v>Term Loan-INR</v>
      </c>
      <c r="G443" s="60">
        <v>368726.49</v>
      </c>
      <c r="H443" s="52" t="s">
        <v>974</v>
      </c>
      <c r="I443" s="52" t="s">
        <v>386</v>
      </c>
      <c r="J443" s="52" t="s">
        <v>386</v>
      </c>
      <c r="K443" s="52" t="s">
        <v>373</v>
      </c>
      <c r="L443" s="60">
        <f>G443*VLOOKUP(RIGHT(F443,3),'Currency-RBI'!$A$2:$B$28,2,0)</f>
        <v>368726.49</v>
      </c>
    </row>
    <row r="444" spans="1:12" x14ac:dyDescent="0.2">
      <c r="A444" s="52">
        <v>20221231</v>
      </c>
      <c r="B444" s="84" t="s">
        <v>127</v>
      </c>
      <c r="C444" s="58">
        <v>10832</v>
      </c>
      <c r="D444" s="52" t="s">
        <v>368</v>
      </c>
      <c r="E444" s="52" t="s">
        <v>376</v>
      </c>
      <c r="F444" s="52" t="str">
        <f t="shared" si="6"/>
        <v>Term Loan-GBP</v>
      </c>
      <c r="G444" s="60">
        <v>584504.91</v>
      </c>
      <c r="H444" s="52" t="s">
        <v>973</v>
      </c>
      <c r="I444" s="52" t="s">
        <v>385</v>
      </c>
      <c r="J444" s="52" t="s">
        <v>364</v>
      </c>
      <c r="K444" s="52" t="s">
        <v>363</v>
      </c>
      <c r="L444" s="60">
        <f>G444*VLOOKUP(RIGHT(F444,3),'Currency-RBI'!$A$2:$B$28,2,0)</f>
        <v>58174312.430025004</v>
      </c>
    </row>
    <row r="445" spans="1:12" x14ac:dyDescent="0.2">
      <c r="A445" s="52">
        <v>20221231</v>
      </c>
      <c r="B445" s="84" t="s">
        <v>130</v>
      </c>
      <c r="C445" s="58">
        <v>10835</v>
      </c>
      <c r="D445" s="52" t="s">
        <v>368</v>
      </c>
      <c r="E445" s="52" t="s">
        <v>376</v>
      </c>
      <c r="F445" s="52" t="str">
        <f t="shared" si="6"/>
        <v>Term Loan-EUR</v>
      </c>
      <c r="G445" s="60">
        <v>868004.28</v>
      </c>
      <c r="H445" s="52" t="s">
        <v>972</v>
      </c>
      <c r="I445" s="52" t="s">
        <v>386</v>
      </c>
      <c r="J445" s="52" t="s">
        <v>386</v>
      </c>
      <c r="K445" s="52" t="s">
        <v>363</v>
      </c>
      <c r="L445" s="60">
        <f>G445*VLOOKUP(RIGHT(F445,3),'Currency-RBI'!$A$2:$B$28,2,0)</f>
        <v>76501557.217800006</v>
      </c>
    </row>
    <row r="446" spans="1:12" x14ac:dyDescent="0.2">
      <c r="A446" s="52">
        <v>20221231</v>
      </c>
      <c r="B446" s="84" t="s">
        <v>142</v>
      </c>
      <c r="C446" s="58">
        <v>10839</v>
      </c>
      <c r="D446" s="52" t="s">
        <v>367</v>
      </c>
      <c r="E446" s="52" t="s">
        <v>366</v>
      </c>
      <c r="F446" s="52" t="str">
        <f t="shared" si="6"/>
        <v>MSF-INR</v>
      </c>
      <c r="G446" s="60">
        <v>623391.12</v>
      </c>
      <c r="H446" s="52" t="s">
        <v>971</v>
      </c>
      <c r="I446" s="52" t="s">
        <v>380</v>
      </c>
      <c r="J446" s="52" t="s">
        <v>379</v>
      </c>
      <c r="K446" s="52" t="s">
        <v>373</v>
      </c>
      <c r="L446" s="60">
        <f>G446*VLOOKUP(RIGHT(F446,3),'Currency-RBI'!$A$2:$B$28,2,0)</f>
        <v>623391.12</v>
      </c>
    </row>
    <row r="447" spans="1:12" x14ac:dyDescent="0.2">
      <c r="A447" s="52">
        <v>20221231</v>
      </c>
      <c r="B447" s="84" t="s">
        <v>130</v>
      </c>
      <c r="C447" s="58">
        <v>10840</v>
      </c>
      <c r="D447" s="52" t="s">
        <v>367</v>
      </c>
      <c r="E447" s="52" t="s">
        <v>381</v>
      </c>
      <c r="F447" s="52" t="str">
        <f t="shared" si="6"/>
        <v>Call Money-EUR</v>
      </c>
      <c r="G447" s="60">
        <v>977144.85</v>
      </c>
      <c r="H447" s="52" t="s">
        <v>970</v>
      </c>
      <c r="I447" s="52" t="s">
        <v>372</v>
      </c>
      <c r="J447" s="52" t="s">
        <v>371</v>
      </c>
      <c r="K447" s="52" t="s">
        <v>363</v>
      </c>
      <c r="L447" s="60">
        <f>G447*VLOOKUP(RIGHT(F447,3),'Currency-RBI'!$A$2:$B$28,2,0)</f>
        <v>86120661.354750007</v>
      </c>
    </row>
    <row r="448" spans="1:12" x14ac:dyDescent="0.2">
      <c r="A448" s="52">
        <v>20221231</v>
      </c>
      <c r="B448" s="84" t="s">
        <v>127</v>
      </c>
      <c r="C448" s="58">
        <v>10843</v>
      </c>
      <c r="D448" s="52" t="s">
        <v>368</v>
      </c>
      <c r="E448" s="52" t="s">
        <v>381</v>
      </c>
      <c r="F448" s="52" t="str">
        <f t="shared" si="6"/>
        <v>Call Money-GBP</v>
      </c>
      <c r="G448" s="60">
        <v>882363.24</v>
      </c>
      <c r="H448" s="52" t="s">
        <v>969</v>
      </c>
      <c r="I448" s="52" t="s">
        <v>385</v>
      </c>
      <c r="J448" s="52" t="s">
        <v>364</v>
      </c>
      <c r="K448" s="52" t="s">
        <v>363</v>
      </c>
      <c r="L448" s="60">
        <f>G448*VLOOKUP(RIGHT(F448,3),'Currency-RBI'!$A$2:$B$28,2,0)</f>
        <v>87819407.369100004</v>
      </c>
    </row>
    <row r="449" spans="1:12" x14ac:dyDescent="0.2">
      <c r="A449" s="52">
        <v>20221231</v>
      </c>
      <c r="B449" s="84" t="s">
        <v>130</v>
      </c>
      <c r="C449" s="58">
        <v>10844</v>
      </c>
      <c r="D449" s="52" t="s">
        <v>368</v>
      </c>
      <c r="E449" s="52" t="s">
        <v>366</v>
      </c>
      <c r="F449" s="52" t="str">
        <f t="shared" si="6"/>
        <v>MSF-EUR</v>
      </c>
      <c r="G449" s="60">
        <v>447778.98</v>
      </c>
      <c r="H449" s="52" t="s">
        <v>968</v>
      </c>
      <c r="I449" s="52" t="s">
        <v>380</v>
      </c>
      <c r="J449" s="52" t="s">
        <v>379</v>
      </c>
      <c r="K449" s="52" t="s">
        <v>373</v>
      </c>
      <c r="L449" s="60">
        <f>G449*VLOOKUP(RIGHT(F449,3),'Currency-RBI'!$A$2:$B$28,2,0)</f>
        <v>39465000.4023</v>
      </c>
    </row>
    <row r="450" spans="1:12" x14ac:dyDescent="0.2">
      <c r="A450" s="52">
        <v>20221231</v>
      </c>
      <c r="B450" s="84" t="s">
        <v>142</v>
      </c>
      <c r="C450" s="58">
        <v>10845</v>
      </c>
      <c r="D450" s="52" t="s">
        <v>368</v>
      </c>
      <c r="E450" s="52" t="s">
        <v>381</v>
      </c>
      <c r="F450" s="52" t="str">
        <f t="shared" si="6"/>
        <v>Call Money-INR</v>
      </c>
      <c r="G450" s="60">
        <v>782035.65</v>
      </c>
      <c r="H450" s="52" t="s">
        <v>967</v>
      </c>
      <c r="I450" s="52" t="s">
        <v>375</v>
      </c>
      <c r="J450" s="52" t="s">
        <v>374</v>
      </c>
      <c r="K450" s="52" t="s">
        <v>373</v>
      </c>
      <c r="L450" s="60">
        <f>G450*VLOOKUP(RIGHT(F450,3),'Currency-RBI'!$A$2:$B$28,2,0)</f>
        <v>782035.65</v>
      </c>
    </row>
    <row r="451" spans="1:12" x14ac:dyDescent="0.2">
      <c r="A451" s="52">
        <v>20221231</v>
      </c>
      <c r="B451" s="84" t="s">
        <v>142</v>
      </c>
      <c r="C451" s="58">
        <v>10847</v>
      </c>
      <c r="D451" s="52" t="s">
        <v>368</v>
      </c>
      <c r="E451" s="52" t="s">
        <v>370</v>
      </c>
      <c r="F451" s="52" t="str">
        <f t="shared" ref="F451:F514" si="7">CONCATENATE(E451,"-",B451)</f>
        <v>LAF-INR</v>
      </c>
      <c r="G451" s="60">
        <v>764533.44</v>
      </c>
      <c r="H451" s="52" t="s">
        <v>966</v>
      </c>
      <c r="I451" s="52" t="s">
        <v>382</v>
      </c>
      <c r="J451" s="52" t="s">
        <v>371</v>
      </c>
      <c r="K451" s="52" t="s">
        <v>363</v>
      </c>
      <c r="L451" s="60">
        <f>G451*VLOOKUP(RIGHT(F451,3),'Currency-RBI'!$A$2:$B$28,2,0)</f>
        <v>764533.44</v>
      </c>
    </row>
    <row r="452" spans="1:12" x14ac:dyDescent="0.2">
      <c r="A452" s="52">
        <v>20221231</v>
      </c>
      <c r="B452" s="84" t="s">
        <v>130</v>
      </c>
      <c r="C452" s="58">
        <v>10848</v>
      </c>
      <c r="D452" s="52" t="s">
        <v>368</v>
      </c>
      <c r="E452" s="52" t="s">
        <v>376</v>
      </c>
      <c r="F452" s="52" t="str">
        <f t="shared" si="7"/>
        <v>Term Loan-EUR</v>
      </c>
      <c r="G452" s="60">
        <v>797251.95</v>
      </c>
      <c r="H452" s="52" t="s">
        <v>965</v>
      </c>
      <c r="I452" s="52" t="s">
        <v>372</v>
      </c>
      <c r="J452" s="52" t="s">
        <v>371</v>
      </c>
      <c r="K452" s="52" t="s">
        <v>373</v>
      </c>
      <c r="L452" s="60">
        <f>G452*VLOOKUP(RIGHT(F452,3),'Currency-RBI'!$A$2:$B$28,2,0)</f>
        <v>70265800.613250002</v>
      </c>
    </row>
    <row r="453" spans="1:12" x14ac:dyDescent="0.2">
      <c r="A453" s="52">
        <v>20221231</v>
      </c>
      <c r="B453" s="84" t="s">
        <v>130</v>
      </c>
      <c r="C453" s="58">
        <v>10851</v>
      </c>
      <c r="D453" s="52" t="s">
        <v>367</v>
      </c>
      <c r="E453" s="52" t="s">
        <v>376</v>
      </c>
      <c r="F453" s="52" t="str">
        <f t="shared" si="7"/>
        <v>Term Loan-EUR</v>
      </c>
      <c r="G453" s="60">
        <v>520397.46</v>
      </c>
      <c r="H453" s="52" t="s">
        <v>964</v>
      </c>
      <c r="I453" s="52" t="s">
        <v>369</v>
      </c>
      <c r="J453" s="52" t="s">
        <v>369</v>
      </c>
      <c r="K453" s="52" t="s">
        <v>363</v>
      </c>
      <c r="L453" s="60">
        <f>G453*VLOOKUP(RIGHT(F453,3),'Currency-RBI'!$A$2:$B$28,2,0)</f>
        <v>45865230.137100004</v>
      </c>
    </row>
    <row r="454" spans="1:12" x14ac:dyDescent="0.2">
      <c r="A454" s="52">
        <v>20221231</v>
      </c>
      <c r="B454" s="84" t="s">
        <v>127</v>
      </c>
      <c r="C454" s="58">
        <v>10852</v>
      </c>
      <c r="D454" s="52" t="s">
        <v>367</v>
      </c>
      <c r="E454" s="52" t="s">
        <v>376</v>
      </c>
      <c r="F454" s="52" t="str">
        <f t="shared" si="7"/>
        <v>Term Loan-GBP</v>
      </c>
      <c r="G454" s="60">
        <v>530512.29</v>
      </c>
      <c r="H454" s="52" t="s">
        <v>963</v>
      </c>
      <c r="I454" s="52" t="s">
        <v>382</v>
      </c>
      <c r="J454" s="52" t="s">
        <v>371</v>
      </c>
      <c r="K454" s="52" t="s">
        <v>363</v>
      </c>
      <c r="L454" s="60">
        <f>G454*VLOOKUP(RIGHT(F454,3),'Currency-RBI'!$A$2:$B$28,2,0)</f>
        <v>52800561.942975007</v>
      </c>
    </row>
    <row r="455" spans="1:12" x14ac:dyDescent="0.2">
      <c r="A455" s="52">
        <v>20221231</v>
      </c>
      <c r="B455" s="84" t="s">
        <v>123</v>
      </c>
      <c r="C455" s="58">
        <v>10853</v>
      </c>
      <c r="D455" s="52" t="s">
        <v>367</v>
      </c>
      <c r="E455" s="52" t="s">
        <v>381</v>
      </c>
      <c r="F455" s="52" t="str">
        <f t="shared" si="7"/>
        <v>Call Money-USD</v>
      </c>
      <c r="G455" s="60">
        <v>691226.91</v>
      </c>
      <c r="H455" s="52" t="s">
        <v>962</v>
      </c>
      <c r="I455" s="52" t="s">
        <v>384</v>
      </c>
      <c r="J455" s="52" t="s">
        <v>371</v>
      </c>
      <c r="K455" s="52" t="s">
        <v>373</v>
      </c>
      <c r="L455" s="60">
        <f>G455*VLOOKUP(RIGHT(F455,3),'Currency-RBI'!$A$2:$B$28,2,0)</f>
        <v>57181746.129749998</v>
      </c>
    </row>
    <row r="456" spans="1:12" x14ac:dyDescent="0.2">
      <c r="A456" s="52">
        <v>20221231</v>
      </c>
      <c r="B456" s="84" t="s">
        <v>123</v>
      </c>
      <c r="C456" s="58">
        <v>10854</v>
      </c>
      <c r="D456" s="52" t="s">
        <v>367</v>
      </c>
      <c r="E456" s="52" t="s">
        <v>366</v>
      </c>
      <c r="F456" s="52" t="str">
        <f t="shared" si="7"/>
        <v>MSF-USD</v>
      </c>
      <c r="G456" s="60">
        <v>557727.39</v>
      </c>
      <c r="H456" s="52" t="s">
        <v>961</v>
      </c>
      <c r="I456" s="52" t="s">
        <v>386</v>
      </c>
      <c r="J456" s="52" t="s">
        <v>386</v>
      </c>
      <c r="K456" s="52" t="s">
        <v>373</v>
      </c>
      <c r="L456" s="60">
        <f>G456*VLOOKUP(RIGHT(F456,3),'Currency-RBI'!$A$2:$B$28,2,0)</f>
        <v>46137998.337749995</v>
      </c>
    </row>
    <row r="457" spans="1:12" x14ac:dyDescent="0.2">
      <c r="A457" s="52">
        <v>20221231</v>
      </c>
      <c r="B457" s="84" t="s">
        <v>142</v>
      </c>
      <c r="C457" s="58">
        <v>10855</v>
      </c>
      <c r="D457" s="52" t="s">
        <v>368</v>
      </c>
      <c r="E457" s="52" t="s">
        <v>366</v>
      </c>
      <c r="F457" s="52" t="str">
        <f t="shared" si="7"/>
        <v>MSF-INR</v>
      </c>
      <c r="G457" s="60">
        <v>585646.38</v>
      </c>
      <c r="H457" s="52" t="s">
        <v>960</v>
      </c>
      <c r="I457" s="52" t="s">
        <v>380</v>
      </c>
      <c r="J457" s="52" t="s">
        <v>379</v>
      </c>
      <c r="K457" s="52" t="s">
        <v>373</v>
      </c>
      <c r="L457" s="60">
        <f>G457*VLOOKUP(RIGHT(F457,3),'Currency-RBI'!$A$2:$B$28,2,0)</f>
        <v>585646.38</v>
      </c>
    </row>
    <row r="458" spans="1:12" x14ac:dyDescent="0.2">
      <c r="A458" s="52">
        <v>20221231</v>
      </c>
      <c r="B458" s="84" t="s">
        <v>127</v>
      </c>
      <c r="C458" s="58">
        <v>10857</v>
      </c>
      <c r="D458" s="52" t="s">
        <v>367</v>
      </c>
      <c r="E458" s="52" t="s">
        <v>376</v>
      </c>
      <c r="F458" s="52" t="str">
        <f t="shared" si="7"/>
        <v>Term Loan-GBP</v>
      </c>
      <c r="G458" s="60">
        <v>43502.58</v>
      </c>
      <c r="H458" s="52" t="s">
        <v>959</v>
      </c>
      <c r="I458" s="52" t="s">
        <v>386</v>
      </c>
      <c r="J458" s="52" t="s">
        <v>386</v>
      </c>
      <c r="K458" s="52" t="s">
        <v>363</v>
      </c>
      <c r="L458" s="60">
        <f>G458*VLOOKUP(RIGHT(F458,3),'Currency-RBI'!$A$2:$B$28,2,0)</f>
        <v>4329703.0309500005</v>
      </c>
    </row>
    <row r="459" spans="1:12" x14ac:dyDescent="0.2">
      <c r="A459" s="52">
        <v>20221231</v>
      </c>
      <c r="B459" s="84" t="s">
        <v>130</v>
      </c>
      <c r="C459" s="58">
        <v>10861</v>
      </c>
      <c r="D459" s="52" t="s">
        <v>368</v>
      </c>
      <c r="E459" s="52" t="s">
        <v>381</v>
      </c>
      <c r="F459" s="52" t="str">
        <f t="shared" si="7"/>
        <v>Call Money-EUR</v>
      </c>
      <c r="G459" s="60">
        <v>873125.55</v>
      </c>
      <c r="H459" s="52" t="s">
        <v>958</v>
      </c>
      <c r="I459" s="52" t="s">
        <v>386</v>
      </c>
      <c r="J459" s="52" t="s">
        <v>386</v>
      </c>
      <c r="K459" s="52" t="s">
        <v>363</v>
      </c>
      <c r="L459" s="60">
        <f>G459*VLOOKUP(RIGHT(F459,3),'Currency-RBI'!$A$2:$B$28,2,0)</f>
        <v>76952920.349250004</v>
      </c>
    </row>
    <row r="460" spans="1:12" x14ac:dyDescent="0.2">
      <c r="A460" s="52">
        <v>20221231</v>
      </c>
      <c r="B460" s="84" t="s">
        <v>123</v>
      </c>
      <c r="C460" s="58">
        <v>10863</v>
      </c>
      <c r="D460" s="52" t="s">
        <v>367</v>
      </c>
      <c r="E460" s="52" t="s">
        <v>366</v>
      </c>
      <c r="F460" s="52" t="str">
        <f t="shared" si="7"/>
        <v>MSF-USD</v>
      </c>
      <c r="G460" s="60">
        <v>770727.87</v>
      </c>
      <c r="H460" s="52" t="s">
        <v>957</v>
      </c>
      <c r="I460" s="52" t="s">
        <v>384</v>
      </c>
      <c r="J460" s="52" t="s">
        <v>371</v>
      </c>
      <c r="K460" s="52" t="s">
        <v>363</v>
      </c>
      <c r="L460" s="60">
        <f>G460*VLOOKUP(RIGHT(F460,3),'Currency-RBI'!$A$2:$B$28,2,0)</f>
        <v>63758463.045749992</v>
      </c>
    </row>
    <row r="461" spans="1:12" x14ac:dyDescent="0.2">
      <c r="A461" s="52">
        <v>20221231</v>
      </c>
      <c r="B461" s="84" t="s">
        <v>123</v>
      </c>
      <c r="C461" s="58">
        <v>10864</v>
      </c>
      <c r="D461" s="52" t="s">
        <v>368</v>
      </c>
      <c r="E461" s="52" t="s">
        <v>381</v>
      </c>
      <c r="F461" s="52" t="str">
        <f t="shared" si="7"/>
        <v>Call Money-USD</v>
      </c>
      <c r="G461" s="60">
        <v>796210.47</v>
      </c>
      <c r="H461" s="52" t="s">
        <v>956</v>
      </c>
      <c r="I461" s="52" t="s">
        <v>372</v>
      </c>
      <c r="J461" s="52" t="s">
        <v>371</v>
      </c>
      <c r="K461" s="52" t="s">
        <v>363</v>
      </c>
      <c r="L461" s="60">
        <f>G461*VLOOKUP(RIGHT(F461,3),'Currency-RBI'!$A$2:$B$28,2,0)</f>
        <v>65866511.130749993</v>
      </c>
    </row>
    <row r="462" spans="1:12" x14ac:dyDescent="0.2">
      <c r="A462" s="52">
        <v>20221231</v>
      </c>
      <c r="B462" s="84" t="s">
        <v>130</v>
      </c>
      <c r="C462" s="58">
        <v>10865</v>
      </c>
      <c r="D462" s="52" t="s">
        <v>368</v>
      </c>
      <c r="E462" s="52" t="s">
        <v>381</v>
      </c>
      <c r="F462" s="52" t="str">
        <f t="shared" si="7"/>
        <v>Call Money-EUR</v>
      </c>
      <c r="G462" s="60">
        <v>747103.5</v>
      </c>
      <c r="H462" s="52" t="s">
        <v>955</v>
      </c>
      <c r="I462" s="52" t="s">
        <v>372</v>
      </c>
      <c r="J462" s="52" t="s">
        <v>371</v>
      </c>
      <c r="K462" s="52" t="s">
        <v>373</v>
      </c>
      <c r="L462" s="60">
        <f>G462*VLOOKUP(RIGHT(F462,3),'Currency-RBI'!$A$2:$B$28,2,0)</f>
        <v>65845966.972500004</v>
      </c>
    </row>
    <row r="463" spans="1:12" x14ac:dyDescent="0.2">
      <c r="A463" s="52">
        <v>20221231</v>
      </c>
      <c r="B463" s="84" t="s">
        <v>130</v>
      </c>
      <c r="C463" s="58">
        <v>10866</v>
      </c>
      <c r="D463" s="52" t="s">
        <v>367</v>
      </c>
      <c r="E463" s="52" t="s">
        <v>381</v>
      </c>
      <c r="F463" s="52" t="str">
        <f t="shared" si="7"/>
        <v>Call Money-EUR</v>
      </c>
      <c r="G463" s="60">
        <v>107838.72</v>
      </c>
      <c r="H463" s="52" t="s">
        <v>954</v>
      </c>
      <c r="I463" s="52" t="s">
        <v>369</v>
      </c>
      <c r="J463" s="52" t="s">
        <v>369</v>
      </c>
      <c r="K463" s="52" t="s">
        <v>373</v>
      </c>
      <c r="L463" s="60">
        <f>G463*VLOOKUP(RIGHT(F463,3),'Currency-RBI'!$A$2:$B$28,2,0)</f>
        <v>9504365.5872000009</v>
      </c>
    </row>
    <row r="464" spans="1:12" x14ac:dyDescent="0.2">
      <c r="A464" s="52">
        <v>20221231</v>
      </c>
      <c r="B464" s="84" t="s">
        <v>142</v>
      </c>
      <c r="C464" s="58">
        <v>10867</v>
      </c>
      <c r="D464" s="52" t="s">
        <v>367</v>
      </c>
      <c r="E464" s="52" t="s">
        <v>381</v>
      </c>
      <c r="F464" s="52" t="str">
        <f t="shared" si="7"/>
        <v>Call Money-INR</v>
      </c>
      <c r="G464" s="60">
        <v>774554.22</v>
      </c>
      <c r="H464" s="52" t="s">
        <v>953</v>
      </c>
      <c r="I464" s="52" t="s">
        <v>365</v>
      </c>
      <c r="J464" s="52" t="s">
        <v>364</v>
      </c>
      <c r="K464" s="52" t="s">
        <v>373</v>
      </c>
      <c r="L464" s="60">
        <f>G464*VLOOKUP(RIGHT(F464,3),'Currency-RBI'!$A$2:$B$28,2,0)</f>
        <v>774554.22</v>
      </c>
    </row>
    <row r="465" spans="1:12" x14ac:dyDescent="0.2">
      <c r="A465" s="52">
        <v>20221231</v>
      </c>
      <c r="B465" s="84" t="s">
        <v>127</v>
      </c>
      <c r="C465" s="58">
        <v>10868</v>
      </c>
      <c r="D465" s="52" t="s">
        <v>368</v>
      </c>
      <c r="E465" s="52" t="s">
        <v>381</v>
      </c>
      <c r="F465" s="52" t="str">
        <f t="shared" si="7"/>
        <v>Call Money-GBP</v>
      </c>
      <c r="G465" s="60">
        <v>436418.73</v>
      </c>
      <c r="H465" s="52" t="s">
        <v>952</v>
      </c>
      <c r="I465" s="52" t="s">
        <v>386</v>
      </c>
      <c r="J465" s="52" t="s">
        <v>386</v>
      </c>
      <c r="K465" s="52" t="s">
        <v>363</v>
      </c>
      <c r="L465" s="60">
        <f>G465*VLOOKUP(RIGHT(F465,3),'Currency-RBI'!$A$2:$B$28,2,0)</f>
        <v>43435665.150074996</v>
      </c>
    </row>
    <row r="466" spans="1:12" x14ac:dyDescent="0.2">
      <c r="A466" s="52">
        <v>20221231</v>
      </c>
      <c r="B466" s="84" t="s">
        <v>130</v>
      </c>
      <c r="C466" s="58">
        <v>10871</v>
      </c>
      <c r="D466" s="52" t="s">
        <v>367</v>
      </c>
      <c r="E466" s="52" t="s">
        <v>381</v>
      </c>
      <c r="F466" s="52" t="str">
        <f t="shared" si="7"/>
        <v>Call Money-EUR</v>
      </c>
      <c r="G466" s="60">
        <v>777184.65</v>
      </c>
      <c r="H466" s="52" t="s">
        <v>951</v>
      </c>
      <c r="I466" s="52" t="s">
        <v>384</v>
      </c>
      <c r="J466" s="52" t="s">
        <v>371</v>
      </c>
      <c r="K466" s="52" t="s">
        <v>373</v>
      </c>
      <c r="L466" s="60">
        <f>G466*VLOOKUP(RIGHT(F466,3),'Currency-RBI'!$A$2:$B$28,2,0)</f>
        <v>68497169.127750009</v>
      </c>
    </row>
    <row r="467" spans="1:12" x14ac:dyDescent="0.2">
      <c r="A467" s="52">
        <v>20221231</v>
      </c>
      <c r="B467" s="84" t="s">
        <v>142</v>
      </c>
      <c r="C467" s="58">
        <v>10873</v>
      </c>
      <c r="D467" s="52" t="s">
        <v>367</v>
      </c>
      <c r="E467" s="52" t="s">
        <v>376</v>
      </c>
      <c r="F467" s="52" t="str">
        <f t="shared" si="7"/>
        <v>Term Loan-INR</v>
      </c>
      <c r="G467" s="60">
        <v>882767.16</v>
      </c>
      <c r="H467" s="52" t="s">
        <v>950</v>
      </c>
      <c r="I467" s="52" t="s">
        <v>372</v>
      </c>
      <c r="J467" s="52" t="s">
        <v>371</v>
      </c>
      <c r="K467" s="52" t="s">
        <v>373</v>
      </c>
      <c r="L467" s="60">
        <f>G467*VLOOKUP(RIGHT(F467,3),'Currency-RBI'!$A$2:$B$28,2,0)</f>
        <v>882767.16</v>
      </c>
    </row>
    <row r="468" spans="1:12" x14ac:dyDescent="0.2">
      <c r="A468" s="52">
        <v>20221231</v>
      </c>
      <c r="B468" s="84" t="s">
        <v>130</v>
      </c>
      <c r="C468" s="58">
        <v>10874</v>
      </c>
      <c r="D468" s="52" t="s">
        <v>367</v>
      </c>
      <c r="E468" s="52" t="s">
        <v>381</v>
      </c>
      <c r="F468" s="52" t="str">
        <f t="shared" si="7"/>
        <v>Call Money-EUR</v>
      </c>
      <c r="G468" s="60">
        <v>679074.66</v>
      </c>
      <c r="H468" s="52" t="s">
        <v>949</v>
      </c>
      <c r="I468" s="52" t="s">
        <v>386</v>
      </c>
      <c r="J468" s="52" t="s">
        <v>386</v>
      </c>
      <c r="K468" s="52" t="s">
        <v>363</v>
      </c>
      <c r="L468" s="60">
        <f>G468*VLOOKUP(RIGHT(F468,3),'Currency-RBI'!$A$2:$B$28,2,0)</f>
        <v>59850245.159100004</v>
      </c>
    </row>
    <row r="469" spans="1:12" x14ac:dyDescent="0.2">
      <c r="A469" s="52">
        <v>20221231</v>
      </c>
      <c r="B469" s="84" t="s">
        <v>142</v>
      </c>
      <c r="C469" s="58">
        <v>10875</v>
      </c>
      <c r="D469" s="52" t="s">
        <v>367</v>
      </c>
      <c r="E469" s="52" t="s">
        <v>370</v>
      </c>
      <c r="F469" s="52" t="str">
        <f t="shared" si="7"/>
        <v>LAF-INR</v>
      </c>
      <c r="G469" s="60">
        <v>495720.72</v>
      </c>
      <c r="H469" s="52" t="s">
        <v>948</v>
      </c>
      <c r="I469" s="52" t="s">
        <v>383</v>
      </c>
      <c r="J469" s="52" t="s">
        <v>371</v>
      </c>
      <c r="K469" s="52" t="s">
        <v>363</v>
      </c>
      <c r="L469" s="60">
        <f>G469*VLOOKUP(RIGHT(F469,3),'Currency-RBI'!$A$2:$B$28,2,0)</f>
        <v>495720.72</v>
      </c>
    </row>
    <row r="470" spans="1:12" x14ac:dyDescent="0.2">
      <c r="A470" s="52">
        <v>20221231</v>
      </c>
      <c r="B470" s="84" t="s">
        <v>123</v>
      </c>
      <c r="C470" s="58">
        <v>10878</v>
      </c>
      <c r="D470" s="52" t="s">
        <v>367</v>
      </c>
      <c r="E470" s="52" t="s">
        <v>366</v>
      </c>
      <c r="F470" s="52" t="str">
        <f t="shared" si="7"/>
        <v>MSF-USD</v>
      </c>
      <c r="G470" s="60">
        <v>360279.81</v>
      </c>
      <c r="H470" s="52" t="s">
        <v>947</v>
      </c>
      <c r="I470" s="52" t="s">
        <v>385</v>
      </c>
      <c r="J470" s="52" t="s">
        <v>364</v>
      </c>
      <c r="K470" s="52" t="s">
        <v>373</v>
      </c>
      <c r="L470" s="60">
        <f>G470*VLOOKUP(RIGHT(F470,3),'Currency-RBI'!$A$2:$B$28,2,0)</f>
        <v>29804147.282249998</v>
      </c>
    </row>
    <row r="471" spans="1:12" x14ac:dyDescent="0.2">
      <c r="A471" s="52">
        <v>20221231</v>
      </c>
      <c r="B471" s="84" t="s">
        <v>123</v>
      </c>
      <c r="C471" s="58">
        <v>10879</v>
      </c>
      <c r="D471" s="52" t="s">
        <v>367</v>
      </c>
      <c r="E471" s="52" t="s">
        <v>370</v>
      </c>
      <c r="F471" s="52" t="str">
        <f t="shared" si="7"/>
        <v>LAF-USD</v>
      </c>
      <c r="G471" s="60">
        <v>874408.59</v>
      </c>
      <c r="H471" s="52" t="s">
        <v>946</v>
      </c>
      <c r="I471" s="52" t="s">
        <v>372</v>
      </c>
      <c r="J471" s="52" t="s">
        <v>371</v>
      </c>
      <c r="K471" s="52" t="s">
        <v>373</v>
      </c>
      <c r="L471" s="60">
        <f>G471*VLOOKUP(RIGHT(F471,3),'Currency-RBI'!$A$2:$B$28,2,0)</f>
        <v>72335450.607749999</v>
      </c>
    </row>
    <row r="472" spans="1:12" x14ac:dyDescent="0.2">
      <c r="A472" s="52">
        <v>20221231</v>
      </c>
      <c r="B472" s="84" t="s">
        <v>127</v>
      </c>
      <c r="C472" s="58">
        <v>10881</v>
      </c>
      <c r="D472" s="52" t="s">
        <v>367</v>
      </c>
      <c r="E472" s="52" t="s">
        <v>370</v>
      </c>
      <c r="F472" s="52" t="str">
        <f t="shared" si="7"/>
        <v>LAF-GBP</v>
      </c>
      <c r="G472" s="60">
        <v>132308.54999999999</v>
      </c>
      <c r="H472" s="52" t="s">
        <v>945</v>
      </c>
      <c r="I472" s="52" t="s">
        <v>386</v>
      </c>
      <c r="J472" s="52" t="s">
        <v>386</v>
      </c>
      <c r="K472" s="52" t="s">
        <v>373</v>
      </c>
      <c r="L472" s="60">
        <f>G472*VLOOKUP(RIGHT(F472,3),'Currency-RBI'!$A$2:$B$28,2,0)</f>
        <v>13168339.210124999</v>
      </c>
    </row>
    <row r="473" spans="1:12" x14ac:dyDescent="0.2">
      <c r="A473" s="52">
        <v>20221231</v>
      </c>
      <c r="B473" s="84" t="s">
        <v>127</v>
      </c>
      <c r="C473" s="58">
        <v>10883</v>
      </c>
      <c r="D473" s="52" t="s">
        <v>367</v>
      </c>
      <c r="E473" s="52" t="s">
        <v>381</v>
      </c>
      <c r="F473" s="52" t="str">
        <f t="shared" si="7"/>
        <v>Call Money-GBP</v>
      </c>
      <c r="G473" s="60">
        <v>324965.52</v>
      </c>
      <c r="H473" s="52" t="s">
        <v>944</v>
      </c>
      <c r="I473" s="52" t="s">
        <v>384</v>
      </c>
      <c r="J473" s="52" t="s">
        <v>371</v>
      </c>
      <c r="K473" s="52" t="s">
        <v>373</v>
      </c>
      <c r="L473" s="60">
        <f>G473*VLOOKUP(RIGHT(F473,3),'Currency-RBI'!$A$2:$B$28,2,0)</f>
        <v>32343005.791800003</v>
      </c>
    </row>
    <row r="474" spans="1:12" x14ac:dyDescent="0.2">
      <c r="A474" s="52">
        <v>20221231</v>
      </c>
      <c r="B474" s="84" t="s">
        <v>130</v>
      </c>
      <c r="C474" s="58">
        <v>10884</v>
      </c>
      <c r="D474" s="52" t="s">
        <v>368</v>
      </c>
      <c r="E474" s="52" t="s">
        <v>381</v>
      </c>
      <c r="F474" s="52" t="str">
        <f t="shared" si="7"/>
        <v>Call Money-EUR</v>
      </c>
      <c r="G474" s="60">
        <v>439616.43</v>
      </c>
      <c r="H474" s="52" t="s">
        <v>943</v>
      </c>
      <c r="I474" s="52" t="s">
        <v>382</v>
      </c>
      <c r="J474" s="52" t="s">
        <v>371</v>
      </c>
      <c r="K474" s="52" t="s">
        <v>373</v>
      </c>
      <c r="L474" s="60">
        <f>G474*VLOOKUP(RIGHT(F474,3),'Currency-RBI'!$A$2:$B$28,2,0)</f>
        <v>38745594.058049999</v>
      </c>
    </row>
    <row r="475" spans="1:12" x14ac:dyDescent="0.2">
      <c r="A475" s="52">
        <v>20221231</v>
      </c>
      <c r="B475" s="84" t="s">
        <v>130</v>
      </c>
      <c r="C475" s="58">
        <v>10886</v>
      </c>
      <c r="D475" s="52" t="s">
        <v>368</v>
      </c>
      <c r="E475" s="52" t="s">
        <v>376</v>
      </c>
      <c r="F475" s="52" t="str">
        <f t="shared" si="7"/>
        <v>Term Loan-EUR</v>
      </c>
      <c r="G475" s="60">
        <v>192728.25</v>
      </c>
      <c r="H475" s="52" t="s">
        <v>942</v>
      </c>
      <c r="I475" s="52" t="s">
        <v>384</v>
      </c>
      <c r="J475" s="52" t="s">
        <v>371</v>
      </c>
      <c r="K475" s="52" t="s">
        <v>363</v>
      </c>
      <c r="L475" s="60">
        <f>G475*VLOOKUP(RIGHT(F475,3),'Currency-RBI'!$A$2:$B$28,2,0)</f>
        <v>16986104.313750003</v>
      </c>
    </row>
    <row r="476" spans="1:12" x14ac:dyDescent="0.2">
      <c r="A476" s="52">
        <v>20221231</v>
      </c>
      <c r="B476" s="84" t="s">
        <v>130</v>
      </c>
      <c r="C476" s="58">
        <v>10887</v>
      </c>
      <c r="D476" s="52" t="s">
        <v>368</v>
      </c>
      <c r="E476" s="52" t="s">
        <v>366</v>
      </c>
      <c r="F476" s="52" t="str">
        <f t="shared" si="7"/>
        <v>MSF-EUR</v>
      </c>
      <c r="G476" s="60">
        <v>705786.84</v>
      </c>
      <c r="H476" s="52" t="s">
        <v>941</v>
      </c>
      <c r="I476" s="52" t="s">
        <v>384</v>
      </c>
      <c r="J476" s="52" t="s">
        <v>371</v>
      </c>
      <c r="K476" s="52" t="s">
        <v>373</v>
      </c>
      <c r="L476" s="60">
        <f>G476*VLOOKUP(RIGHT(F476,3),'Currency-RBI'!$A$2:$B$28,2,0)</f>
        <v>62204523.143399999</v>
      </c>
    </row>
    <row r="477" spans="1:12" x14ac:dyDescent="0.2">
      <c r="A477" s="52">
        <v>20221231</v>
      </c>
      <c r="B477" s="84" t="s">
        <v>123</v>
      </c>
      <c r="C477" s="58">
        <v>10889</v>
      </c>
      <c r="D477" s="52" t="s">
        <v>367</v>
      </c>
      <c r="E477" s="52" t="s">
        <v>366</v>
      </c>
      <c r="F477" s="52" t="str">
        <f t="shared" si="7"/>
        <v>MSF-USD</v>
      </c>
      <c r="G477" s="60">
        <v>807990.48</v>
      </c>
      <c r="H477" s="52" t="s">
        <v>940</v>
      </c>
      <c r="I477" s="52" t="s">
        <v>378</v>
      </c>
      <c r="J477" s="52" t="s">
        <v>377</v>
      </c>
      <c r="K477" s="52" t="s">
        <v>363</v>
      </c>
      <c r="L477" s="60">
        <f>G477*VLOOKUP(RIGHT(F477,3),'Currency-RBI'!$A$2:$B$28,2,0)</f>
        <v>66841012.457999997</v>
      </c>
    </row>
    <row r="478" spans="1:12" x14ac:dyDescent="0.2">
      <c r="A478" s="52">
        <v>20221231</v>
      </c>
      <c r="B478" s="84" t="s">
        <v>142</v>
      </c>
      <c r="C478" s="58">
        <v>10890</v>
      </c>
      <c r="D478" s="52" t="s">
        <v>367</v>
      </c>
      <c r="E478" s="52" t="s">
        <v>381</v>
      </c>
      <c r="F478" s="52" t="str">
        <f t="shared" si="7"/>
        <v>Call Money-INR</v>
      </c>
      <c r="G478" s="60">
        <v>822821.67</v>
      </c>
      <c r="H478" s="52" t="s">
        <v>939</v>
      </c>
      <c r="I478" s="52" t="s">
        <v>369</v>
      </c>
      <c r="J478" s="52" t="s">
        <v>369</v>
      </c>
      <c r="K478" s="52" t="s">
        <v>363</v>
      </c>
      <c r="L478" s="60">
        <f>G478*VLOOKUP(RIGHT(F478,3),'Currency-RBI'!$A$2:$B$28,2,0)</f>
        <v>822821.67</v>
      </c>
    </row>
    <row r="479" spans="1:12" x14ac:dyDescent="0.2">
      <c r="A479" s="52">
        <v>20221231</v>
      </c>
      <c r="B479" s="84" t="s">
        <v>123</v>
      </c>
      <c r="C479" s="58">
        <v>10893</v>
      </c>
      <c r="D479" s="52" t="s">
        <v>368</v>
      </c>
      <c r="E479" s="52" t="s">
        <v>370</v>
      </c>
      <c r="F479" s="52" t="str">
        <f t="shared" si="7"/>
        <v>LAF-USD</v>
      </c>
      <c r="G479" s="60">
        <v>731792.16</v>
      </c>
      <c r="H479" s="52" t="s">
        <v>938</v>
      </c>
      <c r="I479" s="52" t="s">
        <v>369</v>
      </c>
      <c r="J479" s="52" t="s">
        <v>369</v>
      </c>
      <c r="K479" s="52" t="s">
        <v>363</v>
      </c>
      <c r="L479" s="60">
        <f>G479*VLOOKUP(RIGHT(F479,3),'Currency-RBI'!$A$2:$B$28,2,0)</f>
        <v>60537506.435999997</v>
      </c>
    </row>
    <row r="480" spans="1:12" x14ac:dyDescent="0.2">
      <c r="A480" s="52">
        <v>20221231</v>
      </c>
      <c r="B480" s="84" t="s">
        <v>130</v>
      </c>
      <c r="C480" s="58">
        <v>10904</v>
      </c>
      <c r="D480" s="52" t="s">
        <v>367</v>
      </c>
      <c r="E480" s="52" t="s">
        <v>381</v>
      </c>
      <c r="F480" s="52" t="str">
        <f t="shared" si="7"/>
        <v>Call Money-EUR</v>
      </c>
      <c r="G480" s="60">
        <v>365286.24</v>
      </c>
      <c r="H480" s="52" t="s">
        <v>937</v>
      </c>
      <c r="I480" s="52" t="s">
        <v>383</v>
      </c>
      <c r="J480" s="52" t="s">
        <v>371</v>
      </c>
      <c r="K480" s="52" t="s">
        <v>373</v>
      </c>
      <c r="L480" s="60">
        <f>G480*VLOOKUP(RIGHT(F480,3),'Currency-RBI'!$A$2:$B$28,2,0)</f>
        <v>32194502.762400001</v>
      </c>
    </row>
    <row r="481" spans="1:12" x14ac:dyDescent="0.2">
      <c r="A481" s="52">
        <v>20221231</v>
      </c>
      <c r="B481" s="84" t="s">
        <v>130</v>
      </c>
      <c r="C481" s="58">
        <v>10905</v>
      </c>
      <c r="D481" s="52" t="s">
        <v>367</v>
      </c>
      <c r="E481" s="52" t="s">
        <v>381</v>
      </c>
      <c r="F481" s="52" t="str">
        <f t="shared" si="7"/>
        <v>Call Money-EUR</v>
      </c>
      <c r="G481" s="60">
        <v>617046.21</v>
      </c>
      <c r="H481" s="52" t="s">
        <v>936</v>
      </c>
      <c r="I481" s="52" t="s">
        <v>380</v>
      </c>
      <c r="J481" s="52" t="s">
        <v>379</v>
      </c>
      <c r="K481" s="52" t="s">
        <v>373</v>
      </c>
      <c r="L481" s="60">
        <f>G481*VLOOKUP(RIGHT(F481,3),'Currency-RBI'!$A$2:$B$28,2,0)</f>
        <v>54383367.718350001</v>
      </c>
    </row>
    <row r="482" spans="1:12" x14ac:dyDescent="0.2">
      <c r="A482" s="52">
        <v>20221231</v>
      </c>
      <c r="B482" s="84" t="s">
        <v>142</v>
      </c>
      <c r="C482" s="58">
        <v>10906</v>
      </c>
      <c r="D482" s="52" t="s">
        <v>368</v>
      </c>
      <c r="E482" s="52" t="s">
        <v>366</v>
      </c>
      <c r="F482" s="52" t="str">
        <f t="shared" si="7"/>
        <v>MSF-INR</v>
      </c>
      <c r="G482" s="60">
        <v>893276.01</v>
      </c>
      <c r="H482" s="52" t="s">
        <v>935</v>
      </c>
      <c r="I482" s="52" t="s">
        <v>372</v>
      </c>
      <c r="J482" s="52" t="s">
        <v>371</v>
      </c>
      <c r="K482" s="52" t="s">
        <v>373</v>
      </c>
      <c r="L482" s="60">
        <f>G482*VLOOKUP(RIGHT(F482,3),'Currency-RBI'!$A$2:$B$28,2,0)</f>
        <v>893276.01</v>
      </c>
    </row>
    <row r="483" spans="1:12" x14ac:dyDescent="0.2">
      <c r="A483" s="52">
        <v>20221231</v>
      </c>
      <c r="B483" s="84" t="s">
        <v>127</v>
      </c>
      <c r="C483" s="58">
        <v>10908</v>
      </c>
      <c r="D483" s="52" t="s">
        <v>368</v>
      </c>
      <c r="E483" s="52" t="s">
        <v>370</v>
      </c>
      <c r="F483" s="52" t="str">
        <f t="shared" si="7"/>
        <v>LAF-GBP</v>
      </c>
      <c r="G483" s="60">
        <v>245262.6</v>
      </c>
      <c r="H483" s="52" t="s">
        <v>934</v>
      </c>
      <c r="I483" s="52" t="s">
        <v>369</v>
      </c>
      <c r="J483" s="52" t="s">
        <v>369</v>
      </c>
      <c r="K483" s="52" t="s">
        <v>373</v>
      </c>
      <c r="L483" s="60">
        <f>G483*VLOOKUP(RIGHT(F483,3),'Currency-RBI'!$A$2:$B$28,2,0)</f>
        <v>24410373.421500001</v>
      </c>
    </row>
    <row r="484" spans="1:12" x14ac:dyDescent="0.2">
      <c r="A484" s="52">
        <v>20221231</v>
      </c>
      <c r="B484" s="84" t="s">
        <v>142</v>
      </c>
      <c r="C484" s="58">
        <v>10913</v>
      </c>
      <c r="D484" s="52" t="s">
        <v>367</v>
      </c>
      <c r="E484" s="52" t="s">
        <v>376</v>
      </c>
      <c r="F484" s="52" t="str">
        <f t="shared" si="7"/>
        <v>Term Loan-INR</v>
      </c>
      <c r="G484" s="60">
        <v>311546.07</v>
      </c>
      <c r="H484" s="52" t="s">
        <v>933</v>
      </c>
      <c r="I484" s="52" t="s">
        <v>375</v>
      </c>
      <c r="J484" s="52" t="s">
        <v>374</v>
      </c>
      <c r="K484" s="52" t="s">
        <v>373</v>
      </c>
      <c r="L484" s="60">
        <f>G484*VLOOKUP(RIGHT(F484,3),'Currency-RBI'!$A$2:$B$28,2,0)</f>
        <v>311546.07</v>
      </c>
    </row>
    <row r="485" spans="1:12" x14ac:dyDescent="0.2">
      <c r="A485" s="52">
        <v>20221231</v>
      </c>
      <c r="B485" s="84" t="s">
        <v>123</v>
      </c>
      <c r="C485" s="58">
        <v>10915</v>
      </c>
      <c r="D485" s="52" t="s">
        <v>368</v>
      </c>
      <c r="E485" s="52" t="s">
        <v>381</v>
      </c>
      <c r="F485" s="52" t="str">
        <f t="shared" si="7"/>
        <v>Call Money-USD</v>
      </c>
      <c r="G485" s="60">
        <v>173041.11</v>
      </c>
      <c r="H485" s="52" t="s">
        <v>932</v>
      </c>
      <c r="I485" s="52" t="s">
        <v>372</v>
      </c>
      <c r="J485" s="52" t="s">
        <v>371</v>
      </c>
      <c r="K485" s="52" t="s">
        <v>373</v>
      </c>
      <c r="L485" s="60">
        <f>G485*VLOOKUP(RIGHT(F485,3),'Currency-RBI'!$A$2:$B$28,2,0)</f>
        <v>14314825.824749999</v>
      </c>
    </row>
    <row r="486" spans="1:12" x14ac:dyDescent="0.2">
      <c r="A486" s="52">
        <v>20221231</v>
      </c>
      <c r="B486" s="84" t="s">
        <v>123</v>
      </c>
      <c r="C486" s="58">
        <v>10916</v>
      </c>
      <c r="D486" s="52" t="s">
        <v>368</v>
      </c>
      <c r="E486" s="52" t="s">
        <v>366</v>
      </c>
      <c r="F486" s="52" t="str">
        <f t="shared" si="7"/>
        <v>MSF-USD</v>
      </c>
      <c r="G486" s="60">
        <v>258052.41</v>
      </c>
      <c r="H486" s="52" t="s">
        <v>931</v>
      </c>
      <c r="I486" s="52" t="s">
        <v>372</v>
      </c>
      <c r="J486" s="52" t="s">
        <v>371</v>
      </c>
      <c r="K486" s="52" t="s">
        <v>363</v>
      </c>
      <c r="L486" s="60">
        <f>G486*VLOOKUP(RIGHT(F486,3),'Currency-RBI'!$A$2:$B$28,2,0)</f>
        <v>21347385.617249999</v>
      </c>
    </row>
    <row r="487" spans="1:12" x14ac:dyDescent="0.2">
      <c r="A487" s="52">
        <v>20221231</v>
      </c>
      <c r="B487" s="84" t="s">
        <v>130</v>
      </c>
      <c r="C487" s="58">
        <v>10917</v>
      </c>
      <c r="D487" s="52" t="s">
        <v>367</v>
      </c>
      <c r="E487" s="52" t="s">
        <v>381</v>
      </c>
      <c r="F487" s="52" t="str">
        <f t="shared" si="7"/>
        <v>Call Money-EUR</v>
      </c>
      <c r="G487" s="60">
        <v>407830.5</v>
      </c>
      <c r="H487" s="52" t="s">
        <v>930</v>
      </c>
      <c r="I487" s="52" t="s">
        <v>380</v>
      </c>
      <c r="J487" s="52" t="s">
        <v>379</v>
      </c>
      <c r="K487" s="52" t="s">
        <v>363</v>
      </c>
      <c r="L487" s="60">
        <f>G487*VLOOKUP(RIGHT(F487,3),'Currency-RBI'!$A$2:$B$28,2,0)</f>
        <v>35944141.1175</v>
      </c>
    </row>
    <row r="488" spans="1:12" x14ac:dyDescent="0.2">
      <c r="A488" s="52">
        <v>20221231</v>
      </c>
      <c r="B488" s="84" t="s">
        <v>123</v>
      </c>
      <c r="C488" s="58">
        <v>10918</v>
      </c>
      <c r="D488" s="52" t="s">
        <v>367</v>
      </c>
      <c r="E488" s="52" t="s">
        <v>381</v>
      </c>
      <c r="F488" s="52" t="str">
        <f t="shared" si="7"/>
        <v>Call Money-USD</v>
      </c>
      <c r="G488" s="60">
        <v>71442.36</v>
      </c>
      <c r="H488" s="52" t="s">
        <v>929</v>
      </c>
      <c r="I488" s="52" t="s">
        <v>383</v>
      </c>
      <c r="J488" s="52" t="s">
        <v>371</v>
      </c>
      <c r="K488" s="52" t="s">
        <v>373</v>
      </c>
      <c r="L488" s="60">
        <f>G488*VLOOKUP(RIGHT(F488,3),'Currency-RBI'!$A$2:$B$28,2,0)</f>
        <v>5910069.2309999997</v>
      </c>
    </row>
    <row r="489" spans="1:12" x14ac:dyDescent="0.2">
      <c r="A489" s="52">
        <v>20221231</v>
      </c>
      <c r="B489" s="84" t="s">
        <v>123</v>
      </c>
      <c r="C489" s="58">
        <v>10919</v>
      </c>
      <c r="D489" s="52" t="s">
        <v>368</v>
      </c>
      <c r="E489" s="52" t="s">
        <v>366</v>
      </c>
      <c r="F489" s="52" t="str">
        <f t="shared" si="7"/>
        <v>MSF-USD</v>
      </c>
      <c r="G489" s="60">
        <v>648935.1</v>
      </c>
      <c r="H489" s="52" t="s">
        <v>928</v>
      </c>
      <c r="I489" s="52" t="s">
        <v>383</v>
      </c>
      <c r="J489" s="52" t="s">
        <v>371</v>
      </c>
      <c r="K489" s="52" t="s">
        <v>363</v>
      </c>
      <c r="L489" s="60">
        <f>G489*VLOOKUP(RIGHT(F489,3),'Currency-RBI'!$A$2:$B$28,2,0)</f>
        <v>53683156.147499993</v>
      </c>
    </row>
    <row r="490" spans="1:12" x14ac:dyDescent="0.2">
      <c r="A490" s="52">
        <v>20221231</v>
      </c>
      <c r="B490" s="84" t="s">
        <v>142</v>
      </c>
      <c r="C490" s="58">
        <v>10920</v>
      </c>
      <c r="D490" s="52" t="s">
        <v>367</v>
      </c>
      <c r="E490" s="52" t="s">
        <v>366</v>
      </c>
      <c r="F490" s="52" t="str">
        <f t="shared" si="7"/>
        <v>MSF-INR</v>
      </c>
      <c r="G490" s="60">
        <v>487337.4</v>
      </c>
      <c r="H490" s="52" t="s">
        <v>927</v>
      </c>
      <c r="I490" s="52" t="s">
        <v>384</v>
      </c>
      <c r="J490" s="52" t="s">
        <v>371</v>
      </c>
      <c r="K490" s="52" t="s">
        <v>373</v>
      </c>
      <c r="L490" s="60">
        <f>G490*VLOOKUP(RIGHT(F490,3),'Currency-RBI'!$A$2:$B$28,2,0)</f>
        <v>487337.4</v>
      </c>
    </row>
    <row r="491" spans="1:12" x14ac:dyDescent="0.2">
      <c r="A491" s="52">
        <v>20221231</v>
      </c>
      <c r="B491" s="84" t="s">
        <v>130</v>
      </c>
      <c r="C491" s="58">
        <v>10924</v>
      </c>
      <c r="D491" s="52" t="s">
        <v>368</v>
      </c>
      <c r="E491" s="52" t="s">
        <v>366</v>
      </c>
      <c r="F491" s="52" t="str">
        <f t="shared" si="7"/>
        <v>MSF-EUR</v>
      </c>
      <c r="G491" s="60">
        <v>619454.88</v>
      </c>
      <c r="H491" s="52" t="s">
        <v>926</v>
      </c>
      <c r="I491" s="52" t="s">
        <v>384</v>
      </c>
      <c r="J491" s="52" t="s">
        <v>371</v>
      </c>
      <c r="K491" s="52" t="s">
        <v>373</v>
      </c>
      <c r="L491" s="60">
        <f>G491*VLOOKUP(RIGHT(F491,3),'Currency-RBI'!$A$2:$B$28,2,0)</f>
        <v>54595655.848800004</v>
      </c>
    </row>
    <row r="492" spans="1:12" x14ac:dyDescent="0.2">
      <c r="A492" s="52">
        <v>20221231</v>
      </c>
      <c r="B492" s="84" t="s">
        <v>130</v>
      </c>
      <c r="C492" s="58">
        <v>10927</v>
      </c>
      <c r="D492" s="52" t="s">
        <v>368</v>
      </c>
      <c r="E492" s="52" t="s">
        <v>381</v>
      </c>
      <c r="F492" s="52" t="str">
        <f t="shared" si="7"/>
        <v>Call Money-EUR</v>
      </c>
      <c r="G492" s="60">
        <v>523293.21</v>
      </c>
      <c r="H492" s="52" t="s">
        <v>925</v>
      </c>
      <c r="I492" s="52" t="s">
        <v>380</v>
      </c>
      <c r="J492" s="52" t="s">
        <v>379</v>
      </c>
      <c r="K492" s="52" t="s">
        <v>373</v>
      </c>
      <c r="L492" s="60">
        <f>G492*VLOOKUP(RIGHT(F492,3),'Currency-RBI'!$A$2:$B$28,2,0)</f>
        <v>46120447.063350007</v>
      </c>
    </row>
    <row r="493" spans="1:12" x14ac:dyDescent="0.2">
      <c r="A493" s="52">
        <v>20221231</v>
      </c>
      <c r="B493" s="84" t="s">
        <v>130</v>
      </c>
      <c r="C493" s="58">
        <v>10929</v>
      </c>
      <c r="D493" s="52" t="s">
        <v>368</v>
      </c>
      <c r="E493" s="52" t="s">
        <v>381</v>
      </c>
      <c r="F493" s="52" t="str">
        <f t="shared" si="7"/>
        <v>Call Money-EUR</v>
      </c>
      <c r="G493" s="60">
        <v>592447.68000000005</v>
      </c>
      <c r="H493" s="52" t="s">
        <v>924</v>
      </c>
      <c r="I493" s="52" t="s">
        <v>372</v>
      </c>
      <c r="J493" s="52" t="s">
        <v>371</v>
      </c>
      <c r="K493" s="52" t="s">
        <v>373</v>
      </c>
      <c r="L493" s="60">
        <f>G493*VLOOKUP(RIGHT(F493,3),'Currency-RBI'!$A$2:$B$28,2,0)</f>
        <v>52215376.276800007</v>
      </c>
    </row>
    <row r="494" spans="1:12" x14ac:dyDescent="0.2">
      <c r="A494" s="52">
        <v>20221231</v>
      </c>
      <c r="B494" s="84" t="s">
        <v>142</v>
      </c>
      <c r="C494" s="58">
        <v>10930</v>
      </c>
      <c r="D494" s="52" t="s">
        <v>368</v>
      </c>
      <c r="E494" s="52" t="s">
        <v>376</v>
      </c>
      <c r="F494" s="52" t="str">
        <f t="shared" si="7"/>
        <v>Term Loan-INR</v>
      </c>
      <c r="G494" s="60">
        <v>124526.16</v>
      </c>
      <c r="H494" s="52" t="s">
        <v>923</v>
      </c>
      <c r="I494" s="52" t="s">
        <v>380</v>
      </c>
      <c r="J494" s="52" t="s">
        <v>379</v>
      </c>
      <c r="K494" s="52" t="s">
        <v>373</v>
      </c>
      <c r="L494" s="60">
        <f>G494*VLOOKUP(RIGHT(F494,3),'Currency-RBI'!$A$2:$B$28,2,0)</f>
        <v>124526.16</v>
      </c>
    </row>
    <row r="495" spans="1:12" x14ac:dyDescent="0.2">
      <c r="A495" s="52">
        <v>20221231</v>
      </c>
      <c r="B495" s="84" t="s">
        <v>142</v>
      </c>
      <c r="C495" s="58">
        <v>10931</v>
      </c>
      <c r="D495" s="52" t="s">
        <v>367</v>
      </c>
      <c r="E495" s="52" t="s">
        <v>370</v>
      </c>
      <c r="F495" s="52" t="str">
        <f t="shared" si="7"/>
        <v>LAF-INR</v>
      </c>
      <c r="G495" s="60">
        <v>227182.23</v>
      </c>
      <c r="H495" s="52" t="s">
        <v>922</v>
      </c>
      <c r="I495" s="52" t="s">
        <v>369</v>
      </c>
      <c r="J495" s="52" t="s">
        <v>369</v>
      </c>
      <c r="K495" s="52" t="s">
        <v>373</v>
      </c>
      <c r="L495" s="60">
        <f>G495*VLOOKUP(RIGHT(F495,3),'Currency-RBI'!$A$2:$B$28,2,0)</f>
        <v>227182.23</v>
      </c>
    </row>
    <row r="496" spans="1:12" x14ac:dyDescent="0.2">
      <c r="A496" s="52">
        <v>20221231</v>
      </c>
      <c r="B496" s="84" t="s">
        <v>123</v>
      </c>
      <c r="C496" s="58">
        <v>10936</v>
      </c>
      <c r="D496" s="52" t="s">
        <v>368</v>
      </c>
      <c r="E496" s="52" t="s">
        <v>381</v>
      </c>
      <c r="F496" s="52" t="str">
        <f t="shared" si="7"/>
        <v>Call Money-USD</v>
      </c>
      <c r="G496" s="60">
        <v>493799.13</v>
      </c>
      <c r="H496" s="52" t="s">
        <v>921</v>
      </c>
      <c r="I496" s="52" t="s">
        <v>372</v>
      </c>
      <c r="J496" s="52" t="s">
        <v>371</v>
      </c>
      <c r="K496" s="52" t="s">
        <v>373</v>
      </c>
      <c r="L496" s="60">
        <f>G496*VLOOKUP(RIGHT(F496,3),'Currency-RBI'!$A$2:$B$28,2,0)</f>
        <v>40849533.029249996</v>
      </c>
    </row>
    <row r="497" spans="1:12" x14ac:dyDescent="0.2">
      <c r="A497" s="52">
        <v>20221231</v>
      </c>
      <c r="B497" s="84" t="s">
        <v>130</v>
      </c>
      <c r="C497" s="58">
        <v>10944</v>
      </c>
      <c r="D497" s="52" t="s">
        <v>368</v>
      </c>
      <c r="E497" s="52" t="s">
        <v>381</v>
      </c>
      <c r="F497" s="52" t="str">
        <f t="shared" si="7"/>
        <v>Call Money-EUR</v>
      </c>
      <c r="G497" s="60">
        <v>800275.41</v>
      </c>
      <c r="H497" s="52" t="s">
        <v>920</v>
      </c>
      <c r="I497" s="52" t="s">
        <v>380</v>
      </c>
      <c r="J497" s="52" t="s">
        <v>379</v>
      </c>
      <c r="K497" s="52" t="s">
        <v>373</v>
      </c>
      <c r="L497" s="60">
        <f>G497*VLOOKUP(RIGHT(F497,3),'Currency-RBI'!$A$2:$B$28,2,0)</f>
        <v>70532273.260350004</v>
      </c>
    </row>
    <row r="498" spans="1:12" x14ac:dyDescent="0.2">
      <c r="A498" s="52">
        <v>20221231</v>
      </c>
      <c r="B498" s="84" t="s">
        <v>142</v>
      </c>
      <c r="C498" s="58">
        <v>10945</v>
      </c>
      <c r="D498" s="52" t="s">
        <v>368</v>
      </c>
      <c r="E498" s="52" t="s">
        <v>381</v>
      </c>
      <c r="F498" s="52" t="str">
        <f t="shared" si="7"/>
        <v>Call Money-INR</v>
      </c>
      <c r="G498" s="60">
        <v>285830.82</v>
      </c>
      <c r="H498" s="52" t="s">
        <v>919</v>
      </c>
      <c r="I498" s="52" t="s">
        <v>380</v>
      </c>
      <c r="J498" s="52" t="s">
        <v>379</v>
      </c>
      <c r="K498" s="52" t="s">
        <v>363</v>
      </c>
      <c r="L498" s="60">
        <f>G498*VLOOKUP(RIGHT(F498,3),'Currency-RBI'!$A$2:$B$28,2,0)</f>
        <v>285830.82</v>
      </c>
    </row>
    <row r="499" spans="1:12" x14ac:dyDescent="0.2">
      <c r="A499" s="52">
        <v>20221231</v>
      </c>
      <c r="B499" s="84" t="s">
        <v>127</v>
      </c>
      <c r="C499" s="58">
        <v>10947</v>
      </c>
      <c r="D499" s="52" t="s">
        <v>368</v>
      </c>
      <c r="E499" s="52" t="s">
        <v>370</v>
      </c>
      <c r="F499" s="52" t="str">
        <f t="shared" si="7"/>
        <v>LAF-GBP</v>
      </c>
      <c r="G499" s="60">
        <v>634453.38</v>
      </c>
      <c r="H499" s="52" t="s">
        <v>918</v>
      </c>
      <c r="I499" s="52" t="s">
        <v>386</v>
      </c>
      <c r="J499" s="52" t="s">
        <v>386</v>
      </c>
      <c r="K499" s="52" t="s">
        <v>363</v>
      </c>
      <c r="L499" s="60">
        <f>G499*VLOOKUP(RIGHT(F499,3),'Currency-RBI'!$A$2:$B$28,2,0)</f>
        <v>63145558.777950004</v>
      </c>
    </row>
    <row r="500" spans="1:12" x14ac:dyDescent="0.2">
      <c r="A500" s="52">
        <v>20221231</v>
      </c>
      <c r="B500" s="84" t="s">
        <v>127</v>
      </c>
      <c r="C500" s="58">
        <v>10948</v>
      </c>
      <c r="D500" s="52" t="s">
        <v>367</v>
      </c>
      <c r="E500" s="52" t="s">
        <v>376</v>
      </c>
      <c r="F500" s="52" t="str">
        <f t="shared" si="7"/>
        <v>Term Loan-GBP</v>
      </c>
      <c r="G500" s="60">
        <v>790651.62</v>
      </c>
      <c r="H500" s="52" t="s">
        <v>419</v>
      </c>
      <c r="I500" s="52" t="s">
        <v>378</v>
      </c>
      <c r="J500" s="52" t="s">
        <v>377</v>
      </c>
      <c r="K500" s="52" t="s">
        <v>373</v>
      </c>
      <c r="L500" s="60">
        <f>G500*VLOOKUP(RIGHT(F500,3),'Currency-RBI'!$A$2:$B$28,2,0)</f>
        <v>78691579.109549999</v>
      </c>
    </row>
    <row r="501" spans="1:12" x14ac:dyDescent="0.2">
      <c r="A501" s="52">
        <v>20221231</v>
      </c>
      <c r="B501" s="84" t="s">
        <v>142</v>
      </c>
      <c r="C501" s="58">
        <v>10949</v>
      </c>
      <c r="D501" s="52" t="s">
        <v>368</v>
      </c>
      <c r="E501" s="52" t="s">
        <v>370</v>
      </c>
      <c r="F501" s="52" t="str">
        <f t="shared" si="7"/>
        <v>LAF-INR</v>
      </c>
      <c r="G501" s="60">
        <v>946039.05</v>
      </c>
      <c r="H501" s="52" t="s">
        <v>917</v>
      </c>
      <c r="I501" s="52" t="s">
        <v>378</v>
      </c>
      <c r="J501" s="52" t="s">
        <v>377</v>
      </c>
      <c r="K501" s="52" t="s">
        <v>363</v>
      </c>
      <c r="L501" s="60">
        <f>G501*VLOOKUP(RIGHT(F501,3),'Currency-RBI'!$A$2:$B$28,2,0)</f>
        <v>946039.05</v>
      </c>
    </row>
    <row r="502" spans="1:12" x14ac:dyDescent="0.2">
      <c r="A502" s="52">
        <v>20221231</v>
      </c>
      <c r="B502" s="84" t="s">
        <v>127</v>
      </c>
      <c r="C502" s="58">
        <v>10950</v>
      </c>
      <c r="D502" s="52" t="s">
        <v>367</v>
      </c>
      <c r="E502" s="52" t="s">
        <v>376</v>
      </c>
      <c r="F502" s="52" t="str">
        <f t="shared" si="7"/>
        <v>Term Loan-GBP</v>
      </c>
      <c r="G502" s="60">
        <v>80754.3</v>
      </c>
      <c r="H502" s="52" t="s">
        <v>916</v>
      </c>
      <c r="I502" s="52" t="s">
        <v>385</v>
      </c>
      <c r="J502" s="52" t="s">
        <v>364</v>
      </c>
      <c r="K502" s="52" t="s">
        <v>373</v>
      </c>
      <c r="L502" s="60">
        <f>G502*VLOOKUP(RIGHT(F502,3),'Currency-RBI'!$A$2:$B$28,2,0)</f>
        <v>8037273.5932500008</v>
      </c>
    </row>
    <row r="503" spans="1:12" x14ac:dyDescent="0.2">
      <c r="A503" s="52">
        <v>20221231</v>
      </c>
      <c r="B503" s="84" t="s">
        <v>127</v>
      </c>
      <c r="C503" s="58">
        <v>10952</v>
      </c>
      <c r="D503" s="52" t="s">
        <v>368</v>
      </c>
      <c r="E503" s="52" t="s">
        <v>366</v>
      </c>
      <c r="F503" s="52" t="str">
        <f t="shared" si="7"/>
        <v>MSF-GBP</v>
      </c>
      <c r="G503" s="60">
        <v>61362.18</v>
      </c>
      <c r="H503" s="52" t="s">
        <v>915</v>
      </c>
      <c r="I503" s="52" t="s">
        <v>385</v>
      </c>
      <c r="J503" s="52" t="s">
        <v>364</v>
      </c>
      <c r="K503" s="52" t="s">
        <v>373</v>
      </c>
      <c r="L503" s="60">
        <f>G503*VLOOKUP(RIGHT(F503,3),'Currency-RBI'!$A$2:$B$28,2,0)</f>
        <v>6107224.3699500002</v>
      </c>
    </row>
    <row r="504" spans="1:12" x14ac:dyDescent="0.2">
      <c r="A504" s="52">
        <v>20221231</v>
      </c>
      <c r="B504" s="84" t="s">
        <v>123</v>
      </c>
      <c r="C504" s="58">
        <v>10953</v>
      </c>
      <c r="D504" s="52" t="s">
        <v>368</v>
      </c>
      <c r="E504" s="52" t="s">
        <v>376</v>
      </c>
      <c r="F504" s="52" t="str">
        <f t="shared" si="7"/>
        <v>Term Loan-USD</v>
      </c>
      <c r="G504" s="60">
        <v>109114.83</v>
      </c>
      <c r="H504" s="52" t="s">
        <v>914</v>
      </c>
      <c r="I504" s="52" t="s">
        <v>385</v>
      </c>
      <c r="J504" s="52" t="s">
        <v>364</v>
      </c>
      <c r="K504" s="52" t="s">
        <v>373</v>
      </c>
      <c r="L504" s="60">
        <f>G504*VLOOKUP(RIGHT(F504,3),'Currency-RBI'!$A$2:$B$28,2,0)</f>
        <v>9026524.3117500003</v>
      </c>
    </row>
    <row r="505" spans="1:12" x14ac:dyDescent="0.2">
      <c r="A505" s="52">
        <v>20221231</v>
      </c>
      <c r="B505" s="84" t="s">
        <v>130</v>
      </c>
      <c r="C505" s="58">
        <v>10957</v>
      </c>
      <c r="D505" s="52" t="s">
        <v>367</v>
      </c>
      <c r="E505" s="52" t="s">
        <v>381</v>
      </c>
      <c r="F505" s="52" t="str">
        <f t="shared" si="7"/>
        <v>Call Money-EUR</v>
      </c>
      <c r="G505" s="60">
        <v>486803.79</v>
      </c>
      <c r="H505" s="52" t="s">
        <v>913</v>
      </c>
      <c r="I505" s="52" t="s">
        <v>380</v>
      </c>
      <c r="J505" s="52" t="s">
        <v>379</v>
      </c>
      <c r="K505" s="52" t="s">
        <v>373</v>
      </c>
      <c r="L505" s="60">
        <f>G505*VLOOKUP(RIGHT(F505,3),'Currency-RBI'!$A$2:$B$28,2,0)</f>
        <v>42904452.031649999</v>
      </c>
    </row>
    <row r="506" spans="1:12" x14ac:dyDescent="0.2">
      <c r="A506" s="52">
        <v>20221231</v>
      </c>
      <c r="B506" s="84" t="s">
        <v>123</v>
      </c>
      <c r="C506" s="58">
        <v>10958</v>
      </c>
      <c r="D506" s="52" t="s">
        <v>368</v>
      </c>
      <c r="E506" s="52" t="s">
        <v>376</v>
      </c>
      <c r="F506" s="52" t="str">
        <f t="shared" si="7"/>
        <v>Term Loan-USD</v>
      </c>
      <c r="G506" s="60">
        <v>879515.01</v>
      </c>
      <c r="H506" s="52" t="s">
        <v>912</v>
      </c>
      <c r="I506" s="52" t="s">
        <v>383</v>
      </c>
      <c r="J506" s="52" t="s">
        <v>371</v>
      </c>
      <c r="K506" s="52" t="s">
        <v>363</v>
      </c>
      <c r="L506" s="60">
        <f>G506*VLOOKUP(RIGHT(F506,3),'Currency-RBI'!$A$2:$B$28,2,0)</f>
        <v>72757879.202249989</v>
      </c>
    </row>
    <row r="507" spans="1:12" x14ac:dyDescent="0.2">
      <c r="A507" s="52">
        <v>20221231</v>
      </c>
      <c r="B507" s="84" t="s">
        <v>127</v>
      </c>
      <c r="C507" s="58">
        <v>10959</v>
      </c>
      <c r="D507" s="52" t="s">
        <v>368</v>
      </c>
      <c r="E507" s="52" t="s">
        <v>381</v>
      </c>
      <c r="F507" s="52" t="str">
        <f t="shared" si="7"/>
        <v>Call Money-GBP</v>
      </c>
      <c r="G507" s="60">
        <v>926548.92</v>
      </c>
      <c r="H507" s="52" t="s">
        <v>911</v>
      </c>
      <c r="I507" s="52" t="s">
        <v>375</v>
      </c>
      <c r="J507" s="52" t="s">
        <v>374</v>
      </c>
      <c r="K507" s="52" t="s">
        <v>363</v>
      </c>
      <c r="L507" s="60">
        <f>G507*VLOOKUP(RIGHT(F507,3),'Currency-RBI'!$A$2:$B$28,2,0)</f>
        <v>92217097.63530001</v>
      </c>
    </row>
    <row r="508" spans="1:12" x14ac:dyDescent="0.2">
      <c r="A508" s="52">
        <v>20221231</v>
      </c>
      <c r="B508" s="84" t="s">
        <v>142</v>
      </c>
      <c r="C508" s="58">
        <v>10960</v>
      </c>
      <c r="D508" s="52" t="s">
        <v>368</v>
      </c>
      <c r="E508" s="52" t="s">
        <v>370</v>
      </c>
      <c r="F508" s="52" t="str">
        <f t="shared" si="7"/>
        <v>LAF-INR</v>
      </c>
      <c r="G508" s="60">
        <v>368340.39</v>
      </c>
      <c r="H508" s="52" t="s">
        <v>910</v>
      </c>
      <c r="I508" s="52" t="s">
        <v>380</v>
      </c>
      <c r="J508" s="52" t="s">
        <v>379</v>
      </c>
      <c r="K508" s="52" t="s">
        <v>373</v>
      </c>
      <c r="L508" s="60">
        <f>G508*VLOOKUP(RIGHT(F508,3),'Currency-RBI'!$A$2:$B$28,2,0)</f>
        <v>368340.39</v>
      </c>
    </row>
    <row r="509" spans="1:12" x14ac:dyDescent="0.2">
      <c r="A509" s="52">
        <v>20221231</v>
      </c>
      <c r="B509" s="84" t="s">
        <v>123</v>
      </c>
      <c r="C509" s="58">
        <v>10962</v>
      </c>
      <c r="D509" s="52" t="s">
        <v>368</v>
      </c>
      <c r="E509" s="52" t="s">
        <v>381</v>
      </c>
      <c r="F509" s="52" t="str">
        <f t="shared" si="7"/>
        <v>Call Money-USD</v>
      </c>
      <c r="G509" s="60">
        <v>480197.52</v>
      </c>
      <c r="H509" s="52" t="s">
        <v>909</v>
      </c>
      <c r="I509" s="52" t="s">
        <v>372</v>
      </c>
      <c r="J509" s="52" t="s">
        <v>371</v>
      </c>
      <c r="K509" s="52" t="s">
        <v>373</v>
      </c>
      <c r="L509" s="60">
        <f>G509*VLOOKUP(RIGHT(F509,3),'Currency-RBI'!$A$2:$B$28,2,0)</f>
        <v>39724339.842</v>
      </c>
    </row>
    <row r="510" spans="1:12" x14ac:dyDescent="0.2">
      <c r="A510" s="52">
        <v>20221231</v>
      </c>
      <c r="B510" s="84" t="s">
        <v>142</v>
      </c>
      <c r="C510" s="58">
        <v>10963</v>
      </c>
      <c r="D510" s="52" t="s">
        <v>367</v>
      </c>
      <c r="E510" s="52" t="s">
        <v>366</v>
      </c>
      <c r="F510" s="52" t="str">
        <f t="shared" si="7"/>
        <v>MSF-INR</v>
      </c>
      <c r="G510" s="60">
        <v>86802.21</v>
      </c>
      <c r="H510" s="52" t="s">
        <v>908</v>
      </c>
      <c r="I510" s="52" t="s">
        <v>375</v>
      </c>
      <c r="J510" s="52" t="s">
        <v>374</v>
      </c>
      <c r="K510" s="52" t="s">
        <v>363</v>
      </c>
      <c r="L510" s="60">
        <f>G510*VLOOKUP(RIGHT(F510,3),'Currency-RBI'!$A$2:$B$28,2,0)</f>
        <v>86802.21</v>
      </c>
    </row>
    <row r="511" spans="1:12" x14ac:dyDescent="0.2">
      <c r="A511" s="52">
        <v>20221231</v>
      </c>
      <c r="B511" s="84" t="s">
        <v>127</v>
      </c>
      <c r="C511" s="58">
        <v>10964</v>
      </c>
      <c r="D511" s="52" t="s">
        <v>368</v>
      </c>
      <c r="E511" s="52" t="s">
        <v>381</v>
      </c>
      <c r="F511" s="52" t="str">
        <f t="shared" si="7"/>
        <v>Call Money-GBP</v>
      </c>
      <c r="G511" s="60">
        <v>448906.58999999997</v>
      </c>
      <c r="H511" s="52" t="s">
        <v>907</v>
      </c>
      <c r="I511" s="52" t="s">
        <v>378</v>
      </c>
      <c r="J511" s="52" t="s">
        <v>377</v>
      </c>
      <c r="K511" s="52" t="s">
        <v>363</v>
      </c>
      <c r="L511" s="60">
        <f>G511*VLOOKUP(RIGHT(F511,3),'Currency-RBI'!$A$2:$B$28,2,0)</f>
        <v>44678550.636225</v>
      </c>
    </row>
    <row r="512" spans="1:12" x14ac:dyDescent="0.2">
      <c r="A512" s="52">
        <v>20221231</v>
      </c>
      <c r="B512" s="84" t="s">
        <v>123</v>
      </c>
      <c r="C512" s="58">
        <v>10966</v>
      </c>
      <c r="D512" s="52" t="s">
        <v>367</v>
      </c>
      <c r="E512" s="52" t="s">
        <v>376</v>
      </c>
      <c r="F512" s="52" t="str">
        <f t="shared" si="7"/>
        <v>Term Loan-USD</v>
      </c>
      <c r="G512" s="60">
        <v>641971.43999999994</v>
      </c>
      <c r="H512" s="52" t="s">
        <v>906</v>
      </c>
      <c r="I512" s="52" t="s">
        <v>369</v>
      </c>
      <c r="J512" s="52" t="s">
        <v>369</v>
      </c>
      <c r="K512" s="52" t="s">
        <v>363</v>
      </c>
      <c r="L512" s="60">
        <f>G512*VLOOKUP(RIGHT(F512,3),'Currency-RBI'!$A$2:$B$28,2,0)</f>
        <v>53107087.373999991</v>
      </c>
    </row>
    <row r="513" spans="1:12" x14ac:dyDescent="0.2">
      <c r="A513" s="52">
        <v>20221231</v>
      </c>
      <c r="B513" s="84" t="s">
        <v>127</v>
      </c>
      <c r="C513" s="58">
        <v>10968</v>
      </c>
      <c r="D513" s="52" t="s">
        <v>368</v>
      </c>
      <c r="E513" s="52" t="s">
        <v>381</v>
      </c>
      <c r="F513" s="52" t="str">
        <f t="shared" si="7"/>
        <v>Call Money-GBP</v>
      </c>
      <c r="G513" s="60">
        <v>58597.11</v>
      </c>
      <c r="H513" s="52" t="s">
        <v>905</v>
      </c>
      <c r="I513" s="52" t="s">
        <v>380</v>
      </c>
      <c r="J513" s="52" t="s">
        <v>379</v>
      </c>
      <c r="K513" s="52" t="s">
        <v>363</v>
      </c>
      <c r="L513" s="60">
        <f>G513*VLOOKUP(RIGHT(F513,3),'Currency-RBI'!$A$2:$B$28,2,0)</f>
        <v>5832023.8655249998</v>
      </c>
    </row>
    <row r="514" spans="1:12" x14ac:dyDescent="0.2">
      <c r="A514" s="52">
        <v>20221231</v>
      </c>
      <c r="B514" s="84" t="s">
        <v>130</v>
      </c>
      <c r="C514" s="58">
        <v>10969</v>
      </c>
      <c r="D514" s="52" t="s">
        <v>367</v>
      </c>
      <c r="E514" s="52" t="s">
        <v>366</v>
      </c>
      <c r="F514" s="52" t="str">
        <f t="shared" si="7"/>
        <v>MSF-EUR</v>
      </c>
      <c r="G514" s="60">
        <v>812432.61</v>
      </c>
      <c r="H514" s="52" t="s">
        <v>904</v>
      </c>
      <c r="I514" s="52" t="s">
        <v>375</v>
      </c>
      <c r="J514" s="52" t="s">
        <v>374</v>
      </c>
      <c r="K514" s="52" t="s">
        <v>373</v>
      </c>
      <c r="L514" s="60">
        <f>G514*VLOOKUP(RIGHT(F514,3),'Currency-RBI'!$A$2:$B$28,2,0)</f>
        <v>71603748.082350001</v>
      </c>
    </row>
    <row r="515" spans="1:12" x14ac:dyDescent="0.2">
      <c r="A515" s="52">
        <v>20221231</v>
      </c>
      <c r="B515" s="84" t="s">
        <v>142</v>
      </c>
      <c r="C515" s="58">
        <v>10970</v>
      </c>
      <c r="D515" s="52" t="s">
        <v>367</v>
      </c>
      <c r="E515" s="52" t="s">
        <v>376</v>
      </c>
      <c r="F515" s="52" t="str">
        <f t="shared" ref="F515:F578" si="8">CONCATENATE(E515,"-",B515)</f>
        <v>Term Loan-INR</v>
      </c>
      <c r="G515" s="60">
        <v>223922.16</v>
      </c>
      <c r="H515" s="52" t="s">
        <v>903</v>
      </c>
      <c r="I515" s="52" t="s">
        <v>384</v>
      </c>
      <c r="J515" s="52" t="s">
        <v>371</v>
      </c>
      <c r="K515" s="52" t="s">
        <v>373</v>
      </c>
      <c r="L515" s="60">
        <f>G515*VLOOKUP(RIGHT(F515,3),'Currency-RBI'!$A$2:$B$28,2,0)</f>
        <v>223922.16</v>
      </c>
    </row>
    <row r="516" spans="1:12" x14ac:dyDescent="0.2">
      <c r="A516" s="52">
        <v>20221231</v>
      </c>
      <c r="B516" s="84" t="s">
        <v>127</v>
      </c>
      <c r="C516" s="58">
        <v>10972</v>
      </c>
      <c r="D516" s="52" t="s">
        <v>367</v>
      </c>
      <c r="E516" s="52" t="s">
        <v>370</v>
      </c>
      <c r="F516" s="52" t="str">
        <f t="shared" si="8"/>
        <v>LAF-GBP</v>
      </c>
      <c r="G516" s="60">
        <v>390487.68</v>
      </c>
      <c r="H516" s="52" t="s">
        <v>902</v>
      </c>
      <c r="I516" s="52" t="s">
        <v>365</v>
      </c>
      <c r="J516" s="52" t="s">
        <v>364</v>
      </c>
      <c r="K516" s="52" t="s">
        <v>373</v>
      </c>
      <c r="L516" s="60">
        <f>G516*VLOOKUP(RIGHT(F516,3),'Currency-RBI'!$A$2:$B$28,2,0)</f>
        <v>38864262.571199998</v>
      </c>
    </row>
    <row r="517" spans="1:12" x14ac:dyDescent="0.2">
      <c r="A517" s="52">
        <v>20221231</v>
      </c>
      <c r="B517" s="84" t="s">
        <v>127</v>
      </c>
      <c r="C517" s="58">
        <v>10974</v>
      </c>
      <c r="D517" s="52" t="s">
        <v>367</v>
      </c>
      <c r="E517" s="52" t="s">
        <v>366</v>
      </c>
      <c r="F517" s="52" t="str">
        <f t="shared" si="8"/>
        <v>MSF-GBP</v>
      </c>
      <c r="G517" s="60">
        <v>950724.72</v>
      </c>
      <c r="H517" s="52" t="s">
        <v>901</v>
      </c>
      <c r="I517" s="52" t="s">
        <v>386</v>
      </c>
      <c r="J517" s="52" t="s">
        <v>386</v>
      </c>
      <c r="K517" s="52" t="s">
        <v>363</v>
      </c>
      <c r="L517" s="60">
        <f>G517*VLOOKUP(RIGHT(F517,3),'Currency-RBI'!$A$2:$B$28,2,0)</f>
        <v>94623254.569800004</v>
      </c>
    </row>
    <row r="518" spans="1:12" x14ac:dyDescent="0.2">
      <c r="A518" s="52">
        <v>20221231</v>
      </c>
      <c r="B518" s="84" t="s">
        <v>142</v>
      </c>
      <c r="C518" s="58">
        <v>10978</v>
      </c>
      <c r="D518" s="52" t="s">
        <v>368</v>
      </c>
      <c r="E518" s="52" t="s">
        <v>381</v>
      </c>
      <c r="F518" s="52" t="str">
        <f t="shared" si="8"/>
        <v>Call Money-INR</v>
      </c>
      <c r="G518" s="60">
        <v>478514.52</v>
      </c>
      <c r="H518" s="52" t="s">
        <v>900</v>
      </c>
      <c r="I518" s="52" t="s">
        <v>383</v>
      </c>
      <c r="J518" s="52" t="s">
        <v>371</v>
      </c>
      <c r="K518" s="52" t="s">
        <v>363</v>
      </c>
      <c r="L518" s="60">
        <f>G518*VLOOKUP(RIGHT(F518,3),'Currency-RBI'!$A$2:$B$28,2,0)</f>
        <v>478514.52</v>
      </c>
    </row>
    <row r="519" spans="1:12" x14ac:dyDescent="0.2">
      <c r="A519" s="52">
        <v>20221231</v>
      </c>
      <c r="B519" s="84" t="s">
        <v>123</v>
      </c>
      <c r="C519" s="58">
        <v>10980</v>
      </c>
      <c r="D519" s="52" t="s">
        <v>367</v>
      </c>
      <c r="E519" s="52" t="s">
        <v>370</v>
      </c>
      <c r="F519" s="52" t="str">
        <f t="shared" si="8"/>
        <v>LAF-USD</v>
      </c>
      <c r="G519" s="60">
        <v>387677.07</v>
      </c>
      <c r="H519" s="52" t="s">
        <v>899</v>
      </c>
      <c r="I519" s="52" t="s">
        <v>369</v>
      </c>
      <c r="J519" s="52" t="s">
        <v>369</v>
      </c>
      <c r="K519" s="52" t="s">
        <v>373</v>
      </c>
      <c r="L519" s="60">
        <f>G519*VLOOKUP(RIGHT(F519,3),'Currency-RBI'!$A$2:$B$28,2,0)</f>
        <v>32070585.61575</v>
      </c>
    </row>
    <row r="520" spans="1:12" x14ac:dyDescent="0.2">
      <c r="A520" s="52">
        <v>20221231</v>
      </c>
      <c r="B520" s="84" t="s">
        <v>123</v>
      </c>
      <c r="C520" s="58">
        <v>10984</v>
      </c>
      <c r="D520" s="52" t="s">
        <v>368</v>
      </c>
      <c r="E520" s="52" t="s">
        <v>370</v>
      </c>
      <c r="F520" s="52" t="str">
        <f t="shared" si="8"/>
        <v>LAF-USD</v>
      </c>
      <c r="G520" s="60">
        <v>420464.88</v>
      </c>
      <c r="H520" s="52" t="s">
        <v>898</v>
      </c>
      <c r="I520" s="52" t="s">
        <v>386</v>
      </c>
      <c r="J520" s="52" t="s">
        <v>386</v>
      </c>
      <c r="K520" s="52" t="s">
        <v>373</v>
      </c>
      <c r="L520" s="60">
        <f>G520*VLOOKUP(RIGHT(F520,3),'Currency-RBI'!$A$2:$B$28,2,0)</f>
        <v>34782957.197999999</v>
      </c>
    </row>
    <row r="521" spans="1:12" x14ac:dyDescent="0.2">
      <c r="A521" s="52">
        <v>20221231</v>
      </c>
      <c r="B521" s="84" t="s">
        <v>127</v>
      </c>
      <c r="C521" s="58">
        <v>10986</v>
      </c>
      <c r="D521" s="52" t="s">
        <v>367</v>
      </c>
      <c r="E521" s="52" t="s">
        <v>376</v>
      </c>
      <c r="F521" s="52" t="str">
        <f t="shared" si="8"/>
        <v>Term Loan-GBP</v>
      </c>
      <c r="G521" s="60">
        <v>527714.55000000005</v>
      </c>
      <c r="H521" s="52" t="s">
        <v>897</v>
      </c>
      <c r="I521" s="52" t="s">
        <v>365</v>
      </c>
      <c r="J521" s="52" t="s">
        <v>364</v>
      </c>
      <c r="K521" s="52" t="s">
        <v>363</v>
      </c>
      <c r="L521" s="60">
        <f>G521*VLOOKUP(RIGHT(F521,3),'Currency-RBI'!$A$2:$B$28,2,0)</f>
        <v>52522109.875125006</v>
      </c>
    </row>
    <row r="522" spans="1:12" x14ac:dyDescent="0.2">
      <c r="A522" s="52">
        <v>20221231</v>
      </c>
      <c r="B522" s="84" t="s">
        <v>142</v>
      </c>
      <c r="C522" s="58">
        <v>10987</v>
      </c>
      <c r="D522" s="52" t="s">
        <v>367</v>
      </c>
      <c r="E522" s="52" t="s">
        <v>381</v>
      </c>
      <c r="F522" s="52" t="str">
        <f t="shared" si="8"/>
        <v>Call Money-INR</v>
      </c>
      <c r="G522" s="60">
        <v>315441.71999999997</v>
      </c>
      <c r="H522" s="52" t="s">
        <v>394</v>
      </c>
      <c r="I522" s="52" t="s">
        <v>369</v>
      </c>
      <c r="J522" s="52" t="s">
        <v>369</v>
      </c>
      <c r="K522" s="52" t="s">
        <v>373</v>
      </c>
      <c r="L522" s="60">
        <f>G522*VLOOKUP(RIGHT(F522,3),'Currency-RBI'!$A$2:$B$28,2,0)</f>
        <v>315441.71999999997</v>
      </c>
    </row>
    <row r="523" spans="1:12" x14ac:dyDescent="0.2">
      <c r="A523" s="52">
        <v>20221231</v>
      </c>
      <c r="B523" s="84" t="s">
        <v>123</v>
      </c>
      <c r="C523" s="58">
        <v>10989</v>
      </c>
      <c r="D523" s="52" t="s">
        <v>367</v>
      </c>
      <c r="E523" s="52" t="s">
        <v>366</v>
      </c>
      <c r="F523" s="52" t="str">
        <f t="shared" si="8"/>
        <v>MSF-USD</v>
      </c>
      <c r="G523" s="60">
        <v>922389.92999999993</v>
      </c>
      <c r="H523" s="52" t="s">
        <v>896</v>
      </c>
      <c r="I523" s="52" t="s">
        <v>375</v>
      </c>
      <c r="J523" s="52" t="s">
        <v>374</v>
      </c>
      <c r="K523" s="52" t="s">
        <v>363</v>
      </c>
      <c r="L523" s="60">
        <f>G523*VLOOKUP(RIGHT(F523,3),'Currency-RBI'!$A$2:$B$28,2,0)</f>
        <v>76304706.959249988</v>
      </c>
    </row>
    <row r="524" spans="1:12" x14ac:dyDescent="0.2">
      <c r="A524" s="52">
        <v>20221231</v>
      </c>
      <c r="B524" s="84" t="s">
        <v>127</v>
      </c>
      <c r="C524" s="58">
        <v>10992</v>
      </c>
      <c r="D524" s="52" t="s">
        <v>367</v>
      </c>
      <c r="E524" s="52" t="s">
        <v>370</v>
      </c>
      <c r="F524" s="52" t="str">
        <f t="shared" si="8"/>
        <v>LAF-GBP</v>
      </c>
      <c r="G524" s="60">
        <v>388028.52</v>
      </c>
      <c r="H524" s="52" t="s">
        <v>895</v>
      </c>
      <c r="I524" s="52" t="s">
        <v>365</v>
      </c>
      <c r="J524" s="52" t="s">
        <v>364</v>
      </c>
      <c r="K524" s="52" t="s">
        <v>373</v>
      </c>
      <c r="L524" s="60">
        <f>G524*VLOOKUP(RIGHT(F524,3),'Currency-RBI'!$A$2:$B$28,2,0)</f>
        <v>38619508.524300002</v>
      </c>
    </row>
    <row r="525" spans="1:12" x14ac:dyDescent="0.2">
      <c r="A525" s="52">
        <v>20221231</v>
      </c>
      <c r="B525" s="84" t="s">
        <v>127</v>
      </c>
      <c r="C525" s="58">
        <v>10995</v>
      </c>
      <c r="D525" s="52" t="s">
        <v>367</v>
      </c>
      <c r="E525" s="52" t="s">
        <v>376</v>
      </c>
      <c r="F525" s="52" t="str">
        <f t="shared" si="8"/>
        <v>Term Loan-GBP</v>
      </c>
      <c r="G525" s="60">
        <v>661658.57999999996</v>
      </c>
      <c r="H525" s="52" t="s">
        <v>894</v>
      </c>
      <c r="I525" s="52" t="s">
        <v>365</v>
      </c>
      <c r="J525" s="52" t="s">
        <v>364</v>
      </c>
      <c r="K525" s="52" t="s">
        <v>363</v>
      </c>
      <c r="L525" s="60">
        <f>G525*VLOOKUP(RIGHT(F525,3),'Currency-RBI'!$A$2:$B$28,2,0)</f>
        <v>65853224.320950001</v>
      </c>
    </row>
    <row r="526" spans="1:12" x14ac:dyDescent="0.2">
      <c r="A526" s="52">
        <v>20221231</v>
      </c>
      <c r="B526" s="84" t="s">
        <v>142</v>
      </c>
      <c r="C526" s="58">
        <v>10997</v>
      </c>
      <c r="D526" s="52" t="s">
        <v>368</v>
      </c>
      <c r="E526" s="52" t="s">
        <v>376</v>
      </c>
      <c r="F526" s="52" t="str">
        <f t="shared" si="8"/>
        <v>Term Loan-INR</v>
      </c>
      <c r="G526" s="60">
        <v>159580.07999999999</v>
      </c>
      <c r="H526" s="52" t="s">
        <v>893</v>
      </c>
      <c r="I526" s="52" t="s">
        <v>378</v>
      </c>
      <c r="J526" s="52" t="s">
        <v>377</v>
      </c>
      <c r="K526" s="52" t="s">
        <v>373</v>
      </c>
      <c r="L526" s="60">
        <f>G526*VLOOKUP(RIGHT(F526,3),'Currency-RBI'!$A$2:$B$28,2,0)</f>
        <v>159580.07999999999</v>
      </c>
    </row>
    <row r="527" spans="1:12" x14ac:dyDescent="0.2">
      <c r="A527" s="52">
        <v>20221231</v>
      </c>
      <c r="B527" s="84" t="s">
        <v>130</v>
      </c>
      <c r="C527" s="58">
        <v>11002</v>
      </c>
      <c r="D527" s="52" t="s">
        <v>368</v>
      </c>
      <c r="E527" s="52" t="s">
        <v>370</v>
      </c>
      <c r="F527" s="52" t="str">
        <f t="shared" si="8"/>
        <v>LAF-EUR</v>
      </c>
      <c r="G527" s="60">
        <v>320558.03999999998</v>
      </c>
      <c r="H527" s="52" t="s">
        <v>892</v>
      </c>
      <c r="I527" s="52" t="s">
        <v>365</v>
      </c>
      <c r="J527" s="52" t="s">
        <v>364</v>
      </c>
      <c r="K527" s="52" t="s">
        <v>373</v>
      </c>
      <c r="L527" s="60">
        <f>G527*VLOOKUP(RIGHT(F527,3),'Currency-RBI'!$A$2:$B$28,2,0)</f>
        <v>28252382.8554</v>
      </c>
    </row>
    <row r="528" spans="1:12" x14ac:dyDescent="0.2">
      <c r="A528" s="52">
        <v>20221231</v>
      </c>
      <c r="B528" s="84" t="s">
        <v>127</v>
      </c>
      <c r="C528" s="58">
        <v>11003</v>
      </c>
      <c r="D528" s="52" t="s">
        <v>367</v>
      </c>
      <c r="E528" s="52" t="s">
        <v>366</v>
      </c>
      <c r="F528" s="52" t="str">
        <f t="shared" si="8"/>
        <v>MSF-GBP</v>
      </c>
      <c r="G528" s="60">
        <v>278206.83</v>
      </c>
      <c r="H528" s="52" t="s">
        <v>891</v>
      </c>
      <c r="I528" s="52" t="s">
        <v>365</v>
      </c>
      <c r="J528" s="52" t="s">
        <v>364</v>
      </c>
      <c r="K528" s="52" t="s">
        <v>373</v>
      </c>
      <c r="L528" s="60">
        <f>G528*VLOOKUP(RIGHT(F528,3),'Currency-RBI'!$A$2:$B$28,2,0)</f>
        <v>27689230.272825003</v>
      </c>
    </row>
    <row r="529" spans="1:12" x14ac:dyDescent="0.2">
      <c r="A529" s="52">
        <v>20221231</v>
      </c>
      <c r="B529" s="84" t="s">
        <v>123</v>
      </c>
      <c r="C529" s="58">
        <v>11004</v>
      </c>
      <c r="D529" s="52" t="s">
        <v>368</v>
      </c>
      <c r="E529" s="52" t="s">
        <v>370</v>
      </c>
      <c r="F529" s="52" t="str">
        <f t="shared" si="8"/>
        <v>LAF-USD</v>
      </c>
      <c r="G529" s="60">
        <v>215456.66999999998</v>
      </c>
      <c r="H529" s="52" t="s">
        <v>890</v>
      </c>
      <c r="I529" s="52" t="s">
        <v>380</v>
      </c>
      <c r="J529" s="52" t="s">
        <v>379</v>
      </c>
      <c r="K529" s="52" t="s">
        <v>363</v>
      </c>
      <c r="L529" s="60">
        <f>G529*VLOOKUP(RIGHT(F529,3),'Currency-RBI'!$A$2:$B$28,2,0)</f>
        <v>17823653.025749996</v>
      </c>
    </row>
    <row r="530" spans="1:12" x14ac:dyDescent="0.2">
      <c r="A530" s="52">
        <v>20221231</v>
      </c>
      <c r="B530" s="84" t="s">
        <v>123</v>
      </c>
      <c r="C530" s="58">
        <v>11005</v>
      </c>
      <c r="D530" s="52" t="s">
        <v>368</v>
      </c>
      <c r="E530" s="52" t="s">
        <v>370</v>
      </c>
      <c r="F530" s="52" t="str">
        <f t="shared" si="8"/>
        <v>LAF-USD</v>
      </c>
      <c r="G530" s="60">
        <v>959391.17999999993</v>
      </c>
      <c r="H530" s="52" t="s">
        <v>889</v>
      </c>
      <c r="I530" s="52" t="s">
        <v>375</v>
      </c>
      <c r="J530" s="52" t="s">
        <v>374</v>
      </c>
      <c r="K530" s="52" t="s">
        <v>363</v>
      </c>
      <c r="L530" s="60">
        <f>G530*VLOOKUP(RIGHT(F530,3),'Currency-RBI'!$A$2:$B$28,2,0)</f>
        <v>79365635.365499988</v>
      </c>
    </row>
    <row r="531" spans="1:12" x14ac:dyDescent="0.2">
      <c r="A531" s="52">
        <v>20221231</v>
      </c>
      <c r="B531" s="84" t="s">
        <v>123</v>
      </c>
      <c r="C531" s="58">
        <v>11007</v>
      </c>
      <c r="D531" s="52" t="s">
        <v>368</v>
      </c>
      <c r="E531" s="52" t="s">
        <v>381</v>
      </c>
      <c r="F531" s="52" t="str">
        <f t="shared" si="8"/>
        <v>Call Money-USD</v>
      </c>
      <c r="G531" s="60">
        <v>49634.64</v>
      </c>
      <c r="H531" s="52" t="s">
        <v>888</v>
      </c>
      <c r="I531" s="52" t="s">
        <v>386</v>
      </c>
      <c r="J531" s="52" t="s">
        <v>386</v>
      </c>
      <c r="K531" s="52" t="s">
        <v>363</v>
      </c>
      <c r="L531" s="60">
        <f>G531*VLOOKUP(RIGHT(F531,3),'Currency-RBI'!$A$2:$B$28,2,0)</f>
        <v>4106025.5939999996</v>
      </c>
    </row>
    <row r="532" spans="1:12" x14ac:dyDescent="0.2">
      <c r="A532" s="52">
        <v>20221231</v>
      </c>
      <c r="B532" s="84" t="s">
        <v>127</v>
      </c>
      <c r="C532" s="58">
        <v>11008</v>
      </c>
      <c r="D532" s="52" t="s">
        <v>367</v>
      </c>
      <c r="E532" s="52" t="s">
        <v>366</v>
      </c>
      <c r="F532" s="52" t="str">
        <f t="shared" si="8"/>
        <v>MSF-GBP</v>
      </c>
      <c r="G532" s="60">
        <v>370633.23</v>
      </c>
      <c r="H532" s="52" t="s">
        <v>887</v>
      </c>
      <c r="I532" s="52" t="s">
        <v>382</v>
      </c>
      <c r="J532" s="52" t="s">
        <v>371</v>
      </c>
      <c r="K532" s="52" t="s">
        <v>363</v>
      </c>
      <c r="L532" s="60">
        <f>G532*VLOOKUP(RIGHT(F532,3),'Currency-RBI'!$A$2:$B$28,2,0)</f>
        <v>36888198.798824996</v>
      </c>
    </row>
    <row r="533" spans="1:12" x14ac:dyDescent="0.2">
      <c r="A533" s="52">
        <v>20221231</v>
      </c>
      <c r="B533" s="84" t="s">
        <v>142</v>
      </c>
      <c r="C533" s="58">
        <v>11009</v>
      </c>
      <c r="D533" s="52" t="s">
        <v>367</v>
      </c>
      <c r="E533" s="52" t="s">
        <v>370</v>
      </c>
      <c r="F533" s="52" t="str">
        <f t="shared" si="8"/>
        <v>LAF-INR</v>
      </c>
      <c r="G533" s="60">
        <v>756855</v>
      </c>
      <c r="H533" s="52" t="s">
        <v>886</v>
      </c>
      <c r="I533" s="52" t="s">
        <v>386</v>
      </c>
      <c r="J533" s="52" t="s">
        <v>386</v>
      </c>
      <c r="K533" s="52" t="s">
        <v>363</v>
      </c>
      <c r="L533" s="60">
        <f>G533*VLOOKUP(RIGHT(F533,3),'Currency-RBI'!$A$2:$B$28,2,0)</f>
        <v>756855</v>
      </c>
    </row>
    <row r="534" spans="1:12" x14ac:dyDescent="0.2">
      <c r="A534" s="52">
        <v>20221231</v>
      </c>
      <c r="B534" s="84" t="s">
        <v>142</v>
      </c>
      <c r="C534" s="58">
        <v>11012</v>
      </c>
      <c r="D534" s="52" t="s">
        <v>368</v>
      </c>
      <c r="E534" s="52" t="s">
        <v>376</v>
      </c>
      <c r="F534" s="52" t="str">
        <f t="shared" si="8"/>
        <v>Term Loan-INR</v>
      </c>
      <c r="G534" s="60">
        <v>540687.51</v>
      </c>
      <c r="H534" s="52" t="s">
        <v>885</v>
      </c>
      <c r="I534" s="52" t="s">
        <v>369</v>
      </c>
      <c r="J534" s="52" t="s">
        <v>369</v>
      </c>
      <c r="K534" s="52" t="s">
        <v>373</v>
      </c>
      <c r="L534" s="60">
        <f>G534*VLOOKUP(RIGHT(F534,3),'Currency-RBI'!$A$2:$B$28,2,0)</f>
        <v>540687.51</v>
      </c>
    </row>
    <row r="535" spans="1:12" x14ac:dyDescent="0.2">
      <c r="A535" s="52">
        <v>20221231</v>
      </c>
      <c r="B535" s="84" t="s">
        <v>142</v>
      </c>
      <c r="C535" s="58">
        <v>11014</v>
      </c>
      <c r="D535" s="52" t="s">
        <v>367</v>
      </c>
      <c r="E535" s="52" t="s">
        <v>376</v>
      </c>
      <c r="F535" s="52" t="str">
        <f t="shared" si="8"/>
        <v>Term Loan-INR</v>
      </c>
      <c r="G535" s="60">
        <v>634636.53</v>
      </c>
      <c r="H535" s="52" t="s">
        <v>884</v>
      </c>
      <c r="I535" s="52" t="s">
        <v>378</v>
      </c>
      <c r="J535" s="52" t="s">
        <v>377</v>
      </c>
      <c r="K535" s="52" t="s">
        <v>373</v>
      </c>
      <c r="L535" s="60">
        <f>G535*VLOOKUP(RIGHT(F535,3),'Currency-RBI'!$A$2:$B$28,2,0)</f>
        <v>634636.53</v>
      </c>
    </row>
    <row r="536" spans="1:12" x14ac:dyDescent="0.2">
      <c r="A536" s="52">
        <v>20221231</v>
      </c>
      <c r="B536" s="84" t="s">
        <v>127</v>
      </c>
      <c r="C536" s="58">
        <v>11015</v>
      </c>
      <c r="D536" s="52" t="s">
        <v>367</v>
      </c>
      <c r="E536" s="52" t="s">
        <v>381</v>
      </c>
      <c r="F536" s="52" t="str">
        <f t="shared" si="8"/>
        <v>Call Money-GBP</v>
      </c>
      <c r="G536" s="60">
        <v>182927.25</v>
      </c>
      <c r="H536" s="52" t="s">
        <v>883</v>
      </c>
      <c r="I536" s="52" t="s">
        <v>385</v>
      </c>
      <c r="J536" s="52" t="s">
        <v>364</v>
      </c>
      <c r="K536" s="52" t="s">
        <v>363</v>
      </c>
      <c r="L536" s="60">
        <f>G536*VLOOKUP(RIGHT(F536,3),'Currency-RBI'!$A$2:$B$28,2,0)</f>
        <v>18206291.874375001</v>
      </c>
    </row>
    <row r="537" spans="1:12" x14ac:dyDescent="0.2">
      <c r="A537" s="52">
        <v>20221231</v>
      </c>
      <c r="B537" s="84" t="s">
        <v>123</v>
      </c>
      <c r="C537" s="58">
        <v>11018</v>
      </c>
      <c r="D537" s="52" t="s">
        <v>367</v>
      </c>
      <c r="E537" s="52" t="s">
        <v>370</v>
      </c>
      <c r="F537" s="52" t="str">
        <f t="shared" si="8"/>
        <v>LAF-USD</v>
      </c>
      <c r="G537" s="60">
        <v>889782.3</v>
      </c>
      <c r="H537" s="52" t="s">
        <v>882</v>
      </c>
      <c r="I537" s="52" t="s">
        <v>369</v>
      </c>
      <c r="J537" s="52" t="s">
        <v>369</v>
      </c>
      <c r="K537" s="52" t="s">
        <v>363</v>
      </c>
      <c r="L537" s="60">
        <f>G537*VLOOKUP(RIGHT(F537,3),'Currency-RBI'!$A$2:$B$28,2,0)</f>
        <v>73607240.767499998</v>
      </c>
    </row>
    <row r="538" spans="1:12" x14ac:dyDescent="0.2">
      <c r="A538" s="52">
        <v>20221231</v>
      </c>
      <c r="B538" s="84" t="s">
        <v>123</v>
      </c>
      <c r="C538" s="58">
        <v>11019</v>
      </c>
      <c r="D538" s="52" t="s">
        <v>368</v>
      </c>
      <c r="E538" s="52" t="s">
        <v>381</v>
      </c>
      <c r="F538" s="52" t="str">
        <f t="shared" si="8"/>
        <v>Call Money-USD</v>
      </c>
      <c r="G538" s="60">
        <v>582947.64</v>
      </c>
      <c r="H538" s="52" t="s">
        <v>881</v>
      </c>
      <c r="I538" s="52" t="s">
        <v>372</v>
      </c>
      <c r="J538" s="52" t="s">
        <v>371</v>
      </c>
      <c r="K538" s="52" t="s">
        <v>363</v>
      </c>
      <c r="L538" s="60">
        <f>G538*VLOOKUP(RIGHT(F538,3),'Currency-RBI'!$A$2:$B$28,2,0)</f>
        <v>48224343.519000001</v>
      </c>
    </row>
    <row r="539" spans="1:12" x14ac:dyDescent="0.2">
      <c r="A539" s="52">
        <v>20221231</v>
      </c>
      <c r="B539" s="84" t="s">
        <v>127</v>
      </c>
      <c r="C539" s="58">
        <v>11022</v>
      </c>
      <c r="D539" s="52" t="s">
        <v>368</v>
      </c>
      <c r="E539" s="52" t="s">
        <v>381</v>
      </c>
      <c r="F539" s="52" t="str">
        <f t="shared" si="8"/>
        <v>Call Money-GBP</v>
      </c>
      <c r="G539" s="60">
        <v>473473.44</v>
      </c>
      <c r="H539" s="52" t="s">
        <v>880</v>
      </c>
      <c r="I539" s="52" t="s">
        <v>385</v>
      </c>
      <c r="J539" s="52" t="s">
        <v>364</v>
      </c>
      <c r="K539" s="52" t="s">
        <v>373</v>
      </c>
      <c r="L539" s="60">
        <f>G539*VLOOKUP(RIGHT(F539,3),'Currency-RBI'!$A$2:$B$28,2,0)</f>
        <v>47123627.799600005</v>
      </c>
    </row>
    <row r="540" spans="1:12" x14ac:dyDescent="0.2">
      <c r="A540" s="52">
        <v>20221231</v>
      </c>
      <c r="B540" s="84" t="s">
        <v>127</v>
      </c>
      <c r="C540" s="58">
        <v>11023</v>
      </c>
      <c r="D540" s="52" t="s">
        <v>368</v>
      </c>
      <c r="E540" s="52" t="s">
        <v>381</v>
      </c>
      <c r="F540" s="52" t="str">
        <f t="shared" si="8"/>
        <v>Call Money-GBP</v>
      </c>
      <c r="G540" s="60">
        <v>884333.34</v>
      </c>
      <c r="H540" s="52" t="s">
        <v>879</v>
      </c>
      <c r="I540" s="52" t="s">
        <v>378</v>
      </c>
      <c r="J540" s="52" t="s">
        <v>377</v>
      </c>
      <c r="K540" s="52" t="s">
        <v>373</v>
      </c>
      <c r="L540" s="60">
        <f>G540*VLOOKUP(RIGHT(F540,3),'Currency-RBI'!$A$2:$B$28,2,0)</f>
        <v>88015486.496849999</v>
      </c>
    </row>
    <row r="541" spans="1:12" x14ac:dyDescent="0.2">
      <c r="A541" s="52">
        <v>20221231</v>
      </c>
      <c r="B541" s="84" t="s">
        <v>123</v>
      </c>
      <c r="C541" s="58">
        <v>11026</v>
      </c>
      <c r="D541" s="52" t="s">
        <v>368</v>
      </c>
      <c r="E541" s="52" t="s">
        <v>381</v>
      </c>
      <c r="F541" s="52" t="str">
        <f t="shared" si="8"/>
        <v>Call Money-USD</v>
      </c>
      <c r="G541" s="60">
        <v>980187.12</v>
      </c>
      <c r="H541" s="52" t="s">
        <v>615</v>
      </c>
      <c r="I541" s="52" t="s">
        <v>382</v>
      </c>
      <c r="J541" s="52" t="s">
        <v>371</v>
      </c>
      <c r="K541" s="52" t="s">
        <v>373</v>
      </c>
      <c r="L541" s="60">
        <f>G541*VLOOKUP(RIGHT(F541,3),'Currency-RBI'!$A$2:$B$28,2,0)</f>
        <v>81085979.501999989</v>
      </c>
    </row>
    <row r="542" spans="1:12" x14ac:dyDescent="0.2">
      <c r="A542" s="52">
        <v>20221231</v>
      </c>
      <c r="B542" s="84" t="s">
        <v>127</v>
      </c>
      <c r="C542" s="58">
        <v>11031</v>
      </c>
      <c r="D542" s="52" t="s">
        <v>367</v>
      </c>
      <c r="E542" s="52" t="s">
        <v>370</v>
      </c>
      <c r="F542" s="52" t="str">
        <f t="shared" si="8"/>
        <v>LAF-GBP</v>
      </c>
      <c r="G542" s="60">
        <v>119046.51</v>
      </c>
      <c r="H542" s="52" t="s">
        <v>878</v>
      </c>
      <c r="I542" s="52" t="s">
        <v>380</v>
      </c>
      <c r="J542" s="52" t="s">
        <v>379</v>
      </c>
      <c r="K542" s="52" t="s">
        <v>373</v>
      </c>
      <c r="L542" s="60">
        <f>G542*VLOOKUP(RIGHT(F542,3),'Currency-RBI'!$A$2:$B$28,2,0)</f>
        <v>11848401.524025001</v>
      </c>
    </row>
    <row r="543" spans="1:12" x14ac:dyDescent="0.2">
      <c r="A543" s="52">
        <v>20221231</v>
      </c>
      <c r="B543" s="84" t="s">
        <v>123</v>
      </c>
      <c r="C543" s="58">
        <v>11036</v>
      </c>
      <c r="D543" s="52" t="s">
        <v>368</v>
      </c>
      <c r="E543" s="52" t="s">
        <v>376</v>
      </c>
      <c r="F543" s="52" t="str">
        <f t="shared" si="8"/>
        <v>Term Loan-USD</v>
      </c>
      <c r="G543" s="60">
        <v>301991.58</v>
      </c>
      <c r="H543" s="52" t="s">
        <v>877</v>
      </c>
      <c r="I543" s="52" t="s">
        <v>372</v>
      </c>
      <c r="J543" s="52" t="s">
        <v>371</v>
      </c>
      <c r="K543" s="52" t="s">
        <v>363</v>
      </c>
      <c r="L543" s="60">
        <f>G543*VLOOKUP(RIGHT(F543,3),'Currency-RBI'!$A$2:$B$28,2,0)</f>
        <v>24982253.455499999</v>
      </c>
    </row>
    <row r="544" spans="1:12" x14ac:dyDescent="0.2">
      <c r="A544" s="52">
        <v>20221231</v>
      </c>
      <c r="B544" s="84" t="s">
        <v>130</v>
      </c>
      <c r="C544" s="58">
        <v>11037</v>
      </c>
      <c r="D544" s="52" t="s">
        <v>368</v>
      </c>
      <c r="E544" s="52" t="s">
        <v>370</v>
      </c>
      <c r="F544" s="52" t="str">
        <f t="shared" si="8"/>
        <v>LAF-EUR</v>
      </c>
      <c r="G544" s="60">
        <v>143474.76</v>
      </c>
      <c r="H544" s="52" t="s">
        <v>876</v>
      </c>
      <c r="I544" s="52" t="s">
        <v>384</v>
      </c>
      <c r="J544" s="52" t="s">
        <v>371</v>
      </c>
      <c r="K544" s="52" t="s">
        <v>363</v>
      </c>
      <c r="L544" s="60">
        <f>G544*VLOOKUP(RIGHT(F544,3),'Currency-RBI'!$A$2:$B$28,2,0)</f>
        <v>12645147.972600002</v>
      </c>
    </row>
    <row r="545" spans="1:12" x14ac:dyDescent="0.2">
      <c r="A545" s="52">
        <v>20221231</v>
      </c>
      <c r="B545" s="84" t="s">
        <v>130</v>
      </c>
      <c r="C545" s="58">
        <v>11039</v>
      </c>
      <c r="D545" s="52" t="s">
        <v>368</v>
      </c>
      <c r="E545" s="52" t="s">
        <v>366</v>
      </c>
      <c r="F545" s="52" t="str">
        <f t="shared" si="8"/>
        <v>MSF-EUR</v>
      </c>
      <c r="G545" s="60">
        <v>630992.34</v>
      </c>
      <c r="H545" s="52" t="s">
        <v>875</v>
      </c>
      <c r="I545" s="52" t="s">
        <v>384</v>
      </c>
      <c r="J545" s="52" t="s">
        <v>371</v>
      </c>
      <c r="K545" s="52" t="s">
        <v>363</v>
      </c>
      <c r="L545" s="60">
        <f>G545*VLOOKUP(RIGHT(F545,3),'Currency-RBI'!$A$2:$B$28,2,0)</f>
        <v>55612509.885899998</v>
      </c>
    </row>
    <row r="546" spans="1:12" x14ac:dyDescent="0.2">
      <c r="A546" s="52">
        <v>20221231</v>
      </c>
      <c r="B546" s="84" t="s">
        <v>127</v>
      </c>
      <c r="C546" s="58">
        <v>11040</v>
      </c>
      <c r="D546" s="52" t="s">
        <v>367</v>
      </c>
      <c r="E546" s="52" t="s">
        <v>376</v>
      </c>
      <c r="F546" s="52" t="str">
        <f t="shared" si="8"/>
        <v>Term Loan-GBP</v>
      </c>
      <c r="G546" s="60">
        <v>16384.5</v>
      </c>
      <c r="H546" s="52" t="s">
        <v>874</v>
      </c>
      <c r="I546" s="52" t="s">
        <v>380</v>
      </c>
      <c r="J546" s="52" t="s">
        <v>379</v>
      </c>
      <c r="K546" s="52" t="s">
        <v>373</v>
      </c>
      <c r="L546" s="60">
        <f>G546*VLOOKUP(RIGHT(F546,3),'Currency-RBI'!$A$2:$B$28,2,0)</f>
        <v>1630708.32375</v>
      </c>
    </row>
    <row r="547" spans="1:12" x14ac:dyDescent="0.2">
      <c r="A547" s="52">
        <v>20221231</v>
      </c>
      <c r="B547" s="84" t="s">
        <v>142</v>
      </c>
      <c r="C547" s="58">
        <v>11042</v>
      </c>
      <c r="D547" s="52" t="s">
        <v>367</v>
      </c>
      <c r="E547" s="52" t="s">
        <v>381</v>
      </c>
      <c r="F547" s="52" t="str">
        <f t="shared" si="8"/>
        <v>Call Money-INR</v>
      </c>
      <c r="G547" s="60">
        <v>531854.73</v>
      </c>
      <c r="H547" s="52" t="s">
        <v>873</v>
      </c>
      <c r="I547" s="52" t="s">
        <v>382</v>
      </c>
      <c r="J547" s="52" t="s">
        <v>371</v>
      </c>
      <c r="K547" s="52" t="s">
        <v>373</v>
      </c>
      <c r="L547" s="60">
        <f>G547*VLOOKUP(RIGHT(F547,3),'Currency-RBI'!$A$2:$B$28,2,0)</f>
        <v>531854.73</v>
      </c>
    </row>
    <row r="548" spans="1:12" x14ac:dyDescent="0.2">
      <c r="A548" s="52">
        <v>20221231</v>
      </c>
      <c r="B548" s="84" t="s">
        <v>123</v>
      </c>
      <c r="C548" s="58">
        <v>11044</v>
      </c>
      <c r="D548" s="52" t="s">
        <v>367</v>
      </c>
      <c r="E548" s="52" t="s">
        <v>366</v>
      </c>
      <c r="F548" s="52" t="str">
        <f t="shared" si="8"/>
        <v>MSF-USD</v>
      </c>
      <c r="G548" s="60">
        <v>47701.17</v>
      </c>
      <c r="H548" s="52" t="s">
        <v>872</v>
      </c>
      <c r="I548" s="52" t="s">
        <v>386</v>
      </c>
      <c r="J548" s="52" t="s">
        <v>386</v>
      </c>
      <c r="K548" s="52" t="s">
        <v>363</v>
      </c>
      <c r="L548" s="60">
        <f>G548*VLOOKUP(RIGHT(F548,3),'Currency-RBI'!$A$2:$B$28,2,0)</f>
        <v>3946079.2882499998</v>
      </c>
    </row>
    <row r="549" spans="1:12" x14ac:dyDescent="0.2">
      <c r="A549" s="52">
        <v>20221231</v>
      </c>
      <c r="B549" s="84" t="s">
        <v>127</v>
      </c>
      <c r="C549" s="58">
        <v>11045</v>
      </c>
      <c r="D549" s="52" t="s">
        <v>367</v>
      </c>
      <c r="E549" s="52" t="s">
        <v>376</v>
      </c>
      <c r="F549" s="52" t="str">
        <f t="shared" si="8"/>
        <v>Term Loan-GBP</v>
      </c>
      <c r="G549" s="60">
        <v>297330.65999999997</v>
      </c>
      <c r="H549" s="52" t="s">
        <v>871</v>
      </c>
      <c r="I549" s="52" t="s">
        <v>380</v>
      </c>
      <c r="J549" s="52" t="s">
        <v>379</v>
      </c>
      <c r="K549" s="52" t="s">
        <v>363</v>
      </c>
      <c r="L549" s="60">
        <f>G549*VLOOKUP(RIGHT(F549,3),'Currency-RBI'!$A$2:$B$28,2,0)</f>
        <v>29592577.263149999</v>
      </c>
    </row>
    <row r="550" spans="1:12" x14ac:dyDescent="0.2">
      <c r="A550" s="52">
        <v>20221231</v>
      </c>
      <c r="B550" s="84" t="s">
        <v>142</v>
      </c>
      <c r="C550" s="58">
        <v>11048</v>
      </c>
      <c r="D550" s="52" t="s">
        <v>368</v>
      </c>
      <c r="E550" s="52" t="s">
        <v>370</v>
      </c>
      <c r="F550" s="52" t="str">
        <f t="shared" si="8"/>
        <v>LAF-INR</v>
      </c>
      <c r="G550" s="60">
        <v>769498.29</v>
      </c>
      <c r="H550" s="52" t="s">
        <v>870</v>
      </c>
      <c r="I550" s="52" t="s">
        <v>369</v>
      </c>
      <c r="J550" s="52" t="s">
        <v>369</v>
      </c>
      <c r="K550" s="52" t="s">
        <v>373</v>
      </c>
      <c r="L550" s="60">
        <f>G550*VLOOKUP(RIGHT(F550,3),'Currency-RBI'!$A$2:$B$28,2,0)</f>
        <v>769498.29</v>
      </c>
    </row>
    <row r="551" spans="1:12" x14ac:dyDescent="0.2">
      <c r="A551" s="52">
        <v>20221231</v>
      </c>
      <c r="B551" s="84" t="s">
        <v>142</v>
      </c>
      <c r="C551" s="58">
        <v>11050</v>
      </c>
      <c r="D551" s="52" t="s">
        <v>367</v>
      </c>
      <c r="E551" s="52" t="s">
        <v>381</v>
      </c>
      <c r="F551" s="52" t="str">
        <f t="shared" si="8"/>
        <v>Call Money-INR</v>
      </c>
      <c r="G551" s="60">
        <v>279663.12</v>
      </c>
      <c r="H551" s="52" t="s">
        <v>869</v>
      </c>
      <c r="I551" s="52" t="s">
        <v>378</v>
      </c>
      <c r="J551" s="52" t="s">
        <v>377</v>
      </c>
      <c r="K551" s="52" t="s">
        <v>373</v>
      </c>
      <c r="L551" s="60">
        <f>G551*VLOOKUP(RIGHT(F551,3),'Currency-RBI'!$A$2:$B$28,2,0)</f>
        <v>279663.12</v>
      </c>
    </row>
    <row r="552" spans="1:12" x14ac:dyDescent="0.2">
      <c r="A552" s="52">
        <v>20221231</v>
      </c>
      <c r="B552" s="84" t="s">
        <v>130</v>
      </c>
      <c r="C552" s="58">
        <v>11051</v>
      </c>
      <c r="D552" s="52" t="s">
        <v>368</v>
      </c>
      <c r="E552" s="52" t="s">
        <v>366</v>
      </c>
      <c r="F552" s="52" t="str">
        <f t="shared" si="8"/>
        <v>MSF-EUR</v>
      </c>
      <c r="G552" s="60">
        <v>736321.41</v>
      </c>
      <c r="H552" s="52" t="s">
        <v>868</v>
      </c>
      <c r="I552" s="52" t="s">
        <v>369</v>
      </c>
      <c r="J552" s="52" t="s">
        <v>369</v>
      </c>
      <c r="K552" s="52" t="s">
        <v>373</v>
      </c>
      <c r="L552" s="60">
        <f>G552*VLOOKUP(RIGHT(F552,3),'Currency-RBI'!$A$2:$B$28,2,0)</f>
        <v>64895687.470350005</v>
      </c>
    </row>
    <row r="553" spans="1:12" x14ac:dyDescent="0.2">
      <c r="A553" s="52">
        <v>20221231</v>
      </c>
      <c r="B553" s="84" t="s">
        <v>130</v>
      </c>
      <c r="C553" s="58">
        <v>11052</v>
      </c>
      <c r="D553" s="52" t="s">
        <v>368</v>
      </c>
      <c r="E553" s="52" t="s">
        <v>366</v>
      </c>
      <c r="F553" s="52" t="str">
        <f t="shared" si="8"/>
        <v>MSF-EUR</v>
      </c>
      <c r="G553" s="60">
        <v>952858.17</v>
      </c>
      <c r="H553" s="52" t="s">
        <v>867</v>
      </c>
      <c r="I553" s="52" t="s">
        <v>378</v>
      </c>
      <c r="J553" s="52" t="s">
        <v>377</v>
      </c>
      <c r="K553" s="52" t="s">
        <v>373</v>
      </c>
      <c r="L553" s="60">
        <f>G553*VLOOKUP(RIGHT(F553,3),'Currency-RBI'!$A$2:$B$28,2,0)</f>
        <v>83980154.812950015</v>
      </c>
    </row>
    <row r="554" spans="1:12" x14ac:dyDescent="0.2">
      <c r="A554" s="52">
        <v>20221231</v>
      </c>
      <c r="B554" s="84" t="s">
        <v>142</v>
      </c>
      <c r="C554" s="58">
        <v>11053</v>
      </c>
      <c r="D554" s="52" t="s">
        <v>368</v>
      </c>
      <c r="E554" s="52" t="s">
        <v>381</v>
      </c>
      <c r="F554" s="52" t="str">
        <f t="shared" si="8"/>
        <v>Call Money-INR</v>
      </c>
      <c r="G554" s="60">
        <v>846325.26</v>
      </c>
      <c r="H554" s="52" t="s">
        <v>866</v>
      </c>
      <c r="I554" s="52" t="s">
        <v>365</v>
      </c>
      <c r="J554" s="52" t="s">
        <v>364</v>
      </c>
      <c r="K554" s="52" t="s">
        <v>373</v>
      </c>
      <c r="L554" s="60">
        <f>G554*VLOOKUP(RIGHT(F554,3),'Currency-RBI'!$A$2:$B$28,2,0)</f>
        <v>846325.26</v>
      </c>
    </row>
    <row r="555" spans="1:12" x14ac:dyDescent="0.2">
      <c r="A555" s="52">
        <v>20221231</v>
      </c>
      <c r="B555" s="84" t="s">
        <v>130</v>
      </c>
      <c r="C555" s="58">
        <v>11054</v>
      </c>
      <c r="D555" s="52" t="s">
        <v>368</v>
      </c>
      <c r="E555" s="52" t="s">
        <v>381</v>
      </c>
      <c r="F555" s="52" t="str">
        <f t="shared" si="8"/>
        <v>Call Money-EUR</v>
      </c>
      <c r="G555" s="60">
        <v>521673.57</v>
      </c>
      <c r="H555" s="52" t="s">
        <v>865</v>
      </c>
      <c r="I555" s="52" t="s">
        <v>375</v>
      </c>
      <c r="J555" s="52" t="s">
        <v>374</v>
      </c>
      <c r="K555" s="52" t="s">
        <v>373</v>
      </c>
      <c r="L555" s="60">
        <f>G555*VLOOKUP(RIGHT(F555,3),'Currency-RBI'!$A$2:$B$28,2,0)</f>
        <v>45977700.091950007</v>
      </c>
    </row>
    <row r="556" spans="1:12" x14ac:dyDescent="0.2">
      <c r="A556" s="52">
        <v>20221231</v>
      </c>
      <c r="B556" s="84" t="s">
        <v>127</v>
      </c>
      <c r="C556" s="58">
        <v>11056</v>
      </c>
      <c r="D556" s="52" t="s">
        <v>368</v>
      </c>
      <c r="E556" s="52" t="s">
        <v>376</v>
      </c>
      <c r="F556" s="52" t="str">
        <f t="shared" si="8"/>
        <v>Term Loan-GBP</v>
      </c>
      <c r="G556" s="60">
        <v>184736.97</v>
      </c>
      <c r="H556" s="52" t="s">
        <v>864</v>
      </c>
      <c r="I556" s="52" t="s">
        <v>383</v>
      </c>
      <c r="J556" s="52" t="s">
        <v>371</v>
      </c>
      <c r="K556" s="52" t="s">
        <v>363</v>
      </c>
      <c r="L556" s="60">
        <f>G556*VLOOKUP(RIGHT(F556,3),'Currency-RBI'!$A$2:$B$28,2,0)</f>
        <v>18386408.781675</v>
      </c>
    </row>
    <row r="557" spans="1:12" x14ac:dyDescent="0.2">
      <c r="A557" s="52">
        <v>20221231</v>
      </c>
      <c r="B557" s="84" t="s">
        <v>142</v>
      </c>
      <c r="C557" s="58">
        <v>11057</v>
      </c>
      <c r="D557" s="52" t="s">
        <v>368</v>
      </c>
      <c r="E557" s="52" t="s">
        <v>381</v>
      </c>
      <c r="F557" s="52" t="str">
        <f t="shared" si="8"/>
        <v>Call Money-INR</v>
      </c>
      <c r="G557" s="60">
        <v>919326.87</v>
      </c>
      <c r="H557" s="52" t="s">
        <v>863</v>
      </c>
      <c r="I557" s="52" t="s">
        <v>383</v>
      </c>
      <c r="J557" s="52" t="s">
        <v>371</v>
      </c>
      <c r="K557" s="52" t="s">
        <v>373</v>
      </c>
      <c r="L557" s="60">
        <f>G557*VLOOKUP(RIGHT(F557,3),'Currency-RBI'!$A$2:$B$28,2,0)</f>
        <v>919326.87</v>
      </c>
    </row>
    <row r="558" spans="1:12" x14ac:dyDescent="0.2">
      <c r="A558" s="52">
        <v>20221231</v>
      </c>
      <c r="B558" s="84" t="s">
        <v>127</v>
      </c>
      <c r="C558" s="58">
        <v>11060</v>
      </c>
      <c r="D558" s="52" t="s">
        <v>368</v>
      </c>
      <c r="E558" s="52" t="s">
        <v>366</v>
      </c>
      <c r="F558" s="52" t="str">
        <f t="shared" si="8"/>
        <v>MSF-GBP</v>
      </c>
      <c r="G558" s="60">
        <v>716180.85</v>
      </c>
      <c r="H558" s="52" t="s">
        <v>862</v>
      </c>
      <c r="I558" s="52" t="s">
        <v>384</v>
      </c>
      <c r="J558" s="52" t="s">
        <v>371</v>
      </c>
      <c r="K558" s="52" t="s">
        <v>373</v>
      </c>
      <c r="L558" s="60">
        <f>G558*VLOOKUP(RIGHT(F558,3),'Currency-RBI'!$A$2:$B$28,2,0)</f>
        <v>71279689.548374996</v>
      </c>
    </row>
    <row r="559" spans="1:12" x14ac:dyDescent="0.2">
      <c r="A559" s="52">
        <v>20221231</v>
      </c>
      <c r="B559" s="84" t="s">
        <v>123</v>
      </c>
      <c r="C559" s="58">
        <v>11061</v>
      </c>
      <c r="D559" s="52" t="s">
        <v>368</v>
      </c>
      <c r="E559" s="52" t="s">
        <v>376</v>
      </c>
      <c r="F559" s="52" t="str">
        <f t="shared" si="8"/>
        <v>Term Loan-USD</v>
      </c>
      <c r="G559" s="60">
        <v>756975.78</v>
      </c>
      <c r="H559" s="52" t="s">
        <v>861</v>
      </c>
      <c r="I559" s="52" t="s">
        <v>375</v>
      </c>
      <c r="J559" s="52" t="s">
        <v>374</v>
      </c>
      <c r="K559" s="52" t="s">
        <v>363</v>
      </c>
      <c r="L559" s="60">
        <f>G559*VLOOKUP(RIGHT(F559,3),'Currency-RBI'!$A$2:$B$28,2,0)</f>
        <v>62620821.4005</v>
      </c>
    </row>
    <row r="560" spans="1:12" x14ac:dyDescent="0.2">
      <c r="A560" s="52">
        <v>20221231</v>
      </c>
      <c r="B560" s="84" t="s">
        <v>142</v>
      </c>
      <c r="C560" s="58">
        <v>11063</v>
      </c>
      <c r="D560" s="52" t="s">
        <v>367</v>
      </c>
      <c r="E560" s="52" t="s">
        <v>381</v>
      </c>
      <c r="F560" s="52" t="str">
        <f t="shared" si="8"/>
        <v>Call Money-INR</v>
      </c>
      <c r="G560" s="60">
        <v>171626.4</v>
      </c>
      <c r="H560" s="52" t="s">
        <v>860</v>
      </c>
      <c r="I560" s="52" t="s">
        <v>372</v>
      </c>
      <c r="J560" s="52" t="s">
        <v>371</v>
      </c>
      <c r="K560" s="52" t="s">
        <v>363</v>
      </c>
      <c r="L560" s="60">
        <f>G560*VLOOKUP(RIGHT(F560,3),'Currency-RBI'!$A$2:$B$28,2,0)</f>
        <v>171626.4</v>
      </c>
    </row>
    <row r="561" spans="1:12" x14ac:dyDescent="0.2">
      <c r="A561" s="52">
        <v>20221231</v>
      </c>
      <c r="B561" s="84" t="s">
        <v>130</v>
      </c>
      <c r="C561" s="58">
        <v>11068</v>
      </c>
      <c r="D561" s="52" t="s">
        <v>367</v>
      </c>
      <c r="E561" s="52" t="s">
        <v>381</v>
      </c>
      <c r="F561" s="52" t="str">
        <f t="shared" si="8"/>
        <v>Call Money-EUR</v>
      </c>
      <c r="G561" s="60">
        <v>667203.56999999995</v>
      </c>
      <c r="H561" s="52" t="s">
        <v>859</v>
      </c>
      <c r="I561" s="52" t="s">
        <v>378</v>
      </c>
      <c r="J561" s="52" t="s">
        <v>377</v>
      </c>
      <c r="K561" s="52" t="s">
        <v>363</v>
      </c>
      <c r="L561" s="60">
        <f>G561*VLOOKUP(RIGHT(F561,3),'Currency-RBI'!$A$2:$B$28,2,0)</f>
        <v>58803986.641949996</v>
      </c>
    </row>
    <row r="562" spans="1:12" x14ac:dyDescent="0.2">
      <c r="A562" s="52">
        <v>20221231</v>
      </c>
      <c r="B562" s="84" t="s">
        <v>142</v>
      </c>
      <c r="C562" s="58">
        <v>11069</v>
      </c>
      <c r="D562" s="52" t="s">
        <v>367</v>
      </c>
      <c r="E562" s="52" t="s">
        <v>376</v>
      </c>
      <c r="F562" s="52" t="str">
        <f t="shared" si="8"/>
        <v>Term Loan-INR</v>
      </c>
      <c r="G562" s="60">
        <v>826483.67999999993</v>
      </c>
      <c r="H562" s="52" t="s">
        <v>858</v>
      </c>
      <c r="I562" s="52" t="s">
        <v>365</v>
      </c>
      <c r="J562" s="52" t="s">
        <v>364</v>
      </c>
      <c r="K562" s="52" t="s">
        <v>363</v>
      </c>
      <c r="L562" s="60">
        <f>G562*VLOOKUP(RIGHT(F562,3),'Currency-RBI'!$A$2:$B$28,2,0)</f>
        <v>826483.67999999993</v>
      </c>
    </row>
    <row r="563" spans="1:12" x14ac:dyDescent="0.2">
      <c r="A563" s="52">
        <v>20221231</v>
      </c>
      <c r="B563" s="84" t="s">
        <v>142</v>
      </c>
      <c r="C563" s="58">
        <v>11072</v>
      </c>
      <c r="D563" s="52" t="s">
        <v>367</v>
      </c>
      <c r="E563" s="52" t="s">
        <v>370</v>
      </c>
      <c r="F563" s="52" t="str">
        <f t="shared" si="8"/>
        <v>LAF-INR</v>
      </c>
      <c r="G563" s="60">
        <v>940548.51</v>
      </c>
      <c r="H563" s="52" t="s">
        <v>857</v>
      </c>
      <c r="I563" s="52" t="s">
        <v>384</v>
      </c>
      <c r="J563" s="52" t="s">
        <v>371</v>
      </c>
      <c r="K563" s="52" t="s">
        <v>363</v>
      </c>
      <c r="L563" s="60">
        <f>G563*VLOOKUP(RIGHT(F563,3),'Currency-RBI'!$A$2:$B$28,2,0)</f>
        <v>940548.51</v>
      </c>
    </row>
    <row r="564" spans="1:12" x14ac:dyDescent="0.2">
      <c r="A564" s="52">
        <v>20221231</v>
      </c>
      <c r="B564" s="84" t="s">
        <v>130</v>
      </c>
      <c r="C564" s="58">
        <v>11076</v>
      </c>
      <c r="D564" s="52" t="s">
        <v>368</v>
      </c>
      <c r="E564" s="52" t="s">
        <v>381</v>
      </c>
      <c r="F564" s="52" t="str">
        <f t="shared" si="8"/>
        <v>Call Money-EUR</v>
      </c>
      <c r="G564" s="60">
        <v>817101.45</v>
      </c>
      <c r="H564" s="52" t="s">
        <v>856</v>
      </c>
      <c r="I564" s="52" t="s">
        <v>380</v>
      </c>
      <c r="J564" s="52" t="s">
        <v>379</v>
      </c>
      <c r="K564" s="52" t="s">
        <v>363</v>
      </c>
      <c r="L564" s="60">
        <f>G564*VLOOKUP(RIGHT(F564,3),'Currency-RBI'!$A$2:$B$28,2,0)</f>
        <v>72015236.295750007</v>
      </c>
    </row>
    <row r="565" spans="1:12" x14ac:dyDescent="0.2">
      <c r="A565" s="52">
        <v>20221231</v>
      </c>
      <c r="B565" s="84" t="s">
        <v>123</v>
      </c>
      <c r="C565" s="58">
        <v>11077</v>
      </c>
      <c r="D565" s="52" t="s">
        <v>367</v>
      </c>
      <c r="E565" s="52" t="s">
        <v>366</v>
      </c>
      <c r="F565" s="52" t="str">
        <f t="shared" si="8"/>
        <v>MSF-USD</v>
      </c>
      <c r="G565" s="60">
        <v>241877.79</v>
      </c>
      <c r="H565" s="52" t="s">
        <v>855</v>
      </c>
      <c r="I565" s="52" t="s">
        <v>384</v>
      </c>
      <c r="J565" s="52" t="s">
        <v>371</v>
      </c>
      <c r="K565" s="52" t="s">
        <v>373</v>
      </c>
      <c r="L565" s="60">
        <f>G565*VLOOKUP(RIGHT(F565,3),'Currency-RBI'!$A$2:$B$28,2,0)</f>
        <v>20009340.177749999</v>
      </c>
    </row>
    <row r="566" spans="1:12" x14ac:dyDescent="0.2">
      <c r="A566" s="52">
        <v>20221231</v>
      </c>
      <c r="B566" s="84" t="s">
        <v>127</v>
      </c>
      <c r="C566" s="58">
        <v>11078</v>
      </c>
      <c r="D566" s="52" t="s">
        <v>368</v>
      </c>
      <c r="E566" s="52" t="s">
        <v>370</v>
      </c>
      <c r="F566" s="52" t="str">
        <f t="shared" si="8"/>
        <v>LAF-GBP</v>
      </c>
      <c r="G566" s="60">
        <v>865416.42</v>
      </c>
      <c r="H566" s="52" t="s">
        <v>854</v>
      </c>
      <c r="I566" s="52" t="s">
        <v>380</v>
      </c>
      <c r="J566" s="52" t="s">
        <v>379</v>
      </c>
      <c r="K566" s="52" t="s">
        <v>373</v>
      </c>
      <c r="L566" s="60">
        <f>G566*VLOOKUP(RIGHT(F566,3),'Currency-RBI'!$A$2:$B$28,2,0)</f>
        <v>86132732.741550013</v>
      </c>
    </row>
    <row r="567" spans="1:12" x14ac:dyDescent="0.2">
      <c r="A567" s="52">
        <v>20221231</v>
      </c>
      <c r="B567" s="84" t="s">
        <v>127</v>
      </c>
      <c r="C567" s="58">
        <v>11081</v>
      </c>
      <c r="D567" s="52" t="s">
        <v>368</v>
      </c>
      <c r="E567" s="52" t="s">
        <v>381</v>
      </c>
      <c r="F567" s="52" t="str">
        <f t="shared" si="8"/>
        <v>Call Money-GBP</v>
      </c>
      <c r="G567" s="60">
        <v>189252.36</v>
      </c>
      <c r="H567" s="52" t="s">
        <v>853</v>
      </c>
      <c r="I567" s="52" t="s">
        <v>375</v>
      </c>
      <c r="J567" s="52" t="s">
        <v>374</v>
      </c>
      <c r="K567" s="52" t="s">
        <v>363</v>
      </c>
      <c r="L567" s="60">
        <f>G567*VLOOKUP(RIGHT(F567,3),'Currency-RBI'!$A$2:$B$28,2,0)</f>
        <v>18835814.2599</v>
      </c>
    </row>
    <row r="568" spans="1:12" x14ac:dyDescent="0.2">
      <c r="A568" s="52">
        <v>20221231</v>
      </c>
      <c r="B568" s="84" t="s">
        <v>130</v>
      </c>
      <c r="C568" s="58">
        <v>11086</v>
      </c>
      <c r="D568" s="52" t="s">
        <v>367</v>
      </c>
      <c r="E568" s="52" t="s">
        <v>370</v>
      </c>
      <c r="F568" s="52" t="str">
        <f t="shared" si="8"/>
        <v>LAF-EUR</v>
      </c>
      <c r="G568" s="60">
        <v>146252.70000000001</v>
      </c>
      <c r="H568" s="52" t="s">
        <v>437</v>
      </c>
      <c r="I568" s="52" t="s">
        <v>384</v>
      </c>
      <c r="J568" s="52" t="s">
        <v>371</v>
      </c>
      <c r="K568" s="52" t="s">
        <v>373</v>
      </c>
      <c r="L568" s="60">
        <f>G568*VLOOKUP(RIGHT(F568,3),'Currency-RBI'!$A$2:$B$28,2,0)</f>
        <v>12889981.714500003</v>
      </c>
    </row>
    <row r="569" spans="1:12" x14ac:dyDescent="0.2">
      <c r="A569" s="52">
        <v>20221231</v>
      </c>
      <c r="B569" s="84" t="s">
        <v>130</v>
      </c>
      <c r="C569" s="58">
        <v>11087</v>
      </c>
      <c r="D569" s="52" t="s">
        <v>367</v>
      </c>
      <c r="E569" s="52" t="s">
        <v>376</v>
      </c>
      <c r="F569" s="52" t="str">
        <f t="shared" si="8"/>
        <v>Term Loan-EUR</v>
      </c>
      <c r="G569" s="60">
        <v>703425.69</v>
      </c>
      <c r="H569" s="52" t="s">
        <v>400</v>
      </c>
      <c r="I569" s="52" t="s">
        <v>375</v>
      </c>
      <c r="J569" s="52" t="s">
        <v>374</v>
      </c>
      <c r="K569" s="52" t="s">
        <v>363</v>
      </c>
      <c r="L569" s="60">
        <f>G569*VLOOKUP(RIGHT(F569,3),'Currency-RBI'!$A$2:$B$28,2,0)</f>
        <v>61996423.188149996</v>
      </c>
    </row>
    <row r="570" spans="1:12" x14ac:dyDescent="0.2">
      <c r="A570" s="52">
        <v>20221231</v>
      </c>
      <c r="B570" s="84" t="s">
        <v>123</v>
      </c>
      <c r="C570" s="58">
        <v>11089</v>
      </c>
      <c r="D570" s="52" t="s">
        <v>368</v>
      </c>
      <c r="E570" s="52" t="s">
        <v>381</v>
      </c>
      <c r="F570" s="52" t="str">
        <f t="shared" si="8"/>
        <v>Call Money-USD</v>
      </c>
      <c r="G570" s="60">
        <v>433268.55</v>
      </c>
      <c r="H570" s="52" t="s">
        <v>852</v>
      </c>
      <c r="I570" s="52" t="s">
        <v>382</v>
      </c>
      <c r="J570" s="52" t="s">
        <v>371</v>
      </c>
      <c r="K570" s="52" t="s">
        <v>363</v>
      </c>
      <c r="L570" s="60">
        <f>G570*VLOOKUP(RIGHT(F570,3),'Currency-RBI'!$A$2:$B$28,2,0)</f>
        <v>35842140.798749998</v>
      </c>
    </row>
    <row r="571" spans="1:12" x14ac:dyDescent="0.2">
      <c r="A571" s="52">
        <v>20221231</v>
      </c>
      <c r="B571" s="84" t="s">
        <v>127</v>
      </c>
      <c r="C571" s="58">
        <v>11091</v>
      </c>
      <c r="D571" s="52" t="s">
        <v>368</v>
      </c>
      <c r="E571" s="52" t="s">
        <v>376</v>
      </c>
      <c r="F571" s="52" t="str">
        <f t="shared" si="8"/>
        <v>Term Loan-GBP</v>
      </c>
      <c r="G571" s="60">
        <v>362856.77999999997</v>
      </c>
      <c r="H571" s="52" t="s">
        <v>851</v>
      </c>
      <c r="I571" s="52" t="s">
        <v>383</v>
      </c>
      <c r="J571" s="52" t="s">
        <v>371</v>
      </c>
      <c r="K571" s="52" t="s">
        <v>373</v>
      </c>
      <c r="L571" s="60">
        <f>G571*VLOOKUP(RIGHT(F571,3),'Currency-RBI'!$A$2:$B$28,2,0)</f>
        <v>36114228.171449997</v>
      </c>
    </row>
    <row r="572" spans="1:12" x14ac:dyDescent="0.2">
      <c r="A572" s="52">
        <v>20221231</v>
      </c>
      <c r="B572" s="84" t="s">
        <v>142</v>
      </c>
      <c r="C572" s="58">
        <v>11092</v>
      </c>
      <c r="D572" s="52" t="s">
        <v>368</v>
      </c>
      <c r="E572" s="52" t="s">
        <v>366</v>
      </c>
      <c r="F572" s="52" t="str">
        <f t="shared" si="8"/>
        <v>MSF-INR</v>
      </c>
      <c r="G572" s="60">
        <v>280939.23</v>
      </c>
      <c r="H572" s="52" t="s">
        <v>850</v>
      </c>
      <c r="I572" s="52" t="s">
        <v>382</v>
      </c>
      <c r="J572" s="52" t="s">
        <v>371</v>
      </c>
      <c r="K572" s="52" t="s">
        <v>373</v>
      </c>
      <c r="L572" s="60">
        <f>G572*VLOOKUP(RIGHT(F572,3),'Currency-RBI'!$A$2:$B$28,2,0)</f>
        <v>280939.23</v>
      </c>
    </row>
    <row r="573" spans="1:12" x14ac:dyDescent="0.2">
      <c r="A573" s="52">
        <v>20221231</v>
      </c>
      <c r="B573" s="84" t="s">
        <v>142</v>
      </c>
      <c r="C573" s="58">
        <v>11095</v>
      </c>
      <c r="D573" s="52" t="s">
        <v>368</v>
      </c>
      <c r="E573" s="52" t="s">
        <v>376</v>
      </c>
      <c r="F573" s="52" t="str">
        <f t="shared" si="8"/>
        <v>Term Loan-INR</v>
      </c>
      <c r="G573" s="60">
        <v>263791.44</v>
      </c>
      <c r="H573" s="52" t="s">
        <v>849</v>
      </c>
      <c r="I573" s="52" t="s">
        <v>375</v>
      </c>
      <c r="J573" s="52" t="s">
        <v>374</v>
      </c>
      <c r="K573" s="52" t="s">
        <v>363</v>
      </c>
      <c r="L573" s="60">
        <f>G573*VLOOKUP(RIGHT(F573,3),'Currency-RBI'!$A$2:$B$28,2,0)</f>
        <v>263791.44</v>
      </c>
    </row>
    <row r="574" spans="1:12" x14ac:dyDescent="0.2">
      <c r="A574" s="52">
        <v>20221231</v>
      </c>
      <c r="B574" s="84" t="s">
        <v>130</v>
      </c>
      <c r="C574" s="58">
        <v>11096</v>
      </c>
      <c r="D574" s="52" t="s">
        <v>367</v>
      </c>
      <c r="E574" s="52" t="s">
        <v>366</v>
      </c>
      <c r="F574" s="52" t="str">
        <f t="shared" si="8"/>
        <v>MSF-EUR</v>
      </c>
      <c r="G574" s="60">
        <v>162685.71</v>
      </c>
      <c r="H574" s="52" t="s">
        <v>848</v>
      </c>
      <c r="I574" s="52" t="s">
        <v>365</v>
      </c>
      <c r="J574" s="52" t="s">
        <v>364</v>
      </c>
      <c r="K574" s="52" t="s">
        <v>363</v>
      </c>
      <c r="L574" s="60">
        <f>G574*VLOOKUP(RIGHT(F574,3),'Currency-RBI'!$A$2:$B$28,2,0)</f>
        <v>14338305.05085</v>
      </c>
    </row>
    <row r="575" spans="1:12" x14ac:dyDescent="0.2">
      <c r="A575" s="52">
        <v>20221231</v>
      </c>
      <c r="B575" s="84" t="s">
        <v>123</v>
      </c>
      <c r="C575" s="58">
        <v>11097</v>
      </c>
      <c r="D575" s="52" t="s">
        <v>368</v>
      </c>
      <c r="E575" s="52" t="s">
        <v>370</v>
      </c>
      <c r="F575" s="52" t="str">
        <f t="shared" si="8"/>
        <v>LAF-USD</v>
      </c>
      <c r="G575" s="60">
        <v>372864.69</v>
      </c>
      <c r="H575" s="52" t="s">
        <v>847</v>
      </c>
      <c r="I575" s="52" t="s">
        <v>384</v>
      </c>
      <c r="J575" s="52" t="s">
        <v>371</v>
      </c>
      <c r="K575" s="52" t="s">
        <v>373</v>
      </c>
      <c r="L575" s="60">
        <f>G575*VLOOKUP(RIGHT(F575,3),'Currency-RBI'!$A$2:$B$28,2,0)</f>
        <v>30845231.480249997</v>
      </c>
    </row>
    <row r="576" spans="1:12" x14ac:dyDescent="0.2">
      <c r="A576" s="52">
        <v>20221231</v>
      </c>
      <c r="B576" s="84" t="s">
        <v>130</v>
      </c>
      <c r="C576" s="58">
        <v>11102</v>
      </c>
      <c r="D576" s="52" t="s">
        <v>367</v>
      </c>
      <c r="E576" s="52" t="s">
        <v>370</v>
      </c>
      <c r="F576" s="52" t="str">
        <f t="shared" si="8"/>
        <v>LAF-EUR</v>
      </c>
      <c r="G576" s="60">
        <v>235614.06</v>
      </c>
      <c r="H576" s="52" t="s">
        <v>846</v>
      </c>
      <c r="I576" s="52" t="s">
        <v>369</v>
      </c>
      <c r="J576" s="52" t="s">
        <v>369</v>
      </c>
      <c r="K576" s="52" t="s">
        <v>363</v>
      </c>
      <c r="L576" s="60">
        <f>G576*VLOOKUP(RIGHT(F576,3),'Currency-RBI'!$A$2:$B$28,2,0)</f>
        <v>20765845.178100001</v>
      </c>
    </row>
    <row r="577" spans="1:12" x14ac:dyDescent="0.2">
      <c r="A577" s="52">
        <v>20221231</v>
      </c>
      <c r="B577" s="84" t="s">
        <v>123</v>
      </c>
      <c r="C577" s="58">
        <v>11105</v>
      </c>
      <c r="D577" s="52" t="s">
        <v>368</v>
      </c>
      <c r="E577" s="52" t="s">
        <v>370</v>
      </c>
      <c r="F577" s="52" t="str">
        <f t="shared" si="8"/>
        <v>LAF-USD</v>
      </c>
      <c r="G577" s="60">
        <v>63916.38</v>
      </c>
      <c r="H577" s="52" t="s">
        <v>845</v>
      </c>
      <c r="I577" s="52" t="s">
        <v>386</v>
      </c>
      <c r="J577" s="52" t="s">
        <v>386</v>
      </c>
      <c r="K577" s="52" t="s">
        <v>363</v>
      </c>
      <c r="L577" s="60">
        <f>G577*VLOOKUP(RIGHT(F577,3),'Currency-RBI'!$A$2:$B$28,2,0)</f>
        <v>5287482.5354999993</v>
      </c>
    </row>
    <row r="578" spans="1:12" x14ac:dyDescent="0.2">
      <c r="A578" s="52">
        <v>20221231</v>
      </c>
      <c r="B578" s="84" t="s">
        <v>127</v>
      </c>
      <c r="C578" s="58">
        <v>11106</v>
      </c>
      <c r="D578" s="52" t="s">
        <v>368</v>
      </c>
      <c r="E578" s="52" t="s">
        <v>366</v>
      </c>
      <c r="F578" s="52" t="str">
        <f t="shared" si="8"/>
        <v>MSF-GBP</v>
      </c>
      <c r="G578" s="60">
        <v>776952.99</v>
      </c>
      <c r="H578" s="52" t="s">
        <v>844</v>
      </c>
      <c r="I578" s="52" t="s">
        <v>369</v>
      </c>
      <c r="J578" s="52" t="s">
        <v>369</v>
      </c>
      <c r="K578" s="52" t="s">
        <v>373</v>
      </c>
      <c r="L578" s="60">
        <f>G578*VLOOKUP(RIGHT(F578,3),'Currency-RBI'!$A$2:$B$28,2,0)</f>
        <v>77328188.712225005</v>
      </c>
    </row>
    <row r="579" spans="1:12" x14ac:dyDescent="0.2">
      <c r="A579" s="52">
        <v>20221231</v>
      </c>
      <c r="B579" s="84" t="s">
        <v>142</v>
      </c>
      <c r="C579" s="58">
        <v>11108</v>
      </c>
      <c r="D579" s="52" t="s">
        <v>367</v>
      </c>
      <c r="E579" s="52" t="s">
        <v>370</v>
      </c>
      <c r="F579" s="52" t="str">
        <f t="shared" ref="F579:F642" si="9">CONCATENATE(E579,"-",B579)</f>
        <v>LAF-INR</v>
      </c>
      <c r="G579" s="60">
        <v>185840.82</v>
      </c>
      <c r="H579" s="52" t="s">
        <v>843</v>
      </c>
      <c r="I579" s="52" t="s">
        <v>369</v>
      </c>
      <c r="J579" s="52" t="s">
        <v>369</v>
      </c>
      <c r="K579" s="52" t="s">
        <v>373</v>
      </c>
      <c r="L579" s="60">
        <f>G579*VLOOKUP(RIGHT(F579,3),'Currency-RBI'!$A$2:$B$28,2,0)</f>
        <v>185840.82</v>
      </c>
    </row>
    <row r="580" spans="1:12" x14ac:dyDescent="0.2">
      <c r="A580" s="52">
        <v>20221231</v>
      </c>
      <c r="B580" s="84" t="s">
        <v>130</v>
      </c>
      <c r="C580" s="58">
        <v>11112</v>
      </c>
      <c r="D580" s="52" t="s">
        <v>368</v>
      </c>
      <c r="E580" s="52" t="s">
        <v>370</v>
      </c>
      <c r="F580" s="52" t="str">
        <f t="shared" si="9"/>
        <v>LAF-EUR</v>
      </c>
      <c r="G580" s="60">
        <v>220366.07999999999</v>
      </c>
      <c r="H580" s="52" t="s">
        <v>842</v>
      </c>
      <c r="I580" s="52" t="s">
        <v>385</v>
      </c>
      <c r="J580" s="52" t="s">
        <v>364</v>
      </c>
      <c r="K580" s="52" t="s">
        <v>363</v>
      </c>
      <c r="L580" s="60">
        <f>G580*VLOOKUP(RIGHT(F580,3),'Currency-RBI'!$A$2:$B$28,2,0)</f>
        <v>19421964.4608</v>
      </c>
    </row>
    <row r="581" spans="1:12" x14ac:dyDescent="0.2">
      <c r="A581" s="52">
        <v>20221231</v>
      </c>
      <c r="B581" s="84" t="s">
        <v>130</v>
      </c>
      <c r="C581" s="58">
        <v>11114</v>
      </c>
      <c r="D581" s="52" t="s">
        <v>368</v>
      </c>
      <c r="E581" s="52" t="s">
        <v>366</v>
      </c>
      <c r="F581" s="52" t="str">
        <f t="shared" si="9"/>
        <v>MSF-EUR</v>
      </c>
      <c r="G581" s="60">
        <v>148735.62</v>
      </c>
      <c r="H581" s="52" t="s">
        <v>841</v>
      </c>
      <c r="I581" s="52" t="s">
        <v>378</v>
      </c>
      <c r="J581" s="52" t="s">
        <v>377</v>
      </c>
      <c r="K581" s="52" t="s">
        <v>373</v>
      </c>
      <c r="L581" s="60">
        <f>G581*VLOOKUP(RIGHT(F581,3),'Currency-RBI'!$A$2:$B$28,2,0)</f>
        <v>13108813.8687</v>
      </c>
    </row>
    <row r="582" spans="1:12" x14ac:dyDescent="0.2">
      <c r="A582" s="52">
        <v>20221231</v>
      </c>
      <c r="B582" s="84" t="s">
        <v>130</v>
      </c>
      <c r="C582" s="58">
        <v>11115</v>
      </c>
      <c r="D582" s="52" t="s">
        <v>367</v>
      </c>
      <c r="E582" s="52" t="s">
        <v>381</v>
      </c>
      <c r="F582" s="52" t="str">
        <f t="shared" si="9"/>
        <v>Call Money-EUR</v>
      </c>
      <c r="G582" s="60">
        <v>858767.58</v>
      </c>
      <c r="H582" s="52" t="s">
        <v>840</v>
      </c>
      <c r="I582" s="52" t="s">
        <v>369</v>
      </c>
      <c r="J582" s="52" t="s">
        <v>369</v>
      </c>
      <c r="K582" s="52" t="s">
        <v>363</v>
      </c>
      <c r="L582" s="60">
        <f>G582*VLOOKUP(RIGHT(F582,3),'Currency-RBI'!$A$2:$B$28,2,0)</f>
        <v>75687480.663300008</v>
      </c>
    </row>
    <row r="583" spans="1:12" x14ac:dyDescent="0.2">
      <c r="A583" s="52">
        <v>20221231</v>
      </c>
      <c r="B583" s="84" t="s">
        <v>130</v>
      </c>
      <c r="C583" s="58">
        <v>11116</v>
      </c>
      <c r="D583" s="52" t="s">
        <v>367</v>
      </c>
      <c r="E583" s="52" t="s">
        <v>370</v>
      </c>
      <c r="F583" s="52" t="str">
        <f t="shared" si="9"/>
        <v>LAF-EUR</v>
      </c>
      <c r="G583" s="60">
        <v>637261.02</v>
      </c>
      <c r="H583" s="52" t="s">
        <v>449</v>
      </c>
      <c r="I583" s="52" t="s">
        <v>365</v>
      </c>
      <c r="J583" s="52" t="s">
        <v>364</v>
      </c>
      <c r="K583" s="52" t="s">
        <v>363</v>
      </c>
      <c r="L583" s="60">
        <f>G583*VLOOKUP(RIGHT(F583,3),'Currency-RBI'!$A$2:$B$28,2,0)</f>
        <v>56164999.997700006</v>
      </c>
    </row>
    <row r="584" spans="1:12" x14ac:dyDescent="0.2">
      <c r="A584" s="52">
        <v>20221231</v>
      </c>
      <c r="B584" s="84" t="s">
        <v>127</v>
      </c>
      <c r="C584" s="58">
        <v>11117</v>
      </c>
      <c r="D584" s="52" t="s">
        <v>367</v>
      </c>
      <c r="E584" s="52" t="s">
        <v>366</v>
      </c>
      <c r="F584" s="52" t="str">
        <f t="shared" si="9"/>
        <v>MSF-GBP</v>
      </c>
      <c r="G584" s="60">
        <v>504065.43</v>
      </c>
      <c r="H584" s="52" t="s">
        <v>839</v>
      </c>
      <c r="I584" s="52" t="s">
        <v>378</v>
      </c>
      <c r="J584" s="52" t="s">
        <v>377</v>
      </c>
      <c r="K584" s="52" t="s">
        <v>363</v>
      </c>
      <c r="L584" s="60">
        <f>G584*VLOOKUP(RIGHT(F584,3),'Currency-RBI'!$A$2:$B$28,2,0)</f>
        <v>50168372.084325001</v>
      </c>
    </row>
    <row r="585" spans="1:12" x14ac:dyDescent="0.2">
      <c r="A585" s="52">
        <v>20221231</v>
      </c>
      <c r="B585" s="84" t="s">
        <v>123</v>
      </c>
      <c r="C585" s="58">
        <v>11118</v>
      </c>
      <c r="D585" s="52" t="s">
        <v>367</v>
      </c>
      <c r="E585" s="52" t="s">
        <v>370</v>
      </c>
      <c r="F585" s="52" t="str">
        <f t="shared" si="9"/>
        <v>LAF-USD</v>
      </c>
      <c r="G585" s="60">
        <v>724608.72</v>
      </c>
      <c r="H585" s="52" t="s">
        <v>838</v>
      </c>
      <c r="I585" s="52" t="s">
        <v>385</v>
      </c>
      <c r="J585" s="52" t="s">
        <v>364</v>
      </c>
      <c r="K585" s="52" t="s">
        <v>373</v>
      </c>
      <c r="L585" s="60">
        <f>G585*VLOOKUP(RIGHT(F585,3),'Currency-RBI'!$A$2:$B$28,2,0)</f>
        <v>59943256.361999996</v>
      </c>
    </row>
    <row r="586" spans="1:12" x14ac:dyDescent="0.2">
      <c r="A586" s="52">
        <v>20221231</v>
      </c>
      <c r="B586" s="84" t="s">
        <v>123</v>
      </c>
      <c r="C586" s="58">
        <v>11122</v>
      </c>
      <c r="D586" s="52" t="s">
        <v>367</v>
      </c>
      <c r="E586" s="52" t="s">
        <v>366</v>
      </c>
      <c r="F586" s="52" t="str">
        <f t="shared" si="9"/>
        <v>MSF-USD</v>
      </c>
      <c r="G586" s="60">
        <v>259512.66</v>
      </c>
      <c r="H586" s="52" t="s">
        <v>837</v>
      </c>
      <c r="I586" s="52" t="s">
        <v>378</v>
      </c>
      <c r="J586" s="52" t="s">
        <v>377</v>
      </c>
      <c r="K586" s="52" t="s">
        <v>373</v>
      </c>
      <c r="L586" s="60">
        <f>G586*VLOOKUP(RIGHT(F586,3),'Currency-RBI'!$A$2:$B$28,2,0)</f>
        <v>21468184.798499998</v>
      </c>
    </row>
    <row r="587" spans="1:12" x14ac:dyDescent="0.2">
      <c r="A587" s="52">
        <v>20221231</v>
      </c>
      <c r="B587" s="84" t="s">
        <v>123</v>
      </c>
      <c r="C587" s="58">
        <v>11125</v>
      </c>
      <c r="D587" s="52" t="s">
        <v>367</v>
      </c>
      <c r="E587" s="52" t="s">
        <v>370</v>
      </c>
      <c r="F587" s="52" t="str">
        <f t="shared" si="9"/>
        <v>LAF-USD</v>
      </c>
      <c r="G587" s="60">
        <v>844662.05999999994</v>
      </c>
      <c r="H587" s="52" t="s">
        <v>395</v>
      </c>
      <c r="I587" s="52" t="s">
        <v>365</v>
      </c>
      <c r="J587" s="52" t="s">
        <v>364</v>
      </c>
      <c r="K587" s="52" t="s">
        <v>363</v>
      </c>
      <c r="L587" s="60">
        <f>G587*VLOOKUP(RIGHT(F587,3),'Currency-RBI'!$A$2:$B$28,2,0)</f>
        <v>69874668.913499996</v>
      </c>
    </row>
    <row r="588" spans="1:12" x14ac:dyDescent="0.2">
      <c r="A588" s="52">
        <v>20221231</v>
      </c>
      <c r="B588" s="84" t="s">
        <v>130</v>
      </c>
      <c r="C588" s="58">
        <v>11127</v>
      </c>
      <c r="D588" s="52" t="s">
        <v>368</v>
      </c>
      <c r="E588" s="52" t="s">
        <v>370</v>
      </c>
      <c r="F588" s="52" t="str">
        <f t="shared" si="9"/>
        <v>LAF-EUR</v>
      </c>
      <c r="G588" s="60">
        <v>855557.01</v>
      </c>
      <c r="H588" s="52" t="s">
        <v>836</v>
      </c>
      <c r="I588" s="52" t="s">
        <v>383</v>
      </c>
      <c r="J588" s="52" t="s">
        <v>371</v>
      </c>
      <c r="K588" s="52" t="s">
        <v>363</v>
      </c>
      <c r="L588" s="60">
        <f>G588*VLOOKUP(RIGHT(F588,3),'Currency-RBI'!$A$2:$B$28,2,0)</f>
        <v>75404517.076350003</v>
      </c>
    </row>
    <row r="589" spans="1:12" x14ac:dyDescent="0.2">
      <c r="A589" s="52">
        <v>20221231</v>
      </c>
      <c r="B589" s="84" t="s">
        <v>127</v>
      </c>
      <c r="C589" s="58">
        <v>11128</v>
      </c>
      <c r="D589" s="52" t="s">
        <v>367</v>
      </c>
      <c r="E589" s="52" t="s">
        <v>366</v>
      </c>
      <c r="F589" s="52" t="str">
        <f t="shared" si="9"/>
        <v>MSF-GBP</v>
      </c>
      <c r="G589" s="60">
        <v>515196</v>
      </c>
      <c r="H589" s="52" t="s">
        <v>835</v>
      </c>
      <c r="I589" s="52" t="s">
        <v>375</v>
      </c>
      <c r="J589" s="52" t="s">
        <v>374</v>
      </c>
      <c r="K589" s="52" t="s">
        <v>373</v>
      </c>
      <c r="L589" s="60">
        <f>G589*VLOOKUP(RIGHT(F589,3),'Currency-RBI'!$A$2:$B$28,2,0)</f>
        <v>51276169.890000001</v>
      </c>
    </row>
    <row r="590" spans="1:12" x14ac:dyDescent="0.2">
      <c r="A590" s="52">
        <v>20221231</v>
      </c>
      <c r="B590" s="84" t="s">
        <v>127</v>
      </c>
      <c r="C590" s="58">
        <v>11130</v>
      </c>
      <c r="D590" s="52" t="s">
        <v>367</v>
      </c>
      <c r="E590" s="52" t="s">
        <v>370</v>
      </c>
      <c r="F590" s="52" t="str">
        <f t="shared" si="9"/>
        <v>LAF-GBP</v>
      </c>
      <c r="G590" s="60">
        <v>248260.32</v>
      </c>
      <c r="H590" s="52" t="s">
        <v>834</v>
      </c>
      <c r="I590" s="52" t="s">
        <v>365</v>
      </c>
      <c r="J590" s="52" t="s">
        <v>364</v>
      </c>
      <c r="K590" s="52" t="s">
        <v>373</v>
      </c>
      <c r="L590" s="60">
        <f>G590*VLOOKUP(RIGHT(F590,3),'Currency-RBI'!$A$2:$B$28,2,0)</f>
        <v>24708728.998800002</v>
      </c>
    </row>
    <row r="591" spans="1:12" x14ac:dyDescent="0.2">
      <c r="A591" s="52">
        <v>20221231</v>
      </c>
      <c r="B591" s="84" t="s">
        <v>142</v>
      </c>
      <c r="C591" s="58">
        <v>11131</v>
      </c>
      <c r="D591" s="52" t="s">
        <v>367</v>
      </c>
      <c r="E591" s="52" t="s">
        <v>376</v>
      </c>
      <c r="F591" s="52" t="str">
        <f t="shared" si="9"/>
        <v>Term Loan-INR</v>
      </c>
      <c r="G591" s="60">
        <v>93995.55</v>
      </c>
      <c r="H591" s="52" t="s">
        <v>833</v>
      </c>
      <c r="I591" s="52" t="s">
        <v>372</v>
      </c>
      <c r="J591" s="52" t="s">
        <v>371</v>
      </c>
      <c r="K591" s="52" t="s">
        <v>373</v>
      </c>
      <c r="L591" s="60">
        <f>G591*VLOOKUP(RIGHT(F591,3),'Currency-RBI'!$A$2:$B$28,2,0)</f>
        <v>93995.55</v>
      </c>
    </row>
    <row r="592" spans="1:12" x14ac:dyDescent="0.2">
      <c r="A592" s="52">
        <v>20221231</v>
      </c>
      <c r="B592" s="84" t="s">
        <v>123</v>
      </c>
      <c r="C592" s="58">
        <v>11139</v>
      </c>
      <c r="D592" s="52" t="s">
        <v>368</v>
      </c>
      <c r="E592" s="52" t="s">
        <v>381</v>
      </c>
      <c r="F592" s="52" t="str">
        <f t="shared" si="9"/>
        <v>Call Money-USD</v>
      </c>
      <c r="G592" s="60">
        <v>254850.75</v>
      </c>
      <c r="H592" s="52" t="s">
        <v>832</v>
      </c>
      <c r="I592" s="52" t="s">
        <v>372</v>
      </c>
      <c r="J592" s="52" t="s">
        <v>371</v>
      </c>
      <c r="K592" s="52" t="s">
        <v>373</v>
      </c>
      <c r="L592" s="60">
        <f>G592*VLOOKUP(RIGHT(F592,3),'Currency-RBI'!$A$2:$B$28,2,0)</f>
        <v>21082528.293749999</v>
      </c>
    </row>
    <row r="593" spans="1:12" x14ac:dyDescent="0.2">
      <c r="A593" s="52">
        <v>20221231</v>
      </c>
      <c r="B593" s="84" t="s">
        <v>123</v>
      </c>
      <c r="C593" s="58">
        <v>11140</v>
      </c>
      <c r="D593" s="52" t="s">
        <v>367</v>
      </c>
      <c r="E593" s="52" t="s">
        <v>366</v>
      </c>
      <c r="F593" s="52" t="str">
        <f t="shared" si="9"/>
        <v>MSF-USD</v>
      </c>
      <c r="G593" s="60">
        <v>417510.72</v>
      </c>
      <c r="H593" s="52" t="s">
        <v>831</v>
      </c>
      <c r="I593" s="52" t="s">
        <v>386</v>
      </c>
      <c r="J593" s="52" t="s">
        <v>386</v>
      </c>
      <c r="K593" s="52" t="s">
        <v>363</v>
      </c>
      <c r="L593" s="60">
        <f>G593*VLOOKUP(RIGHT(F593,3),'Currency-RBI'!$A$2:$B$28,2,0)</f>
        <v>34538574.311999999</v>
      </c>
    </row>
    <row r="594" spans="1:12" x14ac:dyDescent="0.2">
      <c r="A594" s="52">
        <v>20221231</v>
      </c>
      <c r="B594" s="84" t="s">
        <v>127</v>
      </c>
      <c r="C594" s="58">
        <v>11142</v>
      </c>
      <c r="D594" s="52" t="s">
        <v>368</v>
      </c>
      <c r="E594" s="52" t="s">
        <v>376</v>
      </c>
      <c r="F594" s="52" t="str">
        <f t="shared" si="9"/>
        <v>Term Loan-GBP</v>
      </c>
      <c r="G594" s="60">
        <v>519681.69</v>
      </c>
      <c r="H594" s="52" t="s">
        <v>830</v>
      </c>
      <c r="I594" s="52" t="s">
        <v>372</v>
      </c>
      <c r="J594" s="52" t="s">
        <v>371</v>
      </c>
      <c r="K594" s="52" t="s">
        <v>363</v>
      </c>
      <c r="L594" s="60">
        <f>G594*VLOOKUP(RIGHT(F594,3),'Currency-RBI'!$A$2:$B$28,2,0)</f>
        <v>51722619.401475005</v>
      </c>
    </row>
    <row r="595" spans="1:12" x14ac:dyDescent="0.2">
      <c r="A595" s="52">
        <v>20221231</v>
      </c>
      <c r="B595" s="84" t="s">
        <v>123</v>
      </c>
      <c r="C595" s="58">
        <v>11145</v>
      </c>
      <c r="D595" s="52" t="s">
        <v>368</v>
      </c>
      <c r="E595" s="52" t="s">
        <v>376</v>
      </c>
      <c r="F595" s="52" t="str">
        <f t="shared" si="9"/>
        <v>Term Loan-USD</v>
      </c>
      <c r="G595" s="60">
        <v>416686.05</v>
      </c>
      <c r="H595" s="52" t="s">
        <v>829</v>
      </c>
      <c r="I595" s="52" t="s">
        <v>386</v>
      </c>
      <c r="J595" s="52" t="s">
        <v>386</v>
      </c>
      <c r="K595" s="52" t="s">
        <v>363</v>
      </c>
      <c r="L595" s="60">
        <f>G595*VLOOKUP(RIGHT(F595,3),'Currency-RBI'!$A$2:$B$28,2,0)</f>
        <v>34470353.486249998</v>
      </c>
    </row>
    <row r="596" spans="1:12" x14ac:dyDescent="0.2">
      <c r="A596" s="52">
        <v>20221231</v>
      </c>
      <c r="B596" s="84" t="s">
        <v>130</v>
      </c>
      <c r="C596" s="58">
        <v>11147</v>
      </c>
      <c r="D596" s="52" t="s">
        <v>368</v>
      </c>
      <c r="E596" s="52" t="s">
        <v>381</v>
      </c>
      <c r="F596" s="52" t="str">
        <f t="shared" si="9"/>
        <v>Call Money-EUR</v>
      </c>
      <c r="G596" s="60">
        <v>76613.13</v>
      </c>
      <c r="H596" s="52" t="s">
        <v>828</v>
      </c>
      <c r="I596" s="52" t="s">
        <v>369</v>
      </c>
      <c r="J596" s="52" t="s">
        <v>369</v>
      </c>
      <c r="K596" s="52" t="s">
        <v>363</v>
      </c>
      <c r="L596" s="60">
        <f>G596*VLOOKUP(RIGHT(F596,3),'Currency-RBI'!$A$2:$B$28,2,0)</f>
        <v>6752298.2125500012</v>
      </c>
    </row>
    <row r="597" spans="1:12" x14ac:dyDescent="0.2">
      <c r="A597" s="52">
        <v>20221231</v>
      </c>
      <c r="B597" s="84" t="s">
        <v>130</v>
      </c>
      <c r="C597" s="58">
        <v>11148</v>
      </c>
      <c r="D597" s="52" t="s">
        <v>368</v>
      </c>
      <c r="E597" s="52" t="s">
        <v>381</v>
      </c>
      <c r="F597" s="52" t="str">
        <f t="shared" si="9"/>
        <v>Call Money-EUR</v>
      </c>
      <c r="G597" s="60">
        <v>192811.41</v>
      </c>
      <c r="H597" s="52" t="s">
        <v>827</v>
      </c>
      <c r="I597" s="52" t="s">
        <v>382</v>
      </c>
      <c r="J597" s="52" t="s">
        <v>371</v>
      </c>
      <c r="K597" s="52" t="s">
        <v>363</v>
      </c>
      <c r="L597" s="60">
        <f>G597*VLOOKUP(RIGHT(F597,3),'Currency-RBI'!$A$2:$B$28,2,0)</f>
        <v>16993433.62035</v>
      </c>
    </row>
    <row r="598" spans="1:12" x14ac:dyDescent="0.2">
      <c r="A598" s="52">
        <v>20221231</v>
      </c>
      <c r="B598" s="84" t="s">
        <v>142</v>
      </c>
      <c r="C598" s="58">
        <v>11149</v>
      </c>
      <c r="D598" s="52" t="s">
        <v>367</v>
      </c>
      <c r="E598" s="52" t="s">
        <v>370</v>
      </c>
      <c r="F598" s="52" t="str">
        <f t="shared" si="9"/>
        <v>LAF-INR</v>
      </c>
      <c r="G598" s="60">
        <v>123660.9</v>
      </c>
      <c r="H598" s="52" t="s">
        <v>826</v>
      </c>
      <c r="I598" s="52" t="s">
        <v>382</v>
      </c>
      <c r="J598" s="52" t="s">
        <v>371</v>
      </c>
      <c r="K598" s="52" t="s">
        <v>363</v>
      </c>
      <c r="L598" s="60">
        <f>G598*VLOOKUP(RIGHT(F598,3),'Currency-RBI'!$A$2:$B$28,2,0)</f>
        <v>123660.9</v>
      </c>
    </row>
    <row r="599" spans="1:12" x14ac:dyDescent="0.2">
      <c r="A599" s="52">
        <v>20221231</v>
      </c>
      <c r="B599" s="84" t="s">
        <v>123</v>
      </c>
      <c r="C599" s="58">
        <v>11150</v>
      </c>
      <c r="D599" s="52" t="s">
        <v>368</v>
      </c>
      <c r="E599" s="52" t="s">
        <v>366</v>
      </c>
      <c r="F599" s="52" t="str">
        <f t="shared" si="9"/>
        <v>MSF-USD</v>
      </c>
      <c r="G599" s="60">
        <v>281947.05</v>
      </c>
      <c r="H599" s="52" t="s">
        <v>825</v>
      </c>
      <c r="I599" s="52" t="s">
        <v>365</v>
      </c>
      <c r="J599" s="52" t="s">
        <v>364</v>
      </c>
      <c r="K599" s="52" t="s">
        <v>373</v>
      </c>
      <c r="L599" s="60">
        <f>G599*VLOOKUP(RIGHT(F599,3),'Currency-RBI'!$A$2:$B$28,2,0)</f>
        <v>23324069.711249996</v>
      </c>
    </row>
    <row r="600" spans="1:12" x14ac:dyDescent="0.2">
      <c r="A600" s="52">
        <v>20221231</v>
      </c>
      <c r="B600" s="84" t="s">
        <v>142</v>
      </c>
      <c r="C600" s="58">
        <v>11152</v>
      </c>
      <c r="D600" s="52" t="s">
        <v>367</v>
      </c>
      <c r="E600" s="52" t="s">
        <v>376</v>
      </c>
      <c r="F600" s="52" t="str">
        <f t="shared" si="9"/>
        <v>Term Loan-INR</v>
      </c>
      <c r="G600" s="60">
        <v>448494.75</v>
      </c>
      <c r="H600" s="52" t="s">
        <v>824</v>
      </c>
      <c r="I600" s="52" t="s">
        <v>378</v>
      </c>
      <c r="J600" s="52" t="s">
        <v>377</v>
      </c>
      <c r="K600" s="52" t="s">
        <v>363</v>
      </c>
      <c r="L600" s="60">
        <f>G600*VLOOKUP(RIGHT(F600,3),'Currency-RBI'!$A$2:$B$28,2,0)</f>
        <v>448494.75</v>
      </c>
    </row>
    <row r="601" spans="1:12" x14ac:dyDescent="0.2">
      <c r="A601" s="52">
        <v>20221231</v>
      </c>
      <c r="B601" s="84" t="s">
        <v>123</v>
      </c>
      <c r="C601" s="58">
        <v>11153</v>
      </c>
      <c r="D601" s="52" t="s">
        <v>367</v>
      </c>
      <c r="E601" s="52" t="s">
        <v>370</v>
      </c>
      <c r="F601" s="52" t="str">
        <f t="shared" si="9"/>
        <v>LAF-USD</v>
      </c>
      <c r="G601" s="60">
        <v>21012.75</v>
      </c>
      <c r="H601" s="52" t="s">
        <v>823</v>
      </c>
      <c r="I601" s="52" t="s">
        <v>375</v>
      </c>
      <c r="J601" s="52" t="s">
        <v>374</v>
      </c>
      <c r="K601" s="52" t="s">
        <v>363</v>
      </c>
      <c r="L601" s="60">
        <f>G601*VLOOKUP(RIGHT(F601,3),'Currency-RBI'!$A$2:$B$28,2,0)</f>
        <v>1738279.7437499999</v>
      </c>
    </row>
    <row r="602" spans="1:12" x14ac:dyDescent="0.2">
      <c r="A602" s="52">
        <v>20221231</v>
      </c>
      <c r="B602" s="84" t="s">
        <v>123</v>
      </c>
      <c r="C602" s="58">
        <v>11155</v>
      </c>
      <c r="D602" s="52" t="s">
        <v>367</v>
      </c>
      <c r="E602" s="52" t="s">
        <v>376</v>
      </c>
      <c r="F602" s="52" t="str">
        <f t="shared" si="9"/>
        <v>Term Loan-USD</v>
      </c>
      <c r="G602" s="60">
        <v>769888.35</v>
      </c>
      <c r="H602" s="52" t="s">
        <v>822</v>
      </c>
      <c r="I602" s="52" t="s">
        <v>383</v>
      </c>
      <c r="J602" s="52" t="s">
        <v>371</v>
      </c>
      <c r="K602" s="52" t="s">
        <v>373</v>
      </c>
      <c r="L602" s="60">
        <f>G602*VLOOKUP(RIGHT(F602,3),'Currency-RBI'!$A$2:$B$28,2,0)</f>
        <v>63689013.753749996</v>
      </c>
    </row>
    <row r="603" spans="1:12" x14ac:dyDescent="0.2">
      <c r="A603" s="52">
        <v>20221231</v>
      </c>
      <c r="B603" s="84" t="s">
        <v>142</v>
      </c>
      <c r="C603" s="58">
        <v>11157</v>
      </c>
      <c r="D603" s="52" t="s">
        <v>368</v>
      </c>
      <c r="E603" s="52" t="s">
        <v>370</v>
      </c>
      <c r="F603" s="52" t="str">
        <f t="shared" si="9"/>
        <v>LAF-INR</v>
      </c>
      <c r="G603" s="60">
        <v>651740.76</v>
      </c>
      <c r="H603" s="52" t="s">
        <v>821</v>
      </c>
      <c r="I603" s="52" t="s">
        <v>380</v>
      </c>
      <c r="J603" s="52" t="s">
        <v>379</v>
      </c>
      <c r="K603" s="52" t="s">
        <v>373</v>
      </c>
      <c r="L603" s="60">
        <f>G603*VLOOKUP(RIGHT(F603,3),'Currency-RBI'!$A$2:$B$28,2,0)</f>
        <v>651740.76</v>
      </c>
    </row>
    <row r="604" spans="1:12" x14ac:dyDescent="0.2">
      <c r="A604" s="52">
        <v>20221231</v>
      </c>
      <c r="B604" s="84" t="s">
        <v>130</v>
      </c>
      <c r="C604" s="58">
        <v>11158</v>
      </c>
      <c r="D604" s="52" t="s">
        <v>368</v>
      </c>
      <c r="E604" s="52" t="s">
        <v>366</v>
      </c>
      <c r="F604" s="52" t="str">
        <f t="shared" si="9"/>
        <v>MSF-EUR</v>
      </c>
      <c r="G604" s="60">
        <v>346059.45</v>
      </c>
      <c r="H604" s="52" t="s">
        <v>820</v>
      </c>
      <c r="I604" s="52" t="s">
        <v>369</v>
      </c>
      <c r="J604" s="52" t="s">
        <v>369</v>
      </c>
      <c r="K604" s="52" t="s">
        <v>363</v>
      </c>
      <c r="L604" s="60">
        <f>G604*VLOOKUP(RIGHT(F604,3),'Currency-RBI'!$A$2:$B$28,2,0)</f>
        <v>30499949.625750002</v>
      </c>
    </row>
    <row r="605" spans="1:12" x14ac:dyDescent="0.2">
      <c r="A605" s="52">
        <v>20221231</v>
      </c>
      <c r="B605" s="84" t="s">
        <v>130</v>
      </c>
      <c r="C605" s="58">
        <v>11162</v>
      </c>
      <c r="D605" s="52" t="s">
        <v>367</v>
      </c>
      <c r="E605" s="52" t="s">
        <v>370</v>
      </c>
      <c r="F605" s="52" t="str">
        <f t="shared" si="9"/>
        <v>LAF-EUR</v>
      </c>
      <c r="G605" s="60">
        <v>568144.17000000004</v>
      </c>
      <c r="H605" s="52" t="s">
        <v>819</v>
      </c>
      <c r="I605" s="52" t="s">
        <v>384</v>
      </c>
      <c r="J605" s="52" t="s">
        <v>371</v>
      </c>
      <c r="K605" s="52" t="s">
        <v>363</v>
      </c>
      <c r="L605" s="60">
        <f>G605*VLOOKUP(RIGHT(F605,3),'Currency-RBI'!$A$2:$B$28,2,0)</f>
        <v>50073386.422950007</v>
      </c>
    </row>
    <row r="606" spans="1:12" x14ac:dyDescent="0.2">
      <c r="A606" s="52">
        <v>20221231</v>
      </c>
      <c r="B606" s="84" t="s">
        <v>123</v>
      </c>
      <c r="C606" s="58">
        <v>11163</v>
      </c>
      <c r="D606" s="52" t="s">
        <v>367</v>
      </c>
      <c r="E606" s="52" t="s">
        <v>366</v>
      </c>
      <c r="F606" s="52" t="str">
        <f t="shared" si="9"/>
        <v>MSF-USD</v>
      </c>
      <c r="G606" s="60">
        <v>191509.56</v>
      </c>
      <c r="H606" s="52" t="s">
        <v>818</v>
      </c>
      <c r="I606" s="52" t="s">
        <v>372</v>
      </c>
      <c r="J606" s="52" t="s">
        <v>371</v>
      </c>
      <c r="K606" s="52" t="s">
        <v>363</v>
      </c>
      <c r="L606" s="60">
        <f>G606*VLOOKUP(RIGHT(F606,3),'Currency-RBI'!$A$2:$B$28,2,0)</f>
        <v>15842628.350999998</v>
      </c>
    </row>
    <row r="607" spans="1:12" x14ac:dyDescent="0.2">
      <c r="A607" s="52">
        <v>20221231</v>
      </c>
      <c r="B607" s="84" t="s">
        <v>142</v>
      </c>
      <c r="C607" s="58">
        <v>11164</v>
      </c>
      <c r="D607" s="52" t="s">
        <v>367</v>
      </c>
      <c r="E607" s="52" t="s">
        <v>376</v>
      </c>
      <c r="F607" s="52" t="str">
        <f t="shared" si="9"/>
        <v>Term Loan-INR</v>
      </c>
      <c r="G607" s="60">
        <v>330276.87</v>
      </c>
      <c r="H607" s="52" t="s">
        <v>817</v>
      </c>
      <c r="I607" s="52" t="s">
        <v>382</v>
      </c>
      <c r="J607" s="52" t="s">
        <v>371</v>
      </c>
      <c r="K607" s="52" t="s">
        <v>373</v>
      </c>
      <c r="L607" s="60">
        <f>G607*VLOOKUP(RIGHT(F607,3),'Currency-RBI'!$A$2:$B$28,2,0)</f>
        <v>330276.87</v>
      </c>
    </row>
    <row r="608" spans="1:12" x14ac:dyDescent="0.2">
      <c r="A608" s="52">
        <v>20221231</v>
      </c>
      <c r="B608" s="84" t="s">
        <v>127</v>
      </c>
      <c r="C608" s="58">
        <v>11169</v>
      </c>
      <c r="D608" s="52" t="s">
        <v>368</v>
      </c>
      <c r="E608" s="52" t="s">
        <v>376</v>
      </c>
      <c r="F608" s="52" t="str">
        <f t="shared" si="9"/>
        <v>Term Loan-GBP</v>
      </c>
      <c r="G608" s="60">
        <v>122041.26</v>
      </c>
      <c r="H608" s="52" t="s">
        <v>816</v>
      </c>
      <c r="I608" s="52" t="s">
        <v>385</v>
      </c>
      <c r="J608" s="52" t="s">
        <v>364</v>
      </c>
      <c r="K608" s="52" t="s">
        <v>363</v>
      </c>
      <c r="L608" s="60">
        <f>G608*VLOOKUP(RIGHT(F608,3),'Currency-RBI'!$A$2:$B$28,2,0)</f>
        <v>12146461.50465</v>
      </c>
    </row>
    <row r="609" spans="1:12" x14ac:dyDescent="0.2">
      <c r="A609" s="52">
        <v>20221231</v>
      </c>
      <c r="B609" s="84" t="s">
        <v>142</v>
      </c>
      <c r="C609" s="58">
        <v>11170</v>
      </c>
      <c r="D609" s="52" t="s">
        <v>368</v>
      </c>
      <c r="E609" s="52" t="s">
        <v>366</v>
      </c>
      <c r="F609" s="52" t="str">
        <f t="shared" si="9"/>
        <v>MSF-INR</v>
      </c>
      <c r="G609" s="60">
        <v>778525.11</v>
      </c>
      <c r="H609" s="52" t="s">
        <v>815</v>
      </c>
      <c r="I609" s="52" t="s">
        <v>384</v>
      </c>
      <c r="J609" s="52" t="s">
        <v>371</v>
      </c>
      <c r="K609" s="52" t="s">
        <v>363</v>
      </c>
      <c r="L609" s="60">
        <f>G609*VLOOKUP(RIGHT(F609,3),'Currency-RBI'!$A$2:$B$28,2,0)</f>
        <v>778525.11</v>
      </c>
    </row>
    <row r="610" spans="1:12" x14ac:dyDescent="0.2">
      <c r="A610" s="52">
        <v>20221231</v>
      </c>
      <c r="B610" s="84" t="s">
        <v>127</v>
      </c>
      <c r="C610" s="58">
        <v>11172</v>
      </c>
      <c r="D610" s="52" t="s">
        <v>368</v>
      </c>
      <c r="E610" s="52" t="s">
        <v>376</v>
      </c>
      <c r="F610" s="52" t="str">
        <f t="shared" si="9"/>
        <v>Term Loan-GBP</v>
      </c>
      <c r="G610" s="60">
        <v>411392.52</v>
      </c>
      <c r="H610" s="52" t="s">
        <v>814</v>
      </c>
      <c r="I610" s="52" t="s">
        <v>382</v>
      </c>
      <c r="J610" s="52" t="s">
        <v>371</v>
      </c>
      <c r="K610" s="52" t="s">
        <v>363</v>
      </c>
      <c r="L610" s="60">
        <f>G610*VLOOKUP(RIGHT(F610,3),'Currency-RBI'!$A$2:$B$28,2,0)</f>
        <v>40944869.034300007</v>
      </c>
    </row>
    <row r="611" spans="1:12" x14ac:dyDescent="0.2">
      <c r="A611" s="52">
        <v>20221231</v>
      </c>
      <c r="B611" s="84" t="s">
        <v>142</v>
      </c>
      <c r="C611" s="58">
        <v>11173</v>
      </c>
      <c r="D611" s="52" t="s">
        <v>367</v>
      </c>
      <c r="E611" s="52" t="s">
        <v>381</v>
      </c>
      <c r="F611" s="52" t="str">
        <f t="shared" si="9"/>
        <v>Call Money-INR</v>
      </c>
      <c r="G611" s="60">
        <v>360587.7</v>
      </c>
      <c r="H611" s="52" t="s">
        <v>813</v>
      </c>
      <c r="I611" s="52" t="s">
        <v>378</v>
      </c>
      <c r="J611" s="52" t="s">
        <v>377</v>
      </c>
      <c r="K611" s="52" t="s">
        <v>373</v>
      </c>
      <c r="L611" s="60">
        <f>G611*VLOOKUP(RIGHT(F611,3),'Currency-RBI'!$A$2:$B$28,2,0)</f>
        <v>360587.7</v>
      </c>
    </row>
    <row r="612" spans="1:12" x14ac:dyDescent="0.2">
      <c r="A612" s="52">
        <v>20221231</v>
      </c>
      <c r="B612" s="84" t="s">
        <v>142</v>
      </c>
      <c r="C612" s="58">
        <v>11175</v>
      </c>
      <c r="D612" s="52" t="s">
        <v>368</v>
      </c>
      <c r="E612" s="52" t="s">
        <v>376</v>
      </c>
      <c r="F612" s="52" t="str">
        <f t="shared" si="9"/>
        <v>Term Loan-INR</v>
      </c>
      <c r="G612" s="60">
        <v>469525.32</v>
      </c>
      <c r="H612" s="52" t="s">
        <v>812</v>
      </c>
      <c r="I612" s="52" t="s">
        <v>372</v>
      </c>
      <c r="J612" s="52" t="s">
        <v>371</v>
      </c>
      <c r="K612" s="52" t="s">
        <v>373</v>
      </c>
      <c r="L612" s="60">
        <f>G612*VLOOKUP(RIGHT(F612,3),'Currency-RBI'!$A$2:$B$28,2,0)</f>
        <v>469525.32</v>
      </c>
    </row>
    <row r="613" spans="1:12" x14ac:dyDescent="0.2">
      <c r="A613" s="52">
        <v>20221231</v>
      </c>
      <c r="B613" s="84" t="s">
        <v>123</v>
      </c>
      <c r="C613" s="58">
        <v>11177</v>
      </c>
      <c r="D613" s="52" t="s">
        <v>368</v>
      </c>
      <c r="E613" s="52" t="s">
        <v>366</v>
      </c>
      <c r="F613" s="52" t="str">
        <f t="shared" si="9"/>
        <v>MSF-USD</v>
      </c>
      <c r="G613" s="60">
        <v>881893.98</v>
      </c>
      <c r="H613" s="52" t="s">
        <v>811</v>
      </c>
      <c r="I613" s="52" t="s">
        <v>384</v>
      </c>
      <c r="J613" s="52" t="s">
        <v>371</v>
      </c>
      <c r="K613" s="52" t="s">
        <v>373</v>
      </c>
      <c r="L613" s="60">
        <f>G613*VLOOKUP(RIGHT(F613,3),'Currency-RBI'!$A$2:$B$28,2,0)</f>
        <v>72954679.495499998</v>
      </c>
    </row>
    <row r="614" spans="1:12" x14ac:dyDescent="0.2">
      <c r="A614" s="52">
        <v>20221231</v>
      </c>
      <c r="B614" s="84" t="s">
        <v>127</v>
      </c>
      <c r="C614" s="58">
        <v>11179</v>
      </c>
      <c r="D614" s="52" t="s">
        <v>368</v>
      </c>
      <c r="E614" s="52" t="s">
        <v>381</v>
      </c>
      <c r="F614" s="52" t="str">
        <f t="shared" si="9"/>
        <v>Call Money-GBP</v>
      </c>
      <c r="G614" s="60">
        <v>311135.21999999997</v>
      </c>
      <c r="H614" s="52" t="s">
        <v>810</v>
      </c>
      <c r="I614" s="52" t="s">
        <v>378</v>
      </c>
      <c r="J614" s="52" t="s">
        <v>377</v>
      </c>
      <c r="K614" s="52" t="s">
        <v>373</v>
      </c>
      <c r="L614" s="60">
        <f>G614*VLOOKUP(RIGHT(F614,3),'Currency-RBI'!$A$2:$B$28,2,0)</f>
        <v>30966510.608549997</v>
      </c>
    </row>
    <row r="615" spans="1:12" x14ac:dyDescent="0.2">
      <c r="A615" s="52">
        <v>20221231</v>
      </c>
      <c r="B615" s="84" t="s">
        <v>130</v>
      </c>
      <c r="C615" s="58">
        <v>11180</v>
      </c>
      <c r="D615" s="52" t="s">
        <v>368</v>
      </c>
      <c r="E615" s="52" t="s">
        <v>370</v>
      </c>
      <c r="F615" s="52" t="str">
        <f t="shared" si="9"/>
        <v>LAF-EUR</v>
      </c>
      <c r="G615" s="60">
        <v>187964.37</v>
      </c>
      <c r="H615" s="52" t="s">
        <v>809</v>
      </c>
      <c r="I615" s="52" t="s">
        <v>378</v>
      </c>
      <c r="J615" s="52" t="s">
        <v>377</v>
      </c>
      <c r="K615" s="52" t="s">
        <v>373</v>
      </c>
      <c r="L615" s="60">
        <f>G615*VLOOKUP(RIGHT(F615,3),'Currency-RBI'!$A$2:$B$28,2,0)</f>
        <v>16566239.749950001</v>
      </c>
    </row>
    <row r="616" spans="1:12" x14ac:dyDescent="0.2">
      <c r="A616" s="52">
        <v>20221231</v>
      </c>
      <c r="B616" s="84" t="s">
        <v>130</v>
      </c>
      <c r="C616" s="58">
        <v>11184</v>
      </c>
      <c r="D616" s="52" t="s">
        <v>367</v>
      </c>
      <c r="E616" s="52" t="s">
        <v>366</v>
      </c>
      <c r="F616" s="52" t="str">
        <f t="shared" si="9"/>
        <v>MSF-EUR</v>
      </c>
      <c r="G616" s="60">
        <v>482093.37</v>
      </c>
      <c r="H616" s="52" t="s">
        <v>808</v>
      </c>
      <c r="I616" s="52" t="s">
        <v>378</v>
      </c>
      <c r="J616" s="52" t="s">
        <v>377</v>
      </c>
      <c r="K616" s="52" t="s">
        <v>373</v>
      </c>
      <c r="L616" s="60">
        <f>G616*VLOOKUP(RIGHT(F616,3),'Currency-RBI'!$A$2:$B$28,2,0)</f>
        <v>42489299.164950006</v>
      </c>
    </row>
    <row r="617" spans="1:12" x14ac:dyDescent="0.2">
      <c r="A617" s="52">
        <v>20221231</v>
      </c>
      <c r="B617" s="84" t="s">
        <v>123</v>
      </c>
      <c r="C617" s="58">
        <v>11185</v>
      </c>
      <c r="D617" s="52" t="s">
        <v>368</v>
      </c>
      <c r="E617" s="52" t="s">
        <v>376</v>
      </c>
      <c r="F617" s="52" t="str">
        <f t="shared" si="9"/>
        <v>Term Loan-USD</v>
      </c>
      <c r="G617" s="60">
        <v>844050.24</v>
      </c>
      <c r="H617" s="52" t="s">
        <v>807</v>
      </c>
      <c r="I617" s="52" t="s">
        <v>369</v>
      </c>
      <c r="J617" s="52" t="s">
        <v>369</v>
      </c>
      <c r="K617" s="52" t="s">
        <v>373</v>
      </c>
      <c r="L617" s="60">
        <f>G617*VLOOKUP(RIGHT(F617,3),'Currency-RBI'!$A$2:$B$28,2,0)</f>
        <v>69824056.103999987</v>
      </c>
    </row>
    <row r="618" spans="1:12" x14ac:dyDescent="0.2">
      <c r="A618" s="52">
        <v>20221231</v>
      </c>
      <c r="B618" s="84" t="s">
        <v>142</v>
      </c>
      <c r="C618" s="58">
        <v>11187</v>
      </c>
      <c r="D618" s="52" t="s">
        <v>367</v>
      </c>
      <c r="E618" s="52" t="s">
        <v>366</v>
      </c>
      <c r="F618" s="52" t="str">
        <f t="shared" si="9"/>
        <v>MSF-INR</v>
      </c>
      <c r="G618" s="60">
        <v>634343.49</v>
      </c>
      <c r="H618" s="52" t="s">
        <v>806</v>
      </c>
      <c r="I618" s="52" t="s">
        <v>375</v>
      </c>
      <c r="J618" s="52" t="s">
        <v>374</v>
      </c>
      <c r="K618" s="52" t="s">
        <v>363</v>
      </c>
      <c r="L618" s="60">
        <f>G618*VLOOKUP(RIGHT(F618,3),'Currency-RBI'!$A$2:$B$28,2,0)</f>
        <v>634343.49</v>
      </c>
    </row>
    <row r="619" spans="1:12" x14ac:dyDescent="0.2">
      <c r="A619" s="52">
        <v>20221231</v>
      </c>
      <c r="B619" s="84" t="s">
        <v>127</v>
      </c>
      <c r="C619" s="58">
        <v>11191</v>
      </c>
      <c r="D619" s="52" t="s">
        <v>367</v>
      </c>
      <c r="E619" s="52" t="s">
        <v>381</v>
      </c>
      <c r="F619" s="52" t="str">
        <f t="shared" si="9"/>
        <v>Call Money-GBP</v>
      </c>
      <c r="G619" s="60">
        <v>936704.34</v>
      </c>
      <c r="H619" s="52" t="s">
        <v>805</v>
      </c>
      <c r="I619" s="52" t="s">
        <v>365</v>
      </c>
      <c r="J619" s="52" t="s">
        <v>364</v>
      </c>
      <c r="K619" s="52" t="s">
        <v>363</v>
      </c>
      <c r="L619" s="60">
        <f>G619*VLOOKUP(RIGHT(F619,3),'Currency-RBI'!$A$2:$B$28,2,0)</f>
        <v>93227841.199349999</v>
      </c>
    </row>
    <row r="620" spans="1:12" x14ac:dyDescent="0.2">
      <c r="A620" s="52">
        <v>20221231</v>
      </c>
      <c r="B620" s="84" t="s">
        <v>130</v>
      </c>
      <c r="C620" s="58">
        <v>11192</v>
      </c>
      <c r="D620" s="52" t="s">
        <v>367</v>
      </c>
      <c r="E620" s="52" t="s">
        <v>381</v>
      </c>
      <c r="F620" s="52" t="str">
        <f t="shared" si="9"/>
        <v>Call Money-EUR</v>
      </c>
      <c r="G620" s="60">
        <v>707441.13</v>
      </c>
      <c r="H620" s="52" t="s">
        <v>804</v>
      </c>
      <c r="I620" s="52" t="s">
        <v>375</v>
      </c>
      <c r="J620" s="52" t="s">
        <v>374</v>
      </c>
      <c r="K620" s="52" t="s">
        <v>373</v>
      </c>
      <c r="L620" s="60">
        <f>G620*VLOOKUP(RIGHT(F620,3),'Currency-RBI'!$A$2:$B$28,2,0)</f>
        <v>62350323.992550001</v>
      </c>
    </row>
    <row r="621" spans="1:12" x14ac:dyDescent="0.2">
      <c r="A621" s="52">
        <v>20221231</v>
      </c>
      <c r="B621" s="84" t="s">
        <v>123</v>
      </c>
      <c r="C621" s="58">
        <v>11193</v>
      </c>
      <c r="D621" s="52" t="s">
        <v>367</v>
      </c>
      <c r="E621" s="52" t="s">
        <v>381</v>
      </c>
      <c r="F621" s="52" t="str">
        <f t="shared" si="9"/>
        <v>Call Money-USD</v>
      </c>
      <c r="G621" s="60">
        <v>442364.67</v>
      </c>
      <c r="H621" s="52" t="s">
        <v>803</v>
      </c>
      <c r="I621" s="52" t="s">
        <v>372</v>
      </c>
      <c r="J621" s="52" t="s">
        <v>371</v>
      </c>
      <c r="K621" s="52" t="s">
        <v>363</v>
      </c>
      <c r="L621" s="60">
        <f>G621*VLOOKUP(RIGHT(F621,3),'Currency-RBI'!$A$2:$B$28,2,0)</f>
        <v>36594617.325749993</v>
      </c>
    </row>
    <row r="622" spans="1:12" x14ac:dyDescent="0.2">
      <c r="A622" s="52">
        <v>20221231</v>
      </c>
      <c r="B622" s="84" t="s">
        <v>142</v>
      </c>
      <c r="C622" s="58">
        <v>11194</v>
      </c>
      <c r="D622" s="52" t="s">
        <v>367</v>
      </c>
      <c r="E622" s="52" t="s">
        <v>366</v>
      </c>
      <c r="F622" s="52" t="str">
        <f t="shared" si="9"/>
        <v>MSF-INR</v>
      </c>
      <c r="G622" s="60">
        <v>932409.72</v>
      </c>
      <c r="H622" s="52" t="s">
        <v>802</v>
      </c>
      <c r="I622" s="52" t="s">
        <v>365</v>
      </c>
      <c r="J622" s="52" t="s">
        <v>364</v>
      </c>
      <c r="K622" s="52" t="s">
        <v>363</v>
      </c>
      <c r="L622" s="60">
        <f>G622*VLOOKUP(RIGHT(F622,3),'Currency-RBI'!$A$2:$B$28,2,0)</f>
        <v>932409.72</v>
      </c>
    </row>
    <row r="623" spans="1:12" x14ac:dyDescent="0.2">
      <c r="A623" s="52">
        <v>20221231</v>
      </c>
      <c r="B623" s="84" t="s">
        <v>123</v>
      </c>
      <c r="C623" s="58">
        <v>11195</v>
      </c>
      <c r="D623" s="52" t="s">
        <v>367</v>
      </c>
      <c r="E623" s="52" t="s">
        <v>381</v>
      </c>
      <c r="F623" s="52" t="str">
        <f t="shared" si="9"/>
        <v>Call Money-USD</v>
      </c>
      <c r="G623" s="60">
        <v>783645.39</v>
      </c>
      <c r="H623" s="52" t="s">
        <v>801</v>
      </c>
      <c r="I623" s="52" t="s">
        <v>384</v>
      </c>
      <c r="J623" s="52" t="s">
        <v>371</v>
      </c>
      <c r="K623" s="52" t="s">
        <v>373</v>
      </c>
      <c r="L623" s="60">
        <f>G623*VLOOKUP(RIGHT(F623,3),'Currency-RBI'!$A$2:$B$28,2,0)</f>
        <v>64827064.88775</v>
      </c>
    </row>
    <row r="624" spans="1:12" x14ac:dyDescent="0.2">
      <c r="A624" s="52">
        <v>20221231</v>
      </c>
      <c r="B624" s="84" t="s">
        <v>142</v>
      </c>
      <c r="C624" s="58">
        <v>11197</v>
      </c>
      <c r="D624" s="52" t="s">
        <v>367</v>
      </c>
      <c r="E624" s="52" t="s">
        <v>376</v>
      </c>
      <c r="F624" s="52" t="str">
        <f t="shared" si="9"/>
        <v>Term Loan-INR</v>
      </c>
      <c r="G624" s="60">
        <v>182197.62</v>
      </c>
      <c r="H624" s="52" t="s">
        <v>800</v>
      </c>
      <c r="I624" s="52" t="s">
        <v>384</v>
      </c>
      <c r="J624" s="52" t="s">
        <v>371</v>
      </c>
      <c r="K624" s="52" t="s">
        <v>373</v>
      </c>
      <c r="L624" s="60">
        <f>G624*VLOOKUP(RIGHT(F624,3),'Currency-RBI'!$A$2:$B$28,2,0)</f>
        <v>182197.62</v>
      </c>
    </row>
    <row r="625" spans="1:12" x14ac:dyDescent="0.2">
      <c r="A625" s="52">
        <v>20221231</v>
      </c>
      <c r="B625" s="84" t="s">
        <v>127</v>
      </c>
      <c r="C625" s="58">
        <v>11199</v>
      </c>
      <c r="D625" s="52" t="s">
        <v>368</v>
      </c>
      <c r="E625" s="52" t="s">
        <v>370</v>
      </c>
      <c r="F625" s="52" t="str">
        <f t="shared" si="9"/>
        <v>LAF-GBP</v>
      </c>
      <c r="G625" s="60">
        <v>332657.82</v>
      </c>
      <c r="H625" s="52" t="s">
        <v>799</v>
      </c>
      <c r="I625" s="52" t="s">
        <v>375</v>
      </c>
      <c r="J625" s="52" t="s">
        <v>374</v>
      </c>
      <c r="K625" s="52" t="s">
        <v>373</v>
      </c>
      <c r="L625" s="60">
        <f>G625*VLOOKUP(RIGHT(F625,3),'Currency-RBI'!$A$2:$B$28,2,0)</f>
        <v>33108601.180050001</v>
      </c>
    </row>
    <row r="626" spans="1:12" x14ac:dyDescent="0.2">
      <c r="A626" s="52">
        <v>20221231</v>
      </c>
      <c r="B626" s="84" t="s">
        <v>127</v>
      </c>
      <c r="C626" s="58">
        <v>11200</v>
      </c>
      <c r="D626" s="52" t="s">
        <v>368</v>
      </c>
      <c r="E626" s="52" t="s">
        <v>370</v>
      </c>
      <c r="F626" s="52" t="str">
        <f t="shared" si="9"/>
        <v>LAF-GBP</v>
      </c>
      <c r="G626" s="60">
        <v>763192.98</v>
      </c>
      <c r="H626" s="52" t="s">
        <v>798</v>
      </c>
      <c r="I626" s="52" t="s">
        <v>375</v>
      </c>
      <c r="J626" s="52" t="s">
        <v>374</v>
      </c>
      <c r="K626" s="52" t="s">
        <v>373</v>
      </c>
      <c r="L626" s="60">
        <f>G626*VLOOKUP(RIGHT(F626,3),'Currency-RBI'!$A$2:$B$28,2,0)</f>
        <v>75958689.316949993</v>
      </c>
    </row>
    <row r="627" spans="1:12" x14ac:dyDescent="0.2">
      <c r="A627" s="52">
        <v>20221231</v>
      </c>
      <c r="B627" s="84" t="s">
        <v>142</v>
      </c>
      <c r="C627" s="58">
        <v>11202</v>
      </c>
      <c r="D627" s="52" t="s">
        <v>368</v>
      </c>
      <c r="E627" s="52" t="s">
        <v>381</v>
      </c>
      <c r="F627" s="52" t="str">
        <f t="shared" si="9"/>
        <v>Call Money-INR</v>
      </c>
      <c r="G627" s="60">
        <v>798188.49</v>
      </c>
      <c r="H627" s="52" t="s">
        <v>797</v>
      </c>
      <c r="I627" s="52" t="s">
        <v>378</v>
      </c>
      <c r="J627" s="52" t="s">
        <v>377</v>
      </c>
      <c r="K627" s="52" t="s">
        <v>373</v>
      </c>
      <c r="L627" s="60">
        <f>G627*VLOOKUP(RIGHT(F627,3),'Currency-RBI'!$A$2:$B$28,2,0)</f>
        <v>798188.49</v>
      </c>
    </row>
    <row r="628" spans="1:12" x14ac:dyDescent="0.2">
      <c r="A628" s="52">
        <v>20221231</v>
      </c>
      <c r="B628" s="84" t="s">
        <v>127</v>
      </c>
      <c r="C628" s="58">
        <v>11203</v>
      </c>
      <c r="D628" s="52" t="s">
        <v>367</v>
      </c>
      <c r="E628" s="52" t="s">
        <v>381</v>
      </c>
      <c r="F628" s="52" t="str">
        <f t="shared" si="9"/>
        <v>Call Money-GBP</v>
      </c>
      <c r="G628" s="60">
        <v>135799.29</v>
      </c>
      <c r="H628" s="52" t="s">
        <v>796</v>
      </c>
      <c r="I628" s="52" t="s">
        <v>369</v>
      </c>
      <c r="J628" s="52" t="s">
        <v>369</v>
      </c>
      <c r="K628" s="52" t="s">
        <v>373</v>
      </c>
      <c r="L628" s="60">
        <f>G628*VLOOKUP(RIGHT(F628,3),'Currency-RBI'!$A$2:$B$28,2,0)</f>
        <v>13515763.835475001</v>
      </c>
    </row>
    <row r="629" spans="1:12" x14ac:dyDescent="0.2">
      <c r="A629" s="52">
        <v>20221231</v>
      </c>
      <c r="B629" s="84" t="s">
        <v>127</v>
      </c>
      <c r="C629" s="58">
        <v>11205</v>
      </c>
      <c r="D629" s="52" t="s">
        <v>367</v>
      </c>
      <c r="E629" s="52" t="s">
        <v>376</v>
      </c>
      <c r="F629" s="52" t="str">
        <f t="shared" si="9"/>
        <v>Term Loan-GBP</v>
      </c>
      <c r="G629" s="60">
        <v>92896.65</v>
      </c>
      <c r="H629" s="52" t="s">
        <v>795</v>
      </c>
      <c r="I629" s="52" t="s">
        <v>378</v>
      </c>
      <c r="J629" s="52" t="s">
        <v>377</v>
      </c>
      <c r="K629" s="52" t="s">
        <v>363</v>
      </c>
      <c r="L629" s="60">
        <f>G629*VLOOKUP(RIGHT(F629,3),'Currency-RBI'!$A$2:$B$28,2,0)</f>
        <v>9245771.3328750003</v>
      </c>
    </row>
    <row r="630" spans="1:12" x14ac:dyDescent="0.2">
      <c r="A630" s="52">
        <v>20221231</v>
      </c>
      <c r="B630" s="84" t="s">
        <v>127</v>
      </c>
      <c r="C630" s="58">
        <v>11206</v>
      </c>
      <c r="D630" s="52" t="s">
        <v>367</v>
      </c>
      <c r="E630" s="52" t="s">
        <v>376</v>
      </c>
      <c r="F630" s="52" t="str">
        <f t="shared" si="9"/>
        <v>Term Loan-GBP</v>
      </c>
      <c r="G630" s="60">
        <v>120532.5</v>
      </c>
      <c r="H630" s="52" t="s">
        <v>794</v>
      </c>
      <c r="I630" s="52" t="s">
        <v>385</v>
      </c>
      <c r="J630" s="52" t="s">
        <v>364</v>
      </c>
      <c r="K630" s="52" t="s">
        <v>373</v>
      </c>
      <c r="L630" s="60">
        <f>G630*VLOOKUP(RIGHT(F630,3),'Currency-RBI'!$A$2:$B$28,2,0)</f>
        <v>11996298.393750001</v>
      </c>
    </row>
    <row r="631" spans="1:12" x14ac:dyDescent="0.2">
      <c r="A631" s="52">
        <v>20221231</v>
      </c>
      <c r="B631" s="84" t="s">
        <v>130</v>
      </c>
      <c r="C631" s="58">
        <v>11207</v>
      </c>
      <c r="D631" s="52" t="s">
        <v>367</v>
      </c>
      <c r="E631" s="52" t="s">
        <v>370</v>
      </c>
      <c r="F631" s="52" t="str">
        <f t="shared" si="9"/>
        <v>LAF-EUR</v>
      </c>
      <c r="G631" s="60">
        <v>162087.75</v>
      </c>
      <c r="H631" s="52" t="s">
        <v>793</v>
      </c>
      <c r="I631" s="52" t="s">
        <v>369</v>
      </c>
      <c r="J631" s="52" t="s">
        <v>369</v>
      </c>
      <c r="K631" s="52" t="s">
        <v>363</v>
      </c>
      <c r="L631" s="60">
        <f>G631*VLOOKUP(RIGHT(F631,3),'Currency-RBI'!$A$2:$B$28,2,0)</f>
        <v>14285603.846250001</v>
      </c>
    </row>
    <row r="632" spans="1:12" x14ac:dyDescent="0.2">
      <c r="A632" s="52">
        <v>20221231</v>
      </c>
      <c r="B632" s="84" t="s">
        <v>142</v>
      </c>
      <c r="C632" s="58">
        <v>11210</v>
      </c>
      <c r="D632" s="52" t="s">
        <v>368</v>
      </c>
      <c r="E632" s="52" t="s">
        <v>376</v>
      </c>
      <c r="F632" s="52" t="str">
        <f t="shared" si="9"/>
        <v>Term Loan-INR</v>
      </c>
      <c r="G632" s="60">
        <v>833762.16</v>
      </c>
      <c r="H632" s="52" t="s">
        <v>792</v>
      </c>
      <c r="I632" s="52" t="s">
        <v>378</v>
      </c>
      <c r="J632" s="52" t="s">
        <v>377</v>
      </c>
      <c r="K632" s="52" t="s">
        <v>363</v>
      </c>
      <c r="L632" s="60">
        <f>G632*VLOOKUP(RIGHT(F632,3),'Currency-RBI'!$A$2:$B$28,2,0)</f>
        <v>833762.16</v>
      </c>
    </row>
    <row r="633" spans="1:12" x14ac:dyDescent="0.2">
      <c r="A633" s="52">
        <v>20221231</v>
      </c>
      <c r="B633" s="84" t="s">
        <v>123</v>
      </c>
      <c r="C633" s="58">
        <v>11211</v>
      </c>
      <c r="D633" s="52" t="s">
        <v>368</v>
      </c>
      <c r="E633" s="52" t="s">
        <v>376</v>
      </c>
      <c r="F633" s="52" t="str">
        <f t="shared" si="9"/>
        <v>Term Loan-USD</v>
      </c>
      <c r="G633" s="60">
        <v>783440.46</v>
      </c>
      <c r="H633" s="52" t="s">
        <v>791</v>
      </c>
      <c r="I633" s="52" t="s">
        <v>380</v>
      </c>
      <c r="J633" s="52" t="s">
        <v>379</v>
      </c>
      <c r="K633" s="52" t="s">
        <v>363</v>
      </c>
      <c r="L633" s="60">
        <f>G633*VLOOKUP(RIGHT(F633,3),'Currency-RBI'!$A$2:$B$28,2,0)</f>
        <v>64810112.053499989</v>
      </c>
    </row>
    <row r="634" spans="1:12" x14ac:dyDescent="0.2">
      <c r="A634" s="52">
        <v>20221231</v>
      </c>
      <c r="B634" s="84" t="s">
        <v>130</v>
      </c>
      <c r="C634" s="58">
        <v>11213</v>
      </c>
      <c r="D634" s="52" t="s">
        <v>368</v>
      </c>
      <c r="E634" s="52" t="s">
        <v>366</v>
      </c>
      <c r="F634" s="52" t="str">
        <f t="shared" si="9"/>
        <v>MSF-EUR</v>
      </c>
      <c r="G634" s="60">
        <v>447966.08999999997</v>
      </c>
      <c r="H634" s="52" t="s">
        <v>790</v>
      </c>
      <c r="I634" s="52" t="s">
        <v>383</v>
      </c>
      <c r="J634" s="52" t="s">
        <v>371</v>
      </c>
      <c r="K634" s="52" t="s">
        <v>363</v>
      </c>
      <c r="L634" s="60">
        <f>G634*VLOOKUP(RIGHT(F634,3),'Currency-RBI'!$A$2:$B$28,2,0)</f>
        <v>39481491.342150003</v>
      </c>
    </row>
    <row r="635" spans="1:12" x14ac:dyDescent="0.2">
      <c r="A635" s="52">
        <v>20221231</v>
      </c>
      <c r="B635" s="84" t="s">
        <v>123</v>
      </c>
      <c r="C635" s="58">
        <v>11214</v>
      </c>
      <c r="D635" s="52" t="s">
        <v>368</v>
      </c>
      <c r="E635" s="52" t="s">
        <v>381</v>
      </c>
      <c r="F635" s="52" t="str">
        <f t="shared" si="9"/>
        <v>Call Money-USD</v>
      </c>
      <c r="G635" s="60">
        <v>586562.13</v>
      </c>
      <c r="H635" s="52" t="s">
        <v>789</v>
      </c>
      <c r="I635" s="52" t="s">
        <v>365</v>
      </c>
      <c r="J635" s="52" t="s">
        <v>364</v>
      </c>
      <c r="K635" s="52" t="s">
        <v>373</v>
      </c>
      <c r="L635" s="60">
        <f>G635*VLOOKUP(RIGHT(F635,3),'Currency-RBI'!$A$2:$B$28,2,0)</f>
        <v>48523352.20425</v>
      </c>
    </row>
    <row r="636" spans="1:12" x14ac:dyDescent="0.2">
      <c r="A636" s="52">
        <v>20221231</v>
      </c>
      <c r="B636" s="84" t="s">
        <v>130</v>
      </c>
      <c r="C636" s="58">
        <v>11216</v>
      </c>
      <c r="D636" s="52" t="s">
        <v>368</v>
      </c>
      <c r="E636" s="52" t="s">
        <v>366</v>
      </c>
      <c r="F636" s="52" t="str">
        <f t="shared" si="9"/>
        <v>MSF-EUR</v>
      </c>
      <c r="G636" s="60">
        <v>826067.88</v>
      </c>
      <c r="H636" s="52" t="s">
        <v>788</v>
      </c>
      <c r="I636" s="52" t="s">
        <v>386</v>
      </c>
      <c r="J636" s="52" t="s">
        <v>386</v>
      </c>
      <c r="K636" s="52" t="s">
        <v>373</v>
      </c>
      <c r="L636" s="60">
        <f>G636*VLOOKUP(RIGHT(F636,3),'Currency-RBI'!$A$2:$B$28,2,0)</f>
        <v>72805492.603799999</v>
      </c>
    </row>
    <row r="637" spans="1:12" x14ac:dyDescent="0.2">
      <c r="A637" s="52">
        <v>20221231</v>
      </c>
      <c r="B637" s="84" t="s">
        <v>127</v>
      </c>
      <c r="C637" s="58">
        <v>11218</v>
      </c>
      <c r="D637" s="52" t="s">
        <v>368</v>
      </c>
      <c r="E637" s="52" t="s">
        <v>381</v>
      </c>
      <c r="F637" s="52" t="str">
        <f t="shared" si="9"/>
        <v>Call Money-GBP</v>
      </c>
      <c r="G637" s="60">
        <v>950374.26</v>
      </c>
      <c r="H637" s="52" t="s">
        <v>787</v>
      </c>
      <c r="I637" s="52" t="s">
        <v>365</v>
      </c>
      <c r="J637" s="52" t="s">
        <v>364</v>
      </c>
      <c r="K637" s="52" t="s">
        <v>363</v>
      </c>
      <c r="L637" s="60">
        <f>G637*VLOOKUP(RIGHT(F637,3),'Currency-RBI'!$A$2:$B$28,2,0)</f>
        <v>94588374.16215001</v>
      </c>
    </row>
    <row r="638" spans="1:12" x14ac:dyDescent="0.2">
      <c r="A638" s="52">
        <v>20221231</v>
      </c>
      <c r="B638" s="84" t="s">
        <v>123</v>
      </c>
      <c r="C638" s="58">
        <v>11219</v>
      </c>
      <c r="D638" s="52" t="s">
        <v>367</v>
      </c>
      <c r="E638" s="52" t="s">
        <v>370</v>
      </c>
      <c r="F638" s="52" t="str">
        <f t="shared" si="9"/>
        <v>LAF-USD</v>
      </c>
      <c r="G638" s="60">
        <v>456537.51</v>
      </c>
      <c r="H638" s="52" t="s">
        <v>786</v>
      </c>
      <c r="I638" s="52" t="s">
        <v>380</v>
      </c>
      <c r="J638" s="52" t="s">
        <v>379</v>
      </c>
      <c r="K638" s="52" t="s">
        <v>373</v>
      </c>
      <c r="L638" s="60">
        <f>G638*VLOOKUP(RIGHT(F638,3),'Currency-RBI'!$A$2:$B$28,2,0)</f>
        <v>37767065.514749996</v>
      </c>
    </row>
    <row r="639" spans="1:12" x14ac:dyDescent="0.2">
      <c r="A639" s="52">
        <v>20221231</v>
      </c>
      <c r="B639" s="84" t="s">
        <v>130</v>
      </c>
      <c r="C639" s="58">
        <v>11220</v>
      </c>
      <c r="D639" s="52" t="s">
        <v>367</v>
      </c>
      <c r="E639" s="52" t="s">
        <v>381</v>
      </c>
      <c r="F639" s="52" t="str">
        <f t="shared" si="9"/>
        <v>Call Money-EUR</v>
      </c>
      <c r="G639" s="60">
        <v>312684.57</v>
      </c>
      <c r="H639" s="52" t="s">
        <v>785</v>
      </c>
      <c r="I639" s="52" t="s">
        <v>386</v>
      </c>
      <c r="J639" s="52" t="s">
        <v>386</v>
      </c>
      <c r="K639" s="52" t="s">
        <v>373</v>
      </c>
      <c r="L639" s="60">
        <f>G639*VLOOKUP(RIGHT(F639,3),'Currency-RBI'!$A$2:$B$28,2,0)</f>
        <v>27558454.576950002</v>
      </c>
    </row>
    <row r="640" spans="1:12" x14ac:dyDescent="0.2">
      <c r="A640" s="52">
        <v>20221231</v>
      </c>
      <c r="B640" s="84" t="s">
        <v>142</v>
      </c>
      <c r="C640" s="58">
        <v>11221</v>
      </c>
      <c r="D640" s="52" t="s">
        <v>367</v>
      </c>
      <c r="E640" s="52" t="s">
        <v>381</v>
      </c>
      <c r="F640" s="52" t="str">
        <f t="shared" si="9"/>
        <v>Call Money-INR</v>
      </c>
      <c r="G640" s="60">
        <v>503883.27</v>
      </c>
      <c r="H640" s="52" t="s">
        <v>784</v>
      </c>
      <c r="I640" s="52" t="s">
        <v>385</v>
      </c>
      <c r="J640" s="52" t="s">
        <v>364</v>
      </c>
      <c r="K640" s="52" t="s">
        <v>373</v>
      </c>
      <c r="L640" s="60">
        <f>G640*VLOOKUP(RIGHT(F640,3),'Currency-RBI'!$A$2:$B$28,2,0)</f>
        <v>503883.27</v>
      </c>
    </row>
    <row r="641" spans="1:12" x14ac:dyDescent="0.2">
      <c r="A641" s="52">
        <v>20221231</v>
      </c>
      <c r="B641" s="84" t="s">
        <v>123</v>
      </c>
      <c r="C641" s="58">
        <v>11232</v>
      </c>
      <c r="D641" s="52" t="s">
        <v>367</v>
      </c>
      <c r="E641" s="52" t="s">
        <v>381</v>
      </c>
      <c r="F641" s="52" t="str">
        <f t="shared" si="9"/>
        <v>Call Money-USD</v>
      </c>
      <c r="G641" s="60">
        <v>566598.78</v>
      </c>
      <c r="H641" s="52" t="s">
        <v>783</v>
      </c>
      <c r="I641" s="52" t="s">
        <v>375</v>
      </c>
      <c r="J641" s="52" t="s">
        <v>374</v>
      </c>
      <c r="K641" s="52" t="s">
        <v>363</v>
      </c>
      <c r="L641" s="60">
        <f>G641*VLOOKUP(RIGHT(F641,3),'Currency-RBI'!$A$2:$B$28,2,0)</f>
        <v>46871884.075499997</v>
      </c>
    </row>
    <row r="642" spans="1:12" x14ac:dyDescent="0.2">
      <c r="A642" s="52">
        <v>20221231</v>
      </c>
      <c r="B642" s="84" t="s">
        <v>123</v>
      </c>
      <c r="C642" s="58">
        <v>11237</v>
      </c>
      <c r="D642" s="52" t="s">
        <v>368</v>
      </c>
      <c r="E642" s="52" t="s">
        <v>366</v>
      </c>
      <c r="F642" s="52" t="str">
        <f t="shared" si="9"/>
        <v>MSF-USD</v>
      </c>
      <c r="G642" s="60">
        <v>78533.73</v>
      </c>
      <c r="H642" s="52" t="s">
        <v>782</v>
      </c>
      <c r="I642" s="52" t="s">
        <v>384</v>
      </c>
      <c r="J642" s="52" t="s">
        <v>371</v>
      </c>
      <c r="K642" s="52" t="s">
        <v>373</v>
      </c>
      <c r="L642" s="60">
        <f>G642*VLOOKUP(RIGHT(F642,3),'Currency-RBI'!$A$2:$B$28,2,0)</f>
        <v>6496702.8142499989</v>
      </c>
    </row>
    <row r="643" spans="1:12" x14ac:dyDescent="0.2">
      <c r="A643" s="52">
        <v>20221231</v>
      </c>
      <c r="B643" s="84" t="s">
        <v>123</v>
      </c>
      <c r="C643" s="58">
        <v>11239</v>
      </c>
      <c r="D643" s="52" t="s">
        <v>367</v>
      </c>
      <c r="E643" s="52" t="s">
        <v>366</v>
      </c>
      <c r="F643" s="52" t="str">
        <f t="shared" ref="F643:F706" si="10">CONCATENATE(E643,"-",B643)</f>
        <v>MSF-USD</v>
      </c>
      <c r="G643" s="60">
        <v>101075.04</v>
      </c>
      <c r="H643" s="52" t="s">
        <v>781</v>
      </c>
      <c r="I643" s="52" t="s">
        <v>365</v>
      </c>
      <c r="J643" s="52" t="s">
        <v>364</v>
      </c>
      <c r="K643" s="52" t="s">
        <v>363</v>
      </c>
      <c r="L643" s="60">
        <f>G643*VLOOKUP(RIGHT(F643,3),'Currency-RBI'!$A$2:$B$28,2,0)</f>
        <v>8361432.6839999985</v>
      </c>
    </row>
    <row r="644" spans="1:12" x14ac:dyDescent="0.2">
      <c r="A644" s="52">
        <v>20221231</v>
      </c>
      <c r="B644" s="84" t="s">
        <v>127</v>
      </c>
      <c r="C644" s="58">
        <v>11242</v>
      </c>
      <c r="D644" s="52" t="s">
        <v>368</v>
      </c>
      <c r="E644" s="52" t="s">
        <v>366</v>
      </c>
      <c r="F644" s="52" t="str">
        <f t="shared" si="10"/>
        <v>MSF-GBP</v>
      </c>
      <c r="G644" s="60">
        <v>14706.45</v>
      </c>
      <c r="H644" s="52" t="s">
        <v>780</v>
      </c>
      <c r="I644" s="52" t="s">
        <v>375</v>
      </c>
      <c r="J644" s="52" t="s">
        <v>374</v>
      </c>
      <c r="K644" s="52" t="s">
        <v>373</v>
      </c>
      <c r="L644" s="60">
        <f>G644*VLOOKUP(RIGHT(F644,3),'Currency-RBI'!$A$2:$B$28,2,0)</f>
        <v>1463696.2023750001</v>
      </c>
    </row>
    <row r="645" spans="1:12" x14ac:dyDescent="0.2">
      <c r="A645" s="52">
        <v>20221231</v>
      </c>
      <c r="B645" s="84" t="s">
        <v>127</v>
      </c>
      <c r="C645" s="58">
        <v>11243</v>
      </c>
      <c r="D645" s="52" t="s">
        <v>368</v>
      </c>
      <c r="E645" s="52" t="s">
        <v>376</v>
      </c>
      <c r="F645" s="52" t="str">
        <f t="shared" si="10"/>
        <v>Term Loan-GBP</v>
      </c>
      <c r="G645" s="60">
        <v>82387.8</v>
      </c>
      <c r="H645" s="52" t="s">
        <v>779</v>
      </c>
      <c r="I645" s="52" t="s">
        <v>384</v>
      </c>
      <c r="J645" s="52" t="s">
        <v>371</v>
      </c>
      <c r="K645" s="52" t="s">
        <v>363</v>
      </c>
      <c r="L645" s="60">
        <f>G645*VLOOKUP(RIGHT(F645,3),'Currency-RBI'!$A$2:$B$28,2,0)</f>
        <v>8199851.7645000005</v>
      </c>
    </row>
    <row r="646" spans="1:12" x14ac:dyDescent="0.2">
      <c r="A646" s="52">
        <v>20221231</v>
      </c>
      <c r="B646" s="84" t="s">
        <v>142</v>
      </c>
      <c r="C646" s="58">
        <v>11248</v>
      </c>
      <c r="D646" s="52" t="s">
        <v>368</v>
      </c>
      <c r="E646" s="52" t="s">
        <v>366</v>
      </c>
      <c r="F646" s="52" t="str">
        <f t="shared" si="10"/>
        <v>MSF-INR</v>
      </c>
      <c r="G646" s="60">
        <v>632371.41</v>
      </c>
      <c r="H646" s="52" t="s">
        <v>778</v>
      </c>
      <c r="I646" s="52" t="s">
        <v>380</v>
      </c>
      <c r="J646" s="52" t="s">
        <v>379</v>
      </c>
      <c r="K646" s="52" t="s">
        <v>373</v>
      </c>
      <c r="L646" s="60">
        <f>G646*VLOOKUP(RIGHT(F646,3),'Currency-RBI'!$A$2:$B$28,2,0)</f>
        <v>632371.41</v>
      </c>
    </row>
    <row r="647" spans="1:12" x14ac:dyDescent="0.2">
      <c r="A647" s="52">
        <v>20221231</v>
      </c>
      <c r="B647" s="84" t="s">
        <v>130</v>
      </c>
      <c r="C647" s="58">
        <v>11249</v>
      </c>
      <c r="D647" s="52" t="s">
        <v>368</v>
      </c>
      <c r="E647" s="52" t="s">
        <v>381</v>
      </c>
      <c r="F647" s="52" t="str">
        <f t="shared" si="10"/>
        <v>Call Money-EUR</v>
      </c>
      <c r="G647" s="60">
        <v>98746.559999999998</v>
      </c>
      <c r="H647" s="52" t="s">
        <v>777</v>
      </c>
      <c r="I647" s="52" t="s">
        <v>384</v>
      </c>
      <c r="J647" s="52" t="s">
        <v>371</v>
      </c>
      <c r="K647" s="52" t="s">
        <v>373</v>
      </c>
      <c r="L647" s="60">
        <f>G647*VLOOKUP(RIGHT(F647,3),'Currency-RBI'!$A$2:$B$28,2,0)</f>
        <v>8703028.0656000003</v>
      </c>
    </row>
    <row r="648" spans="1:12" x14ac:dyDescent="0.2">
      <c r="A648" s="52">
        <v>20221231</v>
      </c>
      <c r="B648" s="84" t="s">
        <v>127</v>
      </c>
      <c r="C648" s="58">
        <v>11252</v>
      </c>
      <c r="D648" s="52" t="s">
        <v>367</v>
      </c>
      <c r="E648" s="52" t="s">
        <v>366</v>
      </c>
      <c r="F648" s="52" t="str">
        <f t="shared" si="10"/>
        <v>MSF-GBP</v>
      </c>
      <c r="G648" s="60">
        <v>789104.25</v>
      </c>
      <c r="H648" s="52" t="s">
        <v>776</v>
      </c>
      <c r="I648" s="52" t="s">
        <v>382</v>
      </c>
      <c r="J648" s="52" t="s">
        <v>371</v>
      </c>
      <c r="K648" s="52" t="s">
        <v>363</v>
      </c>
      <c r="L648" s="60">
        <f>G648*VLOOKUP(RIGHT(F648,3),'Currency-RBI'!$A$2:$B$28,2,0)</f>
        <v>78537573.241875008</v>
      </c>
    </row>
    <row r="649" spans="1:12" x14ac:dyDescent="0.2">
      <c r="A649" s="52">
        <v>20221231</v>
      </c>
      <c r="B649" s="84" t="s">
        <v>142</v>
      </c>
      <c r="C649" s="58">
        <v>11253</v>
      </c>
      <c r="D649" s="52" t="s">
        <v>367</v>
      </c>
      <c r="E649" s="52" t="s">
        <v>366</v>
      </c>
      <c r="F649" s="52" t="str">
        <f t="shared" si="10"/>
        <v>MSF-INR</v>
      </c>
      <c r="G649" s="60">
        <v>407436.48</v>
      </c>
      <c r="H649" s="52" t="s">
        <v>775</v>
      </c>
      <c r="I649" s="52" t="s">
        <v>385</v>
      </c>
      <c r="J649" s="52" t="s">
        <v>364</v>
      </c>
      <c r="K649" s="52" t="s">
        <v>363</v>
      </c>
      <c r="L649" s="60">
        <f>G649*VLOOKUP(RIGHT(F649,3),'Currency-RBI'!$A$2:$B$28,2,0)</f>
        <v>407436.48</v>
      </c>
    </row>
    <row r="650" spans="1:12" x14ac:dyDescent="0.2">
      <c r="A650" s="52">
        <v>20221231</v>
      </c>
      <c r="B650" s="84" t="s">
        <v>123</v>
      </c>
      <c r="C650" s="58">
        <v>11258</v>
      </c>
      <c r="D650" s="52" t="s">
        <v>367</v>
      </c>
      <c r="E650" s="52" t="s">
        <v>381</v>
      </c>
      <c r="F650" s="52" t="str">
        <f t="shared" si="10"/>
        <v>Call Money-USD</v>
      </c>
      <c r="G650" s="60">
        <v>456405.83999999997</v>
      </c>
      <c r="H650" s="52" t="s">
        <v>774</v>
      </c>
      <c r="I650" s="52" t="s">
        <v>380</v>
      </c>
      <c r="J650" s="52" t="s">
        <v>379</v>
      </c>
      <c r="K650" s="52" t="s">
        <v>363</v>
      </c>
      <c r="L650" s="60">
        <f>G650*VLOOKUP(RIGHT(F650,3),'Currency-RBI'!$A$2:$B$28,2,0)</f>
        <v>37756173.113999993</v>
      </c>
    </row>
    <row r="651" spans="1:12" x14ac:dyDescent="0.2">
      <c r="A651" s="52">
        <v>20221231</v>
      </c>
      <c r="B651" s="84" t="s">
        <v>142</v>
      </c>
      <c r="C651" s="58">
        <v>11259</v>
      </c>
      <c r="D651" s="52" t="s">
        <v>368</v>
      </c>
      <c r="E651" s="52" t="s">
        <v>381</v>
      </c>
      <c r="F651" s="52" t="str">
        <f t="shared" si="10"/>
        <v>Call Money-INR</v>
      </c>
      <c r="G651" s="60">
        <v>199284.03</v>
      </c>
      <c r="H651" s="52" t="s">
        <v>773</v>
      </c>
      <c r="I651" s="52" t="s">
        <v>372</v>
      </c>
      <c r="J651" s="52" t="s">
        <v>371</v>
      </c>
      <c r="K651" s="52" t="s">
        <v>373</v>
      </c>
      <c r="L651" s="60">
        <f>G651*VLOOKUP(RIGHT(F651,3),'Currency-RBI'!$A$2:$B$28,2,0)</f>
        <v>199284.03</v>
      </c>
    </row>
    <row r="652" spans="1:12" x14ac:dyDescent="0.2">
      <c r="A652" s="52">
        <v>20221231</v>
      </c>
      <c r="B652" s="84" t="s">
        <v>130</v>
      </c>
      <c r="C652" s="58">
        <v>11261</v>
      </c>
      <c r="D652" s="52" t="s">
        <v>367</v>
      </c>
      <c r="E652" s="52" t="s">
        <v>370</v>
      </c>
      <c r="F652" s="52" t="str">
        <f t="shared" si="10"/>
        <v>LAF-EUR</v>
      </c>
      <c r="G652" s="60">
        <v>935318.34</v>
      </c>
      <c r="H652" s="52" t="s">
        <v>772</v>
      </c>
      <c r="I652" s="52" t="s">
        <v>369</v>
      </c>
      <c r="J652" s="52" t="s">
        <v>369</v>
      </c>
      <c r="K652" s="52" t="s">
        <v>363</v>
      </c>
      <c r="L652" s="60">
        <f>G652*VLOOKUP(RIGHT(F652,3),'Currency-RBI'!$A$2:$B$28,2,0)</f>
        <v>82434281.895899996</v>
      </c>
    </row>
    <row r="653" spans="1:12" x14ac:dyDescent="0.2">
      <c r="A653" s="52">
        <v>20221231</v>
      </c>
      <c r="B653" s="84" t="s">
        <v>142</v>
      </c>
      <c r="C653" s="58">
        <v>11262</v>
      </c>
      <c r="D653" s="52" t="s">
        <v>367</v>
      </c>
      <c r="E653" s="52" t="s">
        <v>381</v>
      </c>
      <c r="F653" s="52" t="str">
        <f t="shared" si="10"/>
        <v>Call Money-INR</v>
      </c>
      <c r="G653" s="60">
        <v>580397.4</v>
      </c>
      <c r="H653" s="52" t="s">
        <v>771</v>
      </c>
      <c r="I653" s="52" t="s">
        <v>378</v>
      </c>
      <c r="J653" s="52" t="s">
        <v>377</v>
      </c>
      <c r="K653" s="52" t="s">
        <v>373</v>
      </c>
      <c r="L653" s="60">
        <f>G653*VLOOKUP(RIGHT(F653,3),'Currency-RBI'!$A$2:$B$28,2,0)</f>
        <v>580397.4</v>
      </c>
    </row>
    <row r="654" spans="1:12" x14ac:dyDescent="0.2">
      <c r="A654" s="52">
        <v>20221231</v>
      </c>
      <c r="B654" s="84" t="s">
        <v>130</v>
      </c>
      <c r="C654" s="58">
        <v>11263</v>
      </c>
      <c r="D654" s="52" t="s">
        <v>367</v>
      </c>
      <c r="E654" s="52" t="s">
        <v>381</v>
      </c>
      <c r="F654" s="52" t="str">
        <f t="shared" si="10"/>
        <v>Call Money-EUR</v>
      </c>
      <c r="G654" s="60">
        <v>439704.54</v>
      </c>
      <c r="H654" s="52" t="s">
        <v>770</v>
      </c>
      <c r="I654" s="52" t="s">
        <v>369</v>
      </c>
      <c r="J654" s="52" t="s">
        <v>369</v>
      </c>
      <c r="K654" s="52" t="s">
        <v>363</v>
      </c>
      <c r="L654" s="60">
        <f>G654*VLOOKUP(RIGHT(F654,3),'Currency-RBI'!$A$2:$B$28,2,0)</f>
        <v>38753359.6329</v>
      </c>
    </row>
    <row r="655" spans="1:12" x14ac:dyDescent="0.2">
      <c r="A655" s="52">
        <v>20221231</v>
      </c>
      <c r="B655" s="84" t="s">
        <v>130</v>
      </c>
      <c r="C655" s="58">
        <v>11264</v>
      </c>
      <c r="D655" s="52" t="s">
        <v>367</v>
      </c>
      <c r="E655" s="52" t="s">
        <v>376</v>
      </c>
      <c r="F655" s="52" t="str">
        <f t="shared" si="10"/>
        <v>Term Loan-EUR</v>
      </c>
      <c r="G655" s="60">
        <v>707652.99</v>
      </c>
      <c r="H655" s="52" t="s">
        <v>769</v>
      </c>
      <c r="I655" s="52" t="s">
        <v>382</v>
      </c>
      <c r="J655" s="52" t="s">
        <v>371</v>
      </c>
      <c r="K655" s="52" t="s">
        <v>363</v>
      </c>
      <c r="L655" s="60">
        <f>G655*VLOOKUP(RIGHT(F655,3),'Currency-RBI'!$A$2:$B$28,2,0)</f>
        <v>62368996.273650005</v>
      </c>
    </row>
    <row r="656" spans="1:12" x14ac:dyDescent="0.2">
      <c r="A656" s="52">
        <v>20221231</v>
      </c>
      <c r="B656" s="84" t="s">
        <v>142</v>
      </c>
      <c r="C656" s="58">
        <v>11266</v>
      </c>
      <c r="D656" s="52" t="s">
        <v>368</v>
      </c>
      <c r="E656" s="52" t="s">
        <v>366</v>
      </c>
      <c r="F656" s="52" t="str">
        <f t="shared" si="10"/>
        <v>MSF-INR</v>
      </c>
      <c r="G656" s="60">
        <v>504083.25</v>
      </c>
      <c r="H656" s="52" t="s">
        <v>768</v>
      </c>
      <c r="I656" s="52" t="s">
        <v>382</v>
      </c>
      <c r="J656" s="52" t="s">
        <v>371</v>
      </c>
      <c r="K656" s="52" t="s">
        <v>373</v>
      </c>
      <c r="L656" s="60">
        <f>G656*VLOOKUP(RIGHT(F656,3),'Currency-RBI'!$A$2:$B$28,2,0)</f>
        <v>504083.25</v>
      </c>
    </row>
    <row r="657" spans="1:12" x14ac:dyDescent="0.2">
      <c r="A657" s="52">
        <v>20221231</v>
      </c>
      <c r="B657" s="84" t="s">
        <v>142</v>
      </c>
      <c r="C657" s="58">
        <v>11268</v>
      </c>
      <c r="D657" s="52" t="s">
        <v>367</v>
      </c>
      <c r="E657" s="52" t="s">
        <v>381</v>
      </c>
      <c r="F657" s="52" t="str">
        <f t="shared" si="10"/>
        <v>Call Money-INR</v>
      </c>
      <c r="G657" s="60">
        <v>455008.95</v>
      </c>
      <c r="H657" s="52" t="s">
        <v>434</v>
      </c>
      <c r="I657" s="52" t="s">
        <v>375</v>
      </c>
      <c r="J657" s="52" t="s">
        <v>374</v>
      </c>
      <c r="K657" s="52" t="s">
        <v>363</v>
      </c>
      <c r="L657" s="60">
        <f>G657*VLOOKUP(RIGHT(F657,3),'Currency-RBI'!$A$2:$B$28,2,0)</f>
        <v>455008.95</v>
      </c>
    </row>
    <row r="658" spans="1:12" x14ac:dyDescent="0.2">
      <c r="A658" s="52">
        <v>20221231</v>
      </c>
      <c r="B658" s="84" t="s">
        <v>142</v>
      </c>
      <c r="C658" s="58">
        <v>11269</v>
      </c>
      <c r="D658" s="52" t="s">
        <v>368</v>
      </c>
      <c r="E658" s="52" t="s">
        <v>381</v>
      </c>
      <c r="F658" s="52" t="str">
        <f t="shared" si="10"/>
        <v>Call Money-INR</v>
      </c>
      <c r="G658" s="60">
        <v>869587.29</v>
      </c>
      <c r="H658" s="52" t="s">
        <v>767</v>
      </c>
      <c r="I658" s="52" t="s">
        <v>383</v>
      </c>
      <c r="J658" s="52" t="s">
        <v>371</v>
      </c>
      <c r="K658" s="52" t="s">
        <v>373</v>
      </c>
      <c r="L658" s="60">
        <f>G658*VLOOKUP(RIGHT(F658,3),'Currency-RBI'!$A$2:$B$28,2,0)</f>
        <v>869587.29</v>
      </c>
    </row>
    <row r="659" spans="1:12" x14ac:dyDescent="0.2">
      <c r="A659" s="52">
        <v>20221231</v>
      </c>
      <c r="B659" s="84" t="s">
        <v>127</v>
      </c>
      <c r="C659" s="58">
        <v>11271</v>
      </c>
      <c r="D659" s="52" t="s">
        <v>367</v>
      </c>
      <c r="E659" s="52" t="s">
        <v>370</v>
      </c>
      <c r="F659" s="52" t="str">
        <f t="shared" si="10"/>
        <v>LAF-GBP</v>
      </c>
      <c r="G659" s="60">
        <v>812098.98</v>
      </c>
      <c r="H659" s="52" t="s">
        <v>766</v>
      </c>
      <c r="I659" s="52" t="s">
        <v>384</v>
      </c>
      <c r="J659" s="52" t="s">
        <v>371</v>
      </c>
      <c r="K659" s="52" t="s">
        <v>363</v>
      </c>
      <c r="L659" s="60">
        <f>G659*VLOOKUP(RIGHT(F659,3),'Currency-RBI'!$A$2:$B$28,2,0)</f>
        <v>80826181.23195</v>
      </c>
    </row>
    <row r="660" spans="1:12" x14ac:dyDescent="0.2">
      <c r="A660" s="52">
        <v>20221231</v>
      </c>
      <c r="B660" s="84" t="s">
        <v>142</v>
      </c>
      <c r="C660" s="58">
        <v>11272</v>
      </c>
      <c r="D660" s="52" t="s">
        <v>367</v>
      </c>
      <c r="E660" s="52" t="s">
        <v>376</v>
      </c>
      <c r="F660" s="52" t="str">
        <f t="shared" si="10"/>
        <v>Term Loan-INR</v>
      </c>
      <c r="G660" s="60">
        <v>566740.35</v>
      </c>
      <c r="H660" s="52" t="s">
        <v>765</v>
      </c>
      <c r="I660" s="52" t="s">
        <v>375</v>
      </c>
      <c r="J660" s="52" t="s">
        <v>374</v>
      </c>
      <c r="K660" s="52" t="s">
        <v>363</v>
      </c>
      <c r="L660" s="60">
        <f>G660*VLOOKUP(RIGHT(F660,3),'Currency-RBI'!$A$2:$B$28,2,0)</f>
        <v>566740.35</v>
      </c>
    </row>
    <row r="661" spans="1:12" x14ac:dyDescent="0.2">
      <c r="A661" s="52">
        <v>20221231</v>
      </c>
      <c r="B661" s="84" t="s">
        <v>123</v>
      </c>
      <c r="C661" s="58">
        <v>11273</v>
      </c>
      <c r="D661" s="52" t="s">
        <v>368</v>
      </c>
      <c r="E661" s="52" t="s">
        <v>366</v>
      </c>
      <c r="F661" s="52" t="str">
        <f t="shared" si="10"/>
        <v>MSF-USD</v>
      </c>
      <c r="G661" s="60">
        <v>716051.16</v>
      </c>
      <c r="H661" s="52" t="s">
        <v>764</v>
      </c>
      <c r="I661" s="52" t="s">
        <v>386</v>
      </c>
      <c r="J661" s="52" t="s">
        <v>386</v>
      </c>
      <c r="K661" s="52" t="s">
        <v>363</v>
      </c>
      <c r="L661" s="60">
        <f>G661*VLOOKUP(RIGHT(F661,3),'Currency-RBI'!$A$2:$B$28,2,0)</f>
        <v>59235332.210999995</v>
      </c>
    </row>
    <row r="662" spans="1:12" x14ac:dyDescent="0.2">
      <c r="A662" s="52">
        <v>20221231</v>
      </c>
      <c r="B662" s="84" t="s">
        <v>127</v>
      </c>
      <c r="C662" s="58">
        <v>11275</v>
      </c>
      <c r="D662" s="52" t="s">
        <v>367</v>
      </c>
      <c r="E662" s="52" t="s">
        <v>366</v>
      </c>
      <c r="F662" s="52" t="str">
        <f t="shared" si="10"/>
        <v>MSF-GBP</v>
      </c>
      <c r="G662" s="60">
        <v>198125.73</v>
      </c>
      <c r="H662" s="52" t="s">
        <v>763</v>
      </c>
      <c r="I662" s="52" t="s">
        <v>385</v>
      </c>
      <c r="J662" s="52" t="s">
        <v>364</v>
      </c>
      <c r="K662" s="52" t="s">
        <v>373</v>
      </c>
      <c r="L662" s="60">
        <f>G662*VLOOKUP(RIGHT(F662,3),'Currency-RBI'!$A$2:$B$28,2,0)</f>
        <v>19718958.592575002</v>
      </c>
    </row>
    <row r="663" spans="1:12" x14ac:dyDescent="0.2">
      <c r="A663" s="52">
        <v>20221231</v>
      </c>
      <c r="B663" s="84" t="s">
        <v>123</v>
      </c>
      <c r="C663" s="58">
        <v>11279</v>
      </c>
      <c r="D663" s="52" t="s">
        <v>367</v>
      </c>
      <c r="E663" s="52" t="s">
        <v>376</v>
      </c>
      <c r="F663" s="52" t="str">
        <f t="shared" si="10"/>
        <v>Term Loan-USD</v>
      </c>
      <c r="G663" s="60">
        <v>801196.11</v>
      </c>
      <c r="H663" s="52" t="s">
        <v>762</v>
      </c>
      <c r="I663" s="52" t="s">
        <v>386</v>
      </c>
      <c r="J663" s="52" t="s">
        <v>386</v>
      </c>
      <c r="K663" s="52" t="s">
        <v>373</v>
      </c>
      <c r="L663" s="60">
        <f>G663*VLOOKUP(RIGHT(F663,3),'Currency-RBI'!$A$2:$B$28,2,0)</f>
        <v>66278948.199749991</v>
      </c>
    </row>
    <row r="664" spans="1:12" x14ac:dyDescent="0.2">
      <c r="A664" s="52">
        <v>20221231</v>
      </c>
      <c r="B664" s="84" t="s">
        <v>127</v>
      </c>
      <c r="C664" s="58">
        <v>11283</v>
      </c>
      <c r="D664" s="52" t="s">
        <v>368</v>
      </c>
      <c r="E664" s="52" t="s">
        <v>370</v>
      </c>
      <c r="F664" s="52" t="str">
        <f t="shared" si="10"/>
        <v>LAF-GBP</v>
      </c>
      <c r="G664" s="60">
        <v>493187.31</v>
      </c>
      <c r="H664" s="52" t="s">
        <v>761</v>
      </c>
      <c r="I664" s="52" t="s">
        <v>375</v>
      </c>
      <c r="J664" s="52" t="s">
        <v>374</v>
      </c>
      <c r="K664" s="52" t="s">
        <v>373</v>
      </c>
      <c r="L664" s="60">
        <f>G664*VLOOKUP(RIGHT(F664,3),'Currency-RBI'!$A$2:$B$28,2,0)</f>
        <v>49085699.996025003</v>
      </c>
    </row>
    <row r="665" spans="1:12" x14ac:dyDescent="0.2">
      <c r="A665" s="52">
        <v>20221231</v>
      </c>
      <c r="B665" s="84" t="s">
        <v>142</v>
      </c>
      <c r="C665" s="58">
        <v>11286</v>
      </c>
      <c r="D665" s="52" t="s">
        <v>368</v>
      </c>
      <c r="E665" s="52" t="s">
        <v>370</v>
      </c>
      <c r="F665" s="52" t="str">
        <f t="shared" si="10"/>
        <v>LAF-INR</v>
      </c>
      <c r="G665" s="60">
        <v>577099.71</v>
      </c>
      <c r="H665" s="52" t="s">
        <v>760</v>
      </c>
      <c r="I665" s="52" t="s">
        <v>380</v>
      </c>
      <c r="J665" s="52" t="s">
        <v>379</v>
      </c>
      <c r="K665" s="52" t="s">
        <v>363</v>
      </c>
      <c r="L665" s="60">
        <f>G665*VLOOKUP(RIGHT(F665,3),'Currency-RBI'!$A$2:$B$28,2,0)</f>
        <v>577099.71</v>
      </c>
    </row>
    <row r="666" spans="1:12" x14ac:dyDescent="0.2">
      <c r="A666" s="52">
        <v>20221231</v>
      </c>
      <c r="B666" s="84" t="s">
        <v>123</v>
      </c>
      <c r="C666" s="58">
        <v>11287</v>
      </c>
      <c r="D666" s="52" t="s">
        <v>368</v>
      </c>
      <c r="E666" s="52" t="s">
        <v>376</v>
      </c>
      <c r="F666" s="52" t="str">
        <f t="shared" si="10"/>
        <v>Term Loan-USD</v>
      </c>
      <c r="G666" s="60">
        <v>301574.78999999998</v>
      </c>
      <c r="H666" s="52" t="s">
        <v>759</v>
      </c>
      <c r="I666" s="52" t="s">
        <v>365</v>
      </c>
      <c r="J666" s="52" t="s">
        <v>364</v>
      </c>
      <c r="K666" s="52" t="s">
        <v>373</v>
      </c>
      <c r="L666" s="60">
        <f>G666*VLOOKUP(RIGHT(F666,3),'Currency-RBI'!$A$2:$B$28,2,0)</f>
        <v>24947774.502749998</v>
      </c>
    </row>
    <row r="667" spans="1:12" x14ac:dyDescent="0.2">
      <c r="A667" s="52">
        <v>20221231</v>
      </c>
      <c r="B667" s="84" t="s">
        <v>142</v>
      </c>
      <c r="C667" s="58">
        <v>11289</v>
      </c>
      <c r="D667" s="52" t="s">
        <v>368</v>
      </c>
      <c r="E667" s="52" t="s">
        <v>370</v>
      </c>
      <c r="F667" s="52" t="str">
        <f t="shared" si="10"/>
        <v>LAF-INR</v>
      </c>
      <c r="G667" s="60">
        <v>420028.29</v>
      </c>
      <c r="H667" s="52" t="s">
        <v>758</v>
      </c>
      <c r="I667" s="52" t="s">
        <v>382</v>
      </c>
      <c r="J667" s="52" t="s">
        <v>371</v>
      </c>
      <c r="K667" s="52" t="s">
        <v>363</v>
      </c>
      <c r="L667" s="60">
        <f>G667*VLOOKUP(RIGHT(F667,3),'Currency-RBI'!$A$2:$B$28,2,0)</f>
        <v>420028.29</v>
      </c>
    </row>
    <row r="668" spans="1:12" x14ac:dyDescent="0.2">
      <c r="A668" s="52">
        <v>20221231</v>
      </c>
      <c r="B668" s="84" t="s">
        <v>130</v>
      </c>
      <c r="C668" s="58">
        <v>11290</v>
      </c>
      <c r="D668" s="52" t="s">
        <v>367</v>
      </c>
      <c r="E668" s="52" t="s">
        <v>370</v>
      </c>
      <c r="F668" s="52" t="str">
        <f t="shared" si="10"/>
        <v>LAF-EUR</v>
      </c>
      <c r="G668" s="60">
        <v>452004.3</v>
      </c>
      <c r="H668" s="52" t="s">
        <v>757</v>
      </c>
      <c r="I668" s="52" t="s">
        <v>369</v>
      </c>
      <c r="J668" s="52" t="s">
        <v>369</v>
      </c>
      <c r="K668" s="52" t="s">
        <v>363</v>
      </c>
      <c r="L668" s="60">
        <f>G668*VLOOKUP(RIGHT(F668,3),'Currency-RBI'!$A$2:$B$28,2,0)</f>
        <v>39837398.980499998</v>
      </c>
    </row>
    <row r="669" spans="1:12" x14ac:dyDescent="0.2">
      <c r="A669" s="52">
        <v>20221231</v>
      </c>
      <c r="B669" s="84" t="s">
        <v>127</v>
      </c>
      <c r="C669" s="58">
        <v>11291</v>
      </c>
      <c r="D669" s="52" t="s">
        <v>367</v>
      </c>
      <c r="E669" s="52" t="s">
        <v>376</v>
      </c>
      <c r="F669" s="52" t="str">
        <f t="shared" si="10"/>
        <v>Term Loan-GBP</v>
      </c>
      <c r="G669" s="60">
        <v>740229.93</v>
      </c>
      <c r="H669" s="52" t="s">
        <v>756</v>
      </c>
      <c r="I669" s="52" t="s">
        <v>382</v>
      </c>
      <c r="J669" s="52" t="s">
        <v>371</v>
      </c>
      <c r="K669" s="52" t="s">
        <v>363</v>
      </c>
      <c r="L669" s="60">
        <f>G669*VLOOKUP(RIGHT(F669,3),'Currency-RBI'!$A$2:$B$28,2,0)</f>
        <v>73673234.358075008</v>
      </c>
    </row>
    <row r="670" spans="1:12" x14ac:dyDescent="0.2">
      <c r="A670" s="52">
        <v>20221231</v>
      </c>
      <c r="B670" s="84" t="s">
        <v>127</v>
      </c>
      <c r="C670" s="58">
        <v>11292</v>
      </c>
      <c r="D670" s="52" t="s">
        <v>367</v>
      </c>
      <c r="E670" s="52" t="s">
        <v>376</v>
      </c>
      <c r="F670" s="52" t="str">
        <f t="shared" si="10"/>
        <v>Term Loan-GBP</v>
      </c>
      <c r="G670" s="60">
        <v>340902.54</v>
      </c>
      <c r="H670" s="52" t="s">
        <v>432</v>
      </c>
      <c r="I670" s="52" t="s">
        <v>385</v>
      </c>
      <c r="J670" s="52" t="s">
        <v>364</v>
      </c>
      <c r="K670" s="52" t="s">
        <v>373</v>
      </c>
      <c r="L670" s="60">
        <f>G670*VLOOKUP(RIGHT(F670,3),'Currency-RBI'!$A$2:$B$28,2,0)</f>
        <v>33929177.549850002</v>
      </c>
    </row>
    <row r="671" spans="1:12" x14ac:dyDescent="0.2">
      <c r="A671" s="52">
        <v>20221231</v>
      </c>
      <c r="B671" s="84" t="s">
        <v>123</v>
      </c>
      <c r="C671" s="58">
        <v>11294</v>
      </c>
      <c r="D671" s="52" t="s">
        <v>367</v>
      </c>
      <c r="E671" s="52" t="s">
        <v>370</v>
      </c>
      <c r="F671" s="52" t="str">
        <f t="shared" si="10"/>
        <v>LAF-USD</v>
      </c>
      <c r="G671" s="60">
        <v>827138.07</v>
      </c>
      <c r="H671" s="52" t="s">
        <v>755</v>
      </c>
      <c r="I671" s="52" t="s">
        <v>365</v>
      </c>
      <c r="J671" s="52" t="s">
        <v>364</v>
      </c>
      <c r="K671" s="52" t="s">
        <v>363</v>
      </c>
      <c r="L671" s="60">
        <f>G671*VLOOKUP(RIGHT(F671,3),'Currency-RBI'!$A$2:$B$28,2,0)</f>
        <v>68424996.840749994</v>
      </c>
    </row>
    <row r="672" spans="1:12" x14ac:dyDescent="0.2">
      <c r="A672" s="52">
        <v>20221231</v>
      </c>
      <c r="B672" s="84" t="s">
        <v>123</v>
      </c>
      <c r="C672" s="58">
        <v>11296</v>
      </c>
      <c r="D672" s="52" t="s">
        <v>368</v>
      </c>
      <c r="E672" s="52" t="s">
        <v>376</v>
      </c>
      <c r="F672" s="52" t="str">
        <f t="shared" si="10"/>
        <v>Term Loan-USD</v>
      </c>
      <c r="G672" s="60">
        <v>909124.92</v>
      </c>
      <c r="H672" s="52" t="s">
        <v>754</v>
      </c>
      <c r="I672" s="52" t="s">
        <v>383</v>
      </c>
      <c r="J672" s="52" t="s">
        <v>371</v>
      </c>
      <c r="K672" s="52" t="s">
        <v>373</v>
      </c>
      <c r="L672" s="60">
        <f>G672*VLOOKUP(RIGHT(F672,3),'Currency-RBI'!$A$2:$B$28,2,0)</f>
        <v>75207359.006999999</v>
      </c>
    </row>
    <row r="673" spans="1:12" x14ac:dyDescent="0.2">
      <c r="A673" s="52">
        <v>20221231</v>
      </c>
      <c r="B673" s="84" t="s">
        <v>123</v>
      </c>
      <c r="C673" s="58">
        <v>11297</v>
      </c>
      <c r="D673" s="52" t="s">
        <v>367</v>
      </c>
      <c r="E673" s="52" t="s">
        <v>376</v>
      </c>
      <c r="F673" s="52" t="str">
        <f t="shared" si="10"/>
        <v>Term Loan-USD</v>
      </c>
      <c r="G673" s="60">
        <v>976669.65</v>
      </c>
      <c r="H673" s="52" t="s">
        <v>753</v>
      </c>
      <c r="I673" s="52" t="s">
        <v>383</v>
      </c>
      <c r="J673" s="52" t="s">
        <v>371</v>
      </c>
      <c r="K673" s="52" t="s">
        <v>363</v>
      </c>
      <c r="L673" s="60">
        <f>G673*VLOOKUP(RIGHT(F673,3),'Currency-RBI'!$A$2:$B$28,2,0)</f>
        <v>80794996.796250001</v>
      </c>
    </row>
    <row r="674" spans="1:12" x14ac:dyDescent="0.2">
      <c r="A674" s="52">
        <v>20221231</v>
      </c>
      <c r="B674" s="84" t="s">
        <v>142</v>
      </c>
      <c r="C674" s="58">
        <v>11305</v>
      </c>
      <c r="D674" s="52" t="s">
        <v>368</v>
      </c>
      <c r="E674" s="52" t="s">
        <v>381</v>
      </c>
      <c r="F674" s="52" t="str">
        <f t="shared" si="10"/>
        <v>Call Money-INR</v>
      </c>
      <c r="G674" s="60">
        <v>577465.02</v>
      </c>
      <c r="H674" s="52" t="s">
        <v>752</v>
      </c>
      <c r="I674" s="52" t="s">
        <v>378</v>
      </c>
      <c r="J674" s="52" t="s">
        <v>377</v>
      </c>
      <c r="K674" s="52" t="s">
        <v>363</v>
      </c>
      <c r="L674" s="60">
        <f>G674*VLOOKUP(RIGHT(F674,3),'Currency-RBI'!$A$2:$B$28,2,0)</f>
        <v>577465.02</v>
      </c>
    </row>
    <row r="675" spans="1:12" x14ac:dyDescent="0.2">
      <c r="A675" s="52">
        <v>20221231</v>
      </c>
      <c r="B675" s="84" t="s">
        <v>127</v>
      </c>
      <c r="C675" s="58">
        <v>11306</v>
      </c>
      <c r="D675" s="52" t="s">
        <v>368</v>
      </c>
      <c r="E675" s="52" t="s">
        <v>366</v>
      </c>
      <c r="F675" s="52" t="str">
        <f t="shared" si="10"/>
        <v>MSF-GBP</v>
      </c>
      <c r="G675" s="60">
        <v>931977.09</v>
      </c>
      <c r="H675" s="52" t="s">
        <v>402</v>
      </c>
      <c r="I675" s="52" t="s">
        <v>372</v>
      </c>
      <c r="J675" s="52" t="s">
        <v>371</v>
      </c>
      <c r="K675" s="52" t="s">
        <v>373</v>
      </c>
      <c r="L675" s="60">
        <f>G675*VLOOKUP(RIGHT(F675,3),'Currency-RBI'!$A$2:$B$28,2,0)</f>
        <v>92757349.824974999</v>
      </c>
    </row>
    <row r="676" spans="1:12" x14ac:dyDescent="0.2">
      <c r="A676" s="52">
        <v>20221231</v>
      </c>
      <c r="B676" s="84" t="s">
        <v>130</v>
      </c>
      <c r="C676" s="58">
        <v>11308</v>
      </c>
      <c r="D676" s="52" t="s">
        <v>368</v>
      </c>
      <c r="E676" s="52" t="s">
        <v>381</v>
      </c>
      <c r="F676" s="52" t="str">
        <f t="shared" si="10"/>
        <v>Call Money-EUR</v>
      </c>
      <c r="G676" s="60">
        <v>555980.04</v>
      </c>
      <c r="H676" s="52" t="s">
        <v>751</v>
      </c>
      <c r="I676" s="52" t="s">
        <v>378</v>
      </c>
      <c r="J676" s="52" t="s">
        <v>377</v>
      </c>
      <c r="K676" s="52" t="s">
        <v>363</v>
      </c>
      <c r="L676" s="60">
        <f>G676*VLOOKUP(RIGHT(F676,3),'Currency-RBI'!$A$2:$B$28,2,0)</f>
        <v>49001300.82540001</v>
      </c>
    </row>
    <row r="677" spans="1:12" x14ac:dyDescent="0.2">
      <c r="A677" s="52">
        <v>20221231</v>
      </c>
      <c r="B677" s="84" t="s">
        <v>130</v>
      </c>
      <c r="C677" s="58">
        <v>11309</v>
      </c>
      <c r="D677" s="52" t="s">
        <v>367</v>
      </c>
      <c r="E677" s="52" t="s">
        <v>366</v>
      </c>
      <c r="F677" s="52" t="str">
        <f t="shared" si="10"/>
        <v>MSF-EUR</v>
      </c>
      <c r="G677" s="60">
        <v>943810.55999999994</v>
      </c>
      <c r="H677" s="52" t="s">
        <v>750</v>
      </c>
      <c r="I677" s="52" t="s">
        <v>384</v>
      </c>
      <c r="J677" s="52" t="s">
        <v>371</v>
      </c>
      <c r="K677" s="52" t="s">
        <v>363</v>
      </c>
      <c r="L677" s="60">
        <f>G677*VLOOKUP(RIGHT(F677,3),'Currency-RBI'!$A$2:$B$28,2,0)</f>
        <v>83182743.705599993</v>
      </c>
    </row>
    <row r="678" spans="1:12" x14ac:dyDescent="0.2">
      <c r="A678" s="52">
        <v>20221231</v>
      </c>
      <c r="B678" s="84" t="s">
        <v>130</v>
      </c>
      <c r="C678" s="58">
        <v>11312</v>
      </c>
      <c r="D678" s="52" t="s">
        <v>368</v>
      </c>
      <c r="E678" s="52" t="s">
        <v>376</v>
      </c>
      <c r="F678" s="52" t="str">
        <f t="shared" si="10"/>
        <v>Term Loan-EUR</v>
      </c>
      <c r="G678" s="60">
        <v>384804.09</v>
      </c>
      <c r="H678" s="52" t="s">
        <v>749</v>
      </c>
      <c r="I678" s="52" t="s">
        <v>380</v>
      </c>
      <c r="J678" s="52" t="s">
        <v>379</v>
      </c>
      <c r="K678" s="52" t="s">
        <v>363</v>
      </c>
      <c r="L678" s="60">
        <f>G678*VLOOKUP(RIGHT(F678,3),'Currency-RBI'!$A$2:$B$28,2,0)</f>
        <v>33914708.472150005</v>
      </c>
    </row>
    <row r="679" spans="1:12" x14ac:dyDescent="0.2">
      <c r="A679" s="52">
        <v>20221231</v>
      </c>
      <c r="B679" s="84" t="s">
        <v>127</v>
      </c>
      <c r="C679" s="58">
        <v>11315</v>
      </c>
      <c r="D679" s="52" t="s">
        <v>367</v>
      </c>
      <c r="E679" s="52" t="s">
        <v>381</v>
      </c>
      <c r="F679" s="52" t="str">
        <f t="shared" si="10"/>
        <v>Call Money-GBP</v>
      </c>
      <c r="G679" s="60">
        <v>351261.9</v>
      </c>
      <c r="H679" s="52" t="s">
        <v>748</v>
      </c>
      <c r="I679" s="52" t="s">
        <v>386</v>
      </c>
      <c r="J679" s="52" t="s">
        <v>386</v>
      </c>
      <c r="K679" s="52" t="s">
        <v>373</v>
      </c>
      <c r="L679" s="60">
        <f>G679*VLOOKUP(RIGHT(F679,3),'Currency-RBI'!$A$2:$B$28,2,0)</f>
        <v>34960218.752250001</v>
      </c>
    </row>
    <row r="680" spans="1:12" x14ac:dyDescent="0.2">
      <c r="A680" s="52">
        <v>20221231</v>
      </c>
      <c r="B680" s="84" t="s">
        <v>130</v>
      </c>
      <c r="C680" s="58">
        <v>11316</v>
      </c>
      <c r="D680" s="52" t="s">
        <v>368</v>
      </c>
      <c r="E680" s="52" t="s">
        <v>376</v>
      </c>
      <c r="F680" s="52" t="str">
        <f t="shared" si="10"/>
        <v>Term Loan-EUR</v>
      </c>
      <c r="G680" s="60">
        <v>966692.42999999993</v>
      </c>
      <c r="H680" s="52" t="s">
        <v>747</v>
      </c>
      <c r="I680" s="52" t="s">
        <v>369</v>
      </c>
      <c r="J680" s="52" t="s">
        <v>369</v>
      </c>
      <c r="K680" s="52" t="s">
        <v>363</v>
      </c>
      <c r="L680" s="60">
        <f>G680*VLOOKUP(RIGHT(F680,3),'Currency-RBI'!$A$2:$B$28,2,0)</f>
        <v>85199437.318049997</v>
      </c>
    </row>
    <row r="681" spans="1:12" x14ac:dyDescent="0.2">
      <c r="A681" s="52">
        <v>20221231</v>
      </c>
      <c r="B681" s="84" t="s">
        <v>130</v>
      </c>
      <c r="C681" s="58">
        <v>11317</v>
      </c>
      <c r="D681" s="52" t="s">
        <v>367</v>
      </c>
      <c r="E681" s="52" t="s">
        <v>370</v>
      </c>
      <c r="F681" s="52" t="str">
        <f t="shared" si="10"/>
        <v>LAF-EUR</v>
      </c>
      <c r="G681" s="60">
        <v>593830.71</v>
      </c>
      <c r="H681" s="52" t="s">
        <v>398</v>
      </c>
      <c r="I681" s="52" t="s">
        <v>382</v>
      </c>
      <c r="J681" s="52" t="s">
        <v>371</v>
      </c>
      <c r="K681" s="52" t="s">
        <v>373</v>
      </c>
      <c r="L681" s="60">
        <f>G681*VLOOKUP(RIGHT(F681,3),'Currency-RBI'!$A$2:$B$28,2,0)</f>
        <v>52337269.625849999</v>
      </c>
    </row>
    <row r="682" spans="1:12" x14ac:dyDescent="0.2">
      <c r="A682" s="52">
        <v>20221231</v>
      </c>
      <c r="B682" s="84" t="s">
        <v>142</v>
      </c>
      <c r="C682" s="58">
        <v>11319</v>
      </c>
      <c r="D682" s="52" t="s">
        <v>367</v>
      </c>
      <c r="E682" s="52" t="s">
        <v>366</v>
      </c>
      <c r="F682" s="52" t="str">
        <f t="shared" si="10"/>
        <v>MSF-INR</v>
      </c>
      <c r="G682" s="60">
        <v>933769.98</v>
      </c>
      <c r="H682" s="52" t="s">
        <v>746</v>
      </c>
      <c r="I682" s="52" t="s">
        <v>369</v>
      </c>
      <c r="J682" s="52" t="s">
        <v>369</v>
      </c>
      <c r="K682" s="52" t="s">
        <v>373</v>
      </c>
      <c r="L682" s="60">
        <f>G682*VLOOKUP(RIGHT(F682,3),'Currency-RBI'!$A$2:$B$28,2,0)</f>
        <v>933769.98</v>
      </c>
    </row>
    <row r="683" spans="1:12" x14ac:dyDescent="0.2">
      <c r="A683" s="52">
        <v>20221231</v>
      </c>
      <c r="B683" s="84" t="s">
        <v>123</v>
      </c>
      <c r="C683" s="58">
        <v>11322</v>
      </c>
      <c r="D683" s="52" t="s">
        <v>367</v>
      </c>
      <c r="E683" s="52" t="s">
        <v>381</v>
      </c>
      <c r="F683" s="52" t="str">
        <f t="shared" si="10"/>
        <v>Call Money-USD</v>
      </c>
      <c r="G683" s="60">
        <v>526775.04000000004</v>
      </c>
      <c r="H683" s="52" t="s">
        <v>745</v>
      </c>
      <c r="I683" s="52" t="s">
        <v>369</v>
      </c>
      <c r="J683" s="52" t="s">
        <v>369</v>
      </c>
      <c r="K683" s="52" t="s">
        <v>373</v>
      </c>
      <c r="L683" s="60">
        <f>G683*VLOOKUP(RIGHT(F683,3),'Currency-RBI'!$A$2:$B$28,2,0)</f>
        <v>43577465.184</v>
      </c>
    </row>
    <row r="684" spans="1:12" x14ac:dyDescent="0.2">
      <c r="A684" s="52">
        <v>20221231</v>
      </c>
      <c r="B684" s="84" t="s">
        <v>130</v>
      </c>
      <c r="C684" s="58">
        <v>11324</v>
      </c>
      <c r="D684" s="52" t="s">
        <v>367</v>
      </c>
      <c r="E684" s="52" t="s">
        <v>370</v>
      </c>
      <c r="F684" s="52" t="str">
        <f t="shared" si="10"/>
        <v>LAF-EUR</v>
      </c>
      <c r="G684" s="60">
        <v>15820.2</v>
      </c>
      <c r="H684" s="52" t="s">
        <v>744</v>
      </c>
      <c r="I684" s="52" t="s">
        <v>386</v>
      </c>
      <c r="J684" s="52" t="s">
        <v>386</v>
      </c>
      <c r="K684" s="52" t="s">
        <v>363</v>
      </c>
      <c r="L684" s="60">
        <f>G684*VLOOKUP(RIGHT(F684,3),'Currency-RBI'!$A$2:$B$28,2,0)</f>
        <v>1394313.327</v>
      </c>
    </row>
    <row r="685" spans="1:12" x14ac:dyDescent="0.2">
      <c r="A685" s="52">
        <v>20221231</v>
      </c>
      <c r="B685" s="84" t="s">
        <v>127</v>
      </c>
      <c r="C685" s="58">
        <v>11325</v>
      </c>
      <c r="D685" s="52" t="s">
        <v>368</v>
      </c>
      <c r="E685" s="52" t="s">
        <v>381</v>
      </c>
      <c r="F685" s="52" t="str">
        <f t="shared" si="10"/>
        <v>Call Money-GBP</v>
      </c>
      <c r="G685" s="60">
        <v>317086.11</v>
      </c>
      <c r="H685" s="52" t="s">
        <v>743</v>
      </c>
      <c r="I685" s="52" t="s">
        <v>380</v>
      </c>
      <c r="J685" s="52" t="s">
        <v>379</v>
      </c>
      <c r="K685" s="52" t="s">
        <v>373</v>
      </c>
      <c r="L685" s="60">
        <f>G685*VLOOKUP(RIGHT(F685,3),'Currency-RBI'!$A$2:$B$28,2,0)</f>
        <v>31558787.813025001</v>
      </c>
    </row>
    <row r="686" spans="1:12" x14ac:dyDescent="0.2">
      <c r="A686" s="52">
        <v>20221231</v>
      </c>
      <c r="B686" s="84" t="s">
        <v>123</v>
      </c>
      <c r="C686" s="58">
        <v>11326</v>
      </c>
      <c r="D686" s="52" t="s">
        <v>368</v>
      </c>
      <c r="E686" s="52" t="s">
        <v>376</v>
      </c>
      <c r="F686" s="52" t="str">
        <f t="shared" si="10"/>
        <v>Term Loan-USD</v>
      </c>
      <c r="G686" s="60">
        <v>596095.82999999996</v>
      </c>
      <c r="H686" s="52" t="s">
        <v>742</v>
      </c>
      <c r="I686" s="52" t="s">
        <v>386</v>
      </c>
      <c r="J686" s="52" t="s">
        <v>386</v>
      </c>
      <c r="K686" s="52" t="s">
        <v>363</v>
      </c>
      <c r="L686" s="60">
        <f>G686*VLOOKUP(RIGHT(F686,3),'Currency-RBI'!$A$2:$B$28,2,0)</f>
        <v>49312027.536749996</v>
      </c>
    </row>
    <row r="687" spans="1:12" x14ac:dyDescent="0.2">
      <c r="A687" s="52">
        <v>20221231</v>
      </c>
      <c r="B687" s="84" t="s">
        <v>127</v>
      </c>
      <c r="C687" s="58">
        <v>11329</v>
      </c>
      <c r="D687" s="52" t="s">
        <v>367</v>
      </c>
      <c r="E687" s="52" t="s">
        <v>376</v>
      </c>
      <c r="F687" s="52" t="str">
        <f t="shared" si="10"/>
        <v>Term Loan-GBP</v>
      </c>
      <c r="G687" s="60">
        <v>463488.3</v>
      </c>
      <c r="H687" s="52" t="s">
        <v>741</v>
      </c>
      <c r="I687" s="52" t="s">
        <v>386</v>
      </c>
      <c r="J687" s="52" t="s">
        <v>386</v>
      </c>
      <c r="K687" s="52" t="s">
        <v>363</v>
      </c>
      <c r="L687" s="60">
        <f>G687*VLOOKUP(RIGHT(F687,3),'Currency-RBI'!$A$2:$B$28,2,0)</f>
        <v>46129831.778250001</v>
      </c>
    </row>
    <row r="688" spans="1:12" x14ac:dyDescent="0.2">
      <c r="A688" s="52">
        <v>20221231</v>
      </c>
      <c r="B688" s="84" t="s">
        <v>127</v>
      </c>
      <c r="C688" s="58">
        <v>11330</v>
      </c>
      <c r="D688" s="52" t="s">
        <v>368</v>
      </c>
      <c r="E688" s="52" t="s">
        <v>366</v>
      </c>
      <c r="F688" s="52" t="str">
        <f t="shared" si="10"/>
        <v>MSF-GBP</v>
      </c>
      <c r="G688" s="60">
        <v>590003.37</v>
      </c>
      <c r="H688" s="52" t="s">
        <v>740</v>
      </c>
      <c r="I688" s="52" t="s">
        <v>375</v>
      </c>
      <c r="J688" s="52" t="s">
        <v>374</v>
      </c>
      <c r="K688" s="52" t="s">
        <v>363</v>
      </c>
      <c r="L688" s="60">
        <f>G688*VLOOKUP(RIGHT(F688,3),'Currency-RBI'!$A$2:$B$28,2,0)</f>
        <v>58721560.407674998</v>
      </c>
    </row>
    <row r="689" spans="1:12" x14ac:dyDescent="0.2">
      <c r="A689" s="52">
        <v>20221231</v>
      </c>
      <c r="B689" s="84" t="s">
        <v>127</v>
      </c>
      <c r="C689" s="58">
        <v>11331</v>
      </c>
      <c r="D689" s="52" t="s">
        <v>367</v>
      </c>
      <c r="E689" s="52" t="s">
        <v>370</v>
      </c>
      <c r="F689" s="52" t="str">
        <f t="shared" si="10"/>
        <v>LAF-GBP</v>
      </c>
      <c r="G689" s="60">
        <v>387826.56</v>
      </c>
      <c r="H689" s="52" t="s">
        <v>739</v>
      </c>
      <c r="I689" s="52" t="s">
        <v>384</v>
      </c>
      <c r="J689" s="52" t="s">
        <v>371</v>
      </c>
      <c r="K689" s="52" t="s">
        <v>363</v>
      </c>
      <c r="L689" s="60">
        <f>G689*VLOOKUP(RIGHT(F689,3),'Currency-RBI'!$A$2:$B$28,2,0)</f>
        <v>38599407.950400002</v>
      </c>
    </row>
    <row r="690" spans="1:12" x14ac:dyDescent="0.2">
      <c r="A690" s="52">
        <v>20221231</v>
      </c>
      <c r="B690" s="84" t="s">
        <v>123</v>
      </c>
      <c r="C690" s="58">
        <v>11332</v>
      </c>
      <c r="D690" s="52" t="s">
        <v>367</v>
      </c>
      <c r="E690" s="52" t="s">
        <v>381</v>
      </c>
      <c r="F690" s="52" t="str">
        <f t="shared" si="10"/>
        <v>Call Money-USD</v>
      </c>
      <c r="G690" s="60">
        <v>254522.07</v>
      </c>
      <c r="H690" s="52" t="s">
        <v>738</v>
      </c>
      <c r="I690" s="52" t="s">
        <v>382</v>
      </c>
      <c r="J690" s="52" t="s">
        <v>371</v>
      </c>
      <c r="K690" s="52" t="s">
        <v>363</v>
      </c>
      <c r="L690" s="60">
        <f>G690*VLOOKUP(RIGHT(F690,3),'Currency-RBI'!$A$2:$B$28,2,0)</f>
        <v>21055338.24075</v>
      </c>
    </row>
    <row r="691" spans="1:12" x14ac:dyDescent="0.2">
      <c r="A691" s="52">
        <v>20221231</v>
      </c>
      <c r="B691" s="84" t="s">
        <v>127</v>
      </c>
      <c r="C691" s="58">
        <v>11334</v>
      </c>
      <c r="D691" s="52" t="s">
        <v>368</v>
      </c>
      <c r="E691" s="52" t="s">
        <v>381</v>
      </c>
      <c r="F691" s="52" t="str">
        <f t="shared" si="10"/>
        <v>Call Money-GBP</v>
      </c>
      <c r="G691" s="60">
        <v>307025.73</v>
      </c>
      <c r="H691" s="52" t="s">
        <v>737</v>
      </c>
      <c r="I691" s="52" t="s">
        <v>385</v>
      </c>
      <c r="J691" s="52" t="s">
        <v>364</v>
      </c>
      <c r="K691" s="52" t="s">
        <v>373</v>
      </c>
      <c r="L691" s="60">
        <f>G691*VLOOKUP(RIGHT(F691,3),'Currency-RBI'!$A$2:$B$28,2,0)</f>
        <v>30557503.342574999</v>
      </c>
    </row>
    <row r="692" spans="1:12" x14ac:dyDescent="0.2">
      <c r="A692" s="52">
        <v>20221231</v>
      </c>
      <c r="B692" s="84" t="s">
        <v>142</v>
      </c>
      <c r="C692" s="58">
        <v>11335</v>
      </c>
      <c r="D692" s="52" t="s">
        <v>367</v>
      </c>
      <c r="E692" s="52" t="s">
        <v>366</v>
      </c>
      <c r="F692" s="52" t="str">
        <f t="shared" si="10"/>
        <v>MSF-INR</v>
      </c>
      <c r="G692" s="60">
        <v>595484.01</v>
      </c>
      <c r="H692" s="52" t="s">
        <v>736</v>
      </c>
      <c r="I692" s="52" t="s">
        <v>380</v>
      </c>
      <c r="J692" s="52" t="s">
        <v>379</v>
      </c>
      <c r="K692" s="52" t="s">
        <v>363</v>
      </c>
      <c r="L692" s="60">
        <f>G692*VLOOKUP(RIGHT(F692,3),'Currency-RBI'!$A$2:$B$28,2,0)</f>
        <v>595484.01</v>
      </c>
    </row>
    <row r="693" spans="1:12" x14ac:dyDescent="0.2">
      <c r="A693" s="52">
        <v>20221231</v>
      </c>
      <c r="B693" s="84" t="s">
        <v>142</v>
      </c>
      <c r="C693" s="58">
        <v>11336</v>
      </c>
      <c r="D693" s="52" t="s">
        <v>368</v>
      </c>
      <c r="E693" s="52" t="s">
        <v>381</v>
      </c>
      <c r="F693" s="52" t="str">
        <f t="shared" si="10"/>
        <v>Call Money-INR</v>
      </c>
      <c r="G693" s="60">
        <v>232373.79</v>
      </c>
      <c r="H693" s="52" t="s">
        <v>735</v>
      </c>
      <c r="I693" s="52" t="s">
        <v>372</v>
      </c>
      <c r="J693" s="52" t="s">
        <v>371</v>
      </c>
      <c r="K693" s="52" t="s">
        <v>373</v>
      </c>
      <c r="L693" s="60">
        <f>G693*VLOOKUP(RIGHT(F693,3),'Currency-RBI'!$A$2:$B$28,2,0)</f>
        <v>232373.79</v>
      </c>
    </row>
    <row r="694" spans="1:12" x14ac:dyDescent="0.2">
      <c r="A694" s="52">
        <v>20221231</v>
      </c>
      <c r="B694" s="84" t="s">
        <v>123</v>
      </c>
      <c r="C694" s="58">
        <v>11337</v>
      </c>
      <c r="D694" s="52" t="s">
        <v>367</v>
      </c>
      <c r="E694" s="52" t="s">
        <v>376</v>
      </c>
      <c r="F694" s="52" t="str">
        <f t="shared" si="10"/>
        <v>Term Loan-USD</v>
      </c>
      <c r="G694" s="60">
        <v>616823.46</v>
      </c>
      <c r="H694" s="52" t="s">
        <v>427</v>
      </c>
      <c r="I694" s="52" t="s">
        <v>382</v>
      </c>
      <c r="J694" s="52" t="s">
        <v>371</v>
      </c>
      <c r="K694" s="52" t="s">
        <v>363</v>
      </c>
      <c r="L694" s="60">
        <f>G694*VLOOKUP(RIGHT(F694,3),'Currency-RBI'!$A$2:$B$28,2,0)</f>
        <v>51026720.728499994</v>
      </c>
    </row>
    <row r="695" spans="1:12" x14ac:dyDescent="0.2">
      <c r="A695" s="52">
        <v>20221231</v>
      </c>
      <c r="B695" s="84" t="s">
        <v>142</v>
      </c>
      <c r="C695" s="58">
        <v>11342</v>
      </c>
      <c r="D695" s="52" t="s">
        <v>367</v>
      </c>
      <c r="E695" s="52" t="s">
        <v>366</v>
      </c>
      <c r="F695" s="52" t="str">
        <f t="shared" si="10"/>
        <v>MSF-INR</v>
      </c>
      <c r="G695" s="60">
        <v>221390.73</v>
      </c>
      <c r="H695" s="52" t="s">
        <v>734</v>
      </c>
      <c r="I695" s="52" t="s">
        <v>378</v>
      </c>
      <c r="J695" s="52" t="s">
        <v>377</v>
      </c>
      <c r="K695" s="52" t="s">
        <v>363</v>
      </c>
      <c r="L695" s="60">
        <f>G695*VLOOKUP(RIGHT(F695,3),'Currency-RBI'!$A$2:$B$28,2,0)</f>
        <v>221390.73</v>
      </c>
    </row>
    <row r="696" spans="1:12" x14ac:dyDescent="0.2">
      <c r="A696" s="52">
        <v>20221231</v>
      </c>
      <c r="B696" s="84" t="s">
        <v>127</v>
      </c>
      <c r="C696" s="58">
        <v>11344</v>
      </c>
      <c r="D696" s="52" t="s">
        <v>367</v>
      </c>
      <c r="E696" s="52" t="s">
        <v>376</v>
      </c>
      <c r="F696" s="52" t="str">
        <f t="shared" si="10"/>
        <v>Term Loan-GBP</v>
      </c>
      <c r="G696" s="60">
        <v>213337.08</v>
      </c>
      <c r="H696" s="52" t="s">
        <v>733</v>
      </c>
      <c r="I696" s="52" t="s">
        <v>365</v>
      </c>
      <c r="J696" s="52" t="s">
        <v>364</v>
      </c>
      <c r="K696" s="52" t="s">
        <v>363</v>
      </c>
      <c r="L696" s="60">
        <f>G696*VLOOKUP(RIGHT(F696,3),'Currency-RBI'!$A$2:$B$28,2,0)</f>
        <v>21232906.229699999</v>
      </c>
    </row>
    <row r="697" spans="1:12" x14ac:dyDescent="0.2">
      <c r="A697" s="52">
        <v>20221231</v>
      </c>
      <c r="B697" s="84" t="s">
        <v>127</v>
      </c>
      <c r="C697" s="58">
        <v>11347</v>
      </c>
      <c r="D697" s="52" t="s">
        <v>367</v>
      </c>
      <c r="E697" s="52" t="s">
        <v>370</v>
      </c>
      <c r="F697" s="52" t="str">
        <f t="shared" si="10"/>
        <v>LAF-GBP</v>
      </c>
      <c r="G697" s="60">
        <v>953439.3</v>
      </c>
      <c r="H697" s="52" t="s">
        <v>732</v>
      </c>
      <c r="I697" s="52" t="s">
        <v>375</v>
      </c>
      <c r="J697" s="52" t="s">
        <v>374</v>
      </c>
      <c r="K697" s="52" t="s">
        <v>373</v>
      </c>
      <c r="L697" s="60">
        <f>G697*VLOOKUP(RIGHT(F697,3),'Currency-RBI'!$A$2:$B$28,2,0)</f>
        <v>94893429.930750012</v>
      </c>
    </row>
    <row r="698" spans="1:12" x14ac:dyDescent="0.2">
      <c r="A698" s="52">
        <v>20221231</v>
      </c>
      <c r="B698" s="84" t="s">
        <v>127</v>
      </c>
      <c r="C698" s="58">
        <v>11349</v>
      </c>
      <c r="D698" s="52" t="s">
        <v>368</v>
      </c>
      <c r="E698" s="52" t="s">
        <v>381</v>
      </c>
      <c r="F698" s="52" t="str">
        <f t="shared" si="10"/>
        <v>Call Money-GBP</v>
      </c>
      <c r="G698" s="60">
        <v>648366.84</v>
      </c>
      <c r="H698" s="52" t="s">
        <v>731</v>
      </c>
      <c r="I698" s="52" t="s">
        <v>369</v>
      </c>
      <c r="J698" s="52" t="s">
        <v>369</v>
      </c>
      <c r="K698" s="52" t="s">
        <v>373</v>
      </c>
      <c r="L698" s="60">
        <f>G698*VLOOKUP(RIGHT(F698,3),'Currency-RBI'!$A$2:$B$28,2,0)</f>
        <v>64530330.668099999</v>
      </c>
    </row>
    <row r="699" spans="1:12" x14ac:dyDescent="0.2">
      <c r="A699" s="52">
        <v>20221231</v>
      </c>
      <c r="B699" s="84" t="s">
        <v>123</v>
      </c>
      <c r="C699" s="58">
        <v>11353</v>
      </c>
      <c r="D699" s="52" t="s">
        <v>368</v>
      </c>
      <c r="E699" s="52" t="s">
        <v>366</v>
      </c>
      <c r="F699" s="52" t="str">
        <f t="shared" si="10"/>
        <v>MSF-USD</v>
      </c>
      <c r="G699" s="60">
        <v>320590.71000000002</v>
      </c>
      <c r="H699" s="52" t="s">
        <v>730</v>
      </c>
      <c r="I699" s="52" t="s">
        <v>384</v>
      </c>
      <c r="J699" s="52" t="s">
        <v>371</v>
      </c>
      <c r="K699" s="52" t="s">
        <v>373</v>
      </c>
      <c r="L699" s="60">
        <f>G699*VLOOKUP(RIGHT(F699,3),'Currency-RBI'!$A$2:$B$28,2,0)</f>
        <v>26520866.484749999</v>
      </c>
    </row>
    <row r="700" spans="1:12" x14ac:dyDescent="0.2">
      <c r="A700" s="52">
        <v>20221231</v>
      </c>
      <c r="B700" s="84" t="s">
        <v>127</v>
      </c>
      <c r="C700" s="58">
        <v>11354</v>
      </c>
      <c r="D700" s="52" t="s">
        <v>368</v>
      </c>
      <c r="E700" s="52" t="s">
        <v>366</v>
      </c>
      <c r="F700" s="52" t="str">
        <f t="shared" si="10"/>
        <v>MSF-GBP</v>
      </c>
      <c r="G700" s="60">
        <v>464724.81</v>
      </c>
      <c r="H700" s="52" t="s">
        <v>729</v>
      </c>
      <c r="I700" s="52" t="s">
        <v>382</v>
      </c>
      <c r="J700" s="52" t="s">
        <v>371</v>
      </c>
      <c r="K700" s="52" t="s">
        <v>373</v>
      </c>
      <c r="L700" s="60">
        <f>G700*VLOOKUP(RIGHT(F700,3),'Currency-RBI'!$A$2:$B$28,2,0)</f>
        <v>46252898.527275003</v>
      </c>
    </row>
    <row r="701" spans="1:12" x14ac:dyDescent="0.2">
      <c r="A701" s="52">
        <v>20221231</v>
      </c>
      <c r="B701" s="84" t="s">
        <v>123</v>
      </c>
      <c r="C701" s="58">
        <v>11357</v>
      </c>
      <c r="D701" s="52" t="s">
        <v>368</v>
      </c>
      <c r="E701" s="52" t="s">
        <v>366</v>
      </c>
      <c r="F701" s="52" t="str">
        <f t="shared" si="10"/>
        <v>MSF-USD</v>
      </c>
      <c r="G701" s="60">
        <v>244082.52</v>
      </c>
      <c r="H701" s="52" t="s">
        <v>728</v>
      </c>
      <c r="I701" s="52" t="s">
        <v>385</v>
      </c>
      <c r="J701" s="52" t="s">
        <v>364</v>
      </c>
      <c r="K701" s="52" t="s">
        <v>363</v>
      </c>
      <c r="L701" s="60">
        <f>G701*VLOOKUP(RIGHT(F701,3),'Currency-RBI'!$A$2:$B$28,2,0)</f>
        <v>20191726.466999996</v>
      </c>
    </row>
    <row r="702" spans="1:12" x14ac:dyDescent="0.2">
      <c r="A702" s="52">
        <v>20221231</v>
      </c>
      <c r="B702" s="84" t="s">
        <v>123</v>
      </c>
      <c r="C702" s="58">
        <v>11358</v>
      </c>
      <c r="D702" s="52" t="s">
        <v>367</v>
      </c>
      <c r="E702" s="52" t="s">
        <v>381</v>
      </c>
      <c r="F702" s="52" t="str">
        <f t="shared" si="10"/>
        <v>Call Money-USD</v>
      </c>
      <c r="G702" s="60">
        <v>95432.04</v>
      </c>
      <c r="H702" s="52" t="s">
        <v>727</v>
      </c>
      <c r="I702" s="52" t="s">
        <v>382</v>
      </c>
      <c r="J702" s="52" t="s">
        <v>371</v>
      </c>
      <c r="K702" s="52" t="s">
        <v>373</v>
      </c>
      <c r="L702" s="60">
        <f>G702*VLOOKUP(RIGHT(F702,3),'Currency-RBI'!$A$2:$B$28,2,0)</f>
        <v>7894615.5089999987</v>
      </c>
    </row>
    <row r="703" spans="1:12" x14ac:dyDescent="0.2">
      <c r="A703" s="52">
        <v>20221231</v>
      </c>
      <c r="B703" s="84" t="s">
        <v>123</v>
      </c>
      <c r="C703" s="58">
        <v>11359</v>
      </c>
      <c r="D703" s="52" t="s">
        <v>368</v>
      </c>
      <c r="E703" s="52" t="s">
        <v>370</v>
      </c>
      <c r="F703" s="52" t="str">
        <f t="shared" si="10"/>
        <v>LAF-USD</v>
      </c>
      <c r="G703" s="60">
        <v>287474.21999999997</v>
      </c>
      <c r="H703" s="52" t="s">
        <v>726</v>
      </c>
      <c r="I703" s="52" t="s">
        <v>386</v>
      </c>
      <c r="J703" s="52" t="s">
        <v>386</v>
      </c>
      <c r="K703" s="52" t="s">
        <v>373</v>
      </c>
      <c r="L703" s="60">
        <f>G703*VLOOKUP(RIGHT(F703,3),'Currency-RBI'!$A$2:$B$28,2,0)</f>
        <v>23781304.849499997</v>
      </c>
    </row>
    <row r="704" spans="1:12" x14ac:dyDescent="0.2">
      <c r="A704" s="52">
        <v>20221231</v>
      </c>
      <c r="B704" s="84" t="s">
        <v>127</v>
      </c>
      <c r="C704" s="58">
        <v>11360</v>
      </c>
      <c r="D704" s="52" t="s">
        <v>368</v>
      </c>
      <c r="E704" s="52" t="s">
        <v>370</v>
      </c>
      <c r="F704" s="52" t="str">
        <f t="shared" si="10"/>
        <v>LAF-GBP</v>
      </c>
      <c r="G704" s="60">
        <v>506704.77</v>
      </c>
      <c r="H704" s="52" t="s">
        <v>725</v>
      </c>
      <c r="I704" s="52" t="s">
        <v>375</v>
      </c>
      <c r="J704" s="52" t="s">
        <v>374</v>
      </c>
      <c r="K704" s="52" t="s">
        <v>373</v>
      </c>
      <c r="L704" s="60">
        <f>G704*VLOOKUP(RIGHT(F704,3),'Currency-RBI'!$A$2:$B$28,2,0)</f>
        <v>50431058.996175006</v>
      </c>
    </row>
    <row r="705" spans="1:12" x14ac:dyDescent="0.2">
      <c r="A705" s="52">
        <v>20221231</v>
      </c>
      <c r="B705" s="84" t="s">
        <v>142</v>
      </c>
      <c r="C705" s="58">
        <v>11361</v>
      </c>
      <c r="D705" s="52" t="s">
        <v>367</v>
      </c>
      <c r="E705" s="52" t="s">
        <v>370</v>
      </c>
      <c r="F705" s="52" t="str">
        <f t="shared" si="10"/>
        <v>LAF-INR</v>
      </c>
      <c r="G705" s="60">
        <v>619954.82999999996</v>
      </c>
      <c r="H705" s="52" t="s">
        <v>724</v>
      </c>
      <c r="I705" s="52" t="s">
        <v>384</v>
      </c>
      <c r="J705" s="52" t="s">
        <v>371</v>
      </c>
      <c r="K705" s="52" t="s">
        <v>363</v>
      </c>
      <c r="L705" s="60">
        <f>G705*VLOOKUP(RIGHT(F705,3),'Currency-RBI'!$A$2:$B$28,2,0)</f>
        <v>619954.82999999996</v>
      </c>
    </row>
    <row r="706" spans="1:12" x14ac:dyDescent="0.2">
      <c r="A706" s="52">
        <v>20221231</v>
      </c>
      <c r="B706" s="84" t="s">
        <v>130</v>
      </c>
      <c r="C706" s="58">
        <v>11363</v>
      </c>
      <c r="D706" s="52" t="s">
        <v>368</v>
      </c>
      <c r="E706" s="52" t="s">
        <v>366</v>
      </c>
      <c r="F706" s="52" t="str">
        <f t="shared" si="10"/>
        <v>MSF-EUR</v>
      </c>
      <c r="G706" s="60">
        <v>532487.34</v>
      </c>
      <c r="H706" s="52" t="s">
        <v>723</v>
      </c>
      <c r="I706" s="52" t="s">
        <v>386</v>
      </c>
      <c r="J706" s="52" t="s">
        <v>386</v>
      </c>
      <c r="K706" s="52" t="s">
        <v>373</v>
      </c>
      <c r="L706" s="60">
        <f>G706*VLOOKUP(RIGHT(F706,3),'Currency-RBI'!$A$2:$B$28,2,0)</f>
        <v>46930771.710900001</v>
      </c>
    </row>
    <row r="707" spans="1:12" x14ac:dyDescent="0.2">
      <c r="A707" s="52">
        <v>20221231</v>
      </c>
      <c r="B707" s="84" t="s">
        <v>130</v>
      </c>
      <c r="C707" s="58">
        <v>11367</v>
      </c>
      <c r="D707" s="52" t="s">
        <v>368</v>
      </c>
      <c r="E707" s="52" t="s">
        <v>381</v>
      </c>
      <c r="F707" s="52" t="str">
        <f t="shared" ref="F707:F770" si="11">CONCATENATE(E707,"-",B707)</f>
        <v>Call Money-EUR</v>
      </c>
      <c r="G707" s="60">
        <v>59651.46</v>
      </c>
      <c r="H707" s="52" t="s">
        <v>722</v>
      </c>
      <c r="I707" s="52" t="s">
        <v>383</v>
      </c>
      <c r="J707" s="52" t="s">
        <v>371</v>
      </c>
      <c r="K707" s="52" t="s">
        <v>363</v>
      </c>
      <c r="L707" s="60">
        <f>G707*VLOOKUP(RIGHT(F707,3),'Currency-RBI'!$A$2:$B$28,2,0)</f>
        <v>5257381.4271</v>
      </c>
    </row>
    <row r="708" spans="1:12" x14ac:dyDescent="0.2">
      <c r="A708" s="52">
        <v>20221231</v>
      </c>
      <c r="B708" s="84" t="s">
        <v>127</v>
      </c>
      <c r="C708" s="58">
        <v>11368</v>
      </c>
      <c r="D708" s="52" t="s">
        <v>368</v>
      </c>
      <c r="E708" s="52" t="s">
        <v>376</v>
      </c>
      <c r="F708" s="52" t="str">
        <f t="shared" si="11"/>
        <v>Term Loan-GBP</v>
      </c>
      <c r="G708" s="60">
        <v>475681.14</v>
      </c>
      <c r="H708" s="52" t="s">
        <v>721</v>
      </c>
      <c r="I708" s="52" t="s">
        <v>365</v>
      </c>
      <c r="J708" s="52" t="s">
        <v>364</v>
      </c>
      <c r="K708" s="52" t="s">
        <v>373</v>
      </c>
      <c r="L708" s="60">
        <f>G708*VLOOKUP(RIGHT(F708,3),'Currency-RBI'!$A$2:$B$28,2,0)</f>
        <v>47343354.661350004</v>
      </c>
    </row>
    <row r="709" spans="1:12" x14ac:dyDescent="0.2">
      <c r="A709" s="52">
        <v>20221231</v>
      </c>
      <c r="B709" s="84" t="s">
        <v>123</v>
      </c>
      <c r="C709" s="58">
        <v>11369</v>
      </c>
      <c r="D709" s="52" t="s">
        <v>367</v>
      </c>
      <c r="E709" s="52" t="s">
        <v>366</v>
      </c>
      <c r="F709" s="52" t="str">
        <f t="shared" si="11"/>
        <v>MSF-USD</v>
      </c>
      <c r="G709" s="60">
        <v>396329.67</v>
      </c>
      <c r="H709" s="52" t="s">
        <v>720</v>
      </c>
      <c r="I709" s="52" t="s">
        <v>383</v>
      </c>
      <c r="J709" s="52" t="s">
        <v>371</v>
      </c>
      <c r="K709" s="52" t="s">
        <v>373</v>
      </c>
      <c r="L709" s="60">
        <f>G709*VLOOKUP(RIGHT(F709,3),'Currency-RBI'!$A$2:$B$28,2,0)</f>
        <v>32786371.950749997</v>
      </c>
    </row>
    <row r="710" spans="1:12" x14ac:dyDescent="0.2">
      <c r="A710" s="52">
        <v>20221231</v>
      </c>
      <c r="B710" s="84" t="s">
        <v>142</v>
      </c>
      <c r="C710" s="58">
        <v>11374</v>
      </c>
      <c r="D710" s="52" t="s">
        <v>368</v>
      </c>
      <c r="E710" s="52" t="s">
        <v>376</v>
      </c>
      <c r="F710" s="52" t="str">
        <f t="shared" si="11"/>
        <v>Term Loan-INR</v>
      </c>
      <c r="G710" s="60">
        <v>563216.93999999994</v>
      </c>
      <c r="H710" s="52" t="s">
        <v>719</v>
      </c>
      <c r="I710" s="52" t="s">
        <v>369</v>
      </c>
      <c r="J710" s="52" t="s">
        <v>369</v>
      </c>
      <c r="K710" s="52" t="s">
        <v>373</v>
      </c>
      <c r="L710" s="60">
        <f>G710*VLOOKUP(RIGHT(F710,3),'Currency-RBI'!$A$2:$B$28,2,0)</f>
        <v>563216.93999999994</v>
      </c>
    </row>
    <row r="711" spans="1:12" x14ac:dyDescent="0.2">
      <c r="A711" s="52">
        <v>20221231</v>
      </c>
      <c r="B711" s="84" t="s">
        <v>130</v>
      </c>
      <c r="C711" s="58">
        <v>11376</v>
      </c>
      <c r="D711" s="52" t="s">
        <v>367</v>
      </c>
      <c r="E711" s="52" t="s">
        <v>376</v>
      </c>
      <c r="F711" s="52" t="str">
        <f t="shared" si="11"/>
        <v>Term Loan-EUR</v>
      </c>
      <c r="G711" s="60">
        <v>705698.73</v>
      </c>
      <c r="H711" s="52" t="s">
        <v>718</v>
      </c>
      <c r="I711" s="52" t="s">
        <v>375</v>
      </c>
      <c r="J711" s="52" t="s">
        <v>374</v>
      </c>
      <c r="K711" s="52" t="s">
        <v>363</v>
      </c>
      <c r="L711" s="60">
        <f>G711*VLOOKUP(RIGHT(F711,3),'Currency-RBI'!$A$2:$B$28,2,0)</f>
        <v>62196757.568550006</v>
      </c>
    </row>
    <row r="712" spans="1:12" x14ac:dyDescent="0.2">
      <c r="A712" s="52">
        <v>20221231</v>
      </c>
      <c r="B712" s="84" t="s">
        <v>130</v>
      </c>
      <c r="C712" s="58">
        <v>11377</v>
      </c>
      <c r="D712" s="52" t="s">
        <v>367</v>
      </c>
      <c r="E712" s="52" t="s">
        <v>376</v>
      </c>
      <c r="F712" s="52" t="str">
        <f t="shared" si="11"/>
        <v>Term Loan-EUR</v>
      </c>
      <c r="G712" s="60">
        <v>162532.26</v>
      </c>
      <c r="H712" s="52" t="s">
        <v>717</v>
      </c>
      <c r="I712" s="52" t="s">
        <v>383</v>
      </c>
      <c r="J712" s="52" t="s">
        <v>371</v>
      </c>
      <c r="K712" s="52" t="s">
        <v>373</v>
      </c>
      <c r="L712" s="60">
        <f>G712*VLOOKUP(RIGHT(F712,3),'Currency-RBI'!$A$2:$B$28,2,0)</f>
        <v>14324780.735100001</v>
      </c>
    </row>
    <row r="713" spans="1:12" x14ac:dyDescent="0.2">
      <c r="A713" s="52">
        <v>20221231</v>
      </c>
      <c r="B713" s="84" t="s">
        <v>142</v>
      </c>
      <c r="C713" s="58">
        <v>11378</v>
      </c>
      <c r="D713" s="52" t="s">
        <v>368</v>
      </c>
      <c r="E713" s="52" t="s">
        <v>376</v>
      </c>
      <c r="F713" s="52" t="str">
        <f t="shared" si="11"/>
        <v>Term Loan-INR</v>
      </c>
      <c r="G713" s="60">
        <v>902689.92</v>
      </c>
      <c r="H713" s="52" t="s">
        <v>716</v>
      </c>
      <c r="I713" s="52" t="s">
        <v>383</v>
      </c>
      <c r="J713" s="52" t="s">
        <v>371</v>
      </c>
      <c r="K713" s="52" t="s">
        <v>373</v>
      </c>
      <c r="L713" s="60">
        <f>G713*VLOOKUP(RIGHT(F713,3),'Currency-RBI'!$A$2:$B$28,2,0)</f>
        <v>902689.92</v>
      </c>
    </row>
    <row r="714" spans="1:12" x14ac:dyDescent="0.2">
      <c r="A714" s="52">
        <v>20221231</v>
      </c>
      <c r="B714" s="84" t="s">
        <v>142</v>
      </c>
      <c r="C714" s="58">
        <v>11379</v>
      </c>
      <c r="D714" s="52" t="s">
        <v>368</v>
      </c>
      <c r="E714" s="52" t="s">
        <v>381</v>
      </c>
      <c r="F714" s="52" t="str">
        <f t="shared" si="11"/>
        <v>Call Money-INR</v>
      </c>
      <c r="G714" s="60">
        <v>349066.08</v>
      </c>
      <c r="H714" s="52" t="s">
        <v>715</v>
      </c>
      <c r="I714" s="52" t="s">
        <v>365</v>
      </c>
      <c r="J714" s="52" t="s">
        <v>364</v>
      </c>
      <c r="K714" s="52" t="s">
        <v>373</v>
      </c>
      <c r="L714" s="60">
        <f>G714*VLOOKUP(RIGHT(F714,3),'Currency-RBI'!$A$2:$B$28,2,0)</f>
        <v>349066.08</v>
      </c>
    </row>
    <row r="715" spans="1:12" x14ac:dyDescent="0.2">
      <c r="A715" s="52">
        <v>20221231</v>
      </c>
      <c r="B715" s="84" t="s">
        <v>130</v>
      </c>
      <c r="C715" s="58">
        <v>11384</v>
      </c>
      <c r="D715" s="52" t="s">
        <v>368</v>
      </c>
      <c r="E715" s="52" t="s">
        <v>366</v>
      </c>
      <c r="F715" s="52" t="str">
        <f t="shared" si="11"/>
        <v>MSF-EUR</v>
      </c>
      <c r="G715" s="60">
        <v>829237.86</v>
      </c>
      <c r="H715" s="52" t="s">
        <v>714</v>
      </c>
      <c r="I715" s="52" t="s">
        <v>385</v>
      </c>
      <c r="J715" s="52" t="s">
        <v>364</v>
      </c>
      <c r="K715" s="52" t="s">
        <v>363</v>
      </c>
      <c r="L715" s="60">
        <f>G715*VLOOKUP(RIGHT(F715,3),'Currency-RBI'!$A$2:$B$28,2,0)</f>
        <v>73084878.79110001</v>
      </c>
    </row>
    <row r="716" spans="1:12" x14ac:dyDescent="0.2">
      <c r="A716" s="52">
        <v>20221231</v>
      </c>
      <c r="B716" s="84" t="s">
        <v>142</v>
      </c>
      <c r="C716" s="58">
        <v>11385</v>
      </c>
      <c r="D716" s="52" t="s">
        <v>367</v>
      </c>
      <c r="E716" s="52" t="s">
        <v>376</v>
      </c>
      <c r="F716" s="52" t="str">
        <f t="shared" si="11"/>
        <v>Term Loan-INR</v>
      </c>
      <c r="G716" s="60">
        <v>625182.03</v>
      </c>
      <c r="H716" s="52" t="s">
        <v>713</v>
      </c>
      <c r="I716" s="52" t="s">
        <v>382</v>
      </c>
      <c r="J716" s="52" t="s">
        <v>371</v>
      </c>
      <c r="K716" s="52" t="s">
        <v>363</v>
      </c>
      <c r="L716" s="60">
        <f>G716*VLOOKUP(RIGHT(F716,3),'Currency-RBI'!$A$2:$B$28,2,0)</f>
        <v>625182.03</v>
      </c>
    </row>
    <row r="717" spans="1:12" x14ac:dyDescent="0.2">
      <c r="A717" s="52">
        <v>20221231</v>
      </c>
      <c r="B717" s="84" t="s">
        <v>123</v>
      </c>
      <c r="C717" s="58">
        <v>11387</v>
      </c>
      <c r="D717" s="52" t="s">
        <v>367</v>
      </c>
      <c r="E717" s="52" t="s">
        <v>370</v>
      </c>
      <c r="F717" s="52" t="str">
        <f t="shared" si="11"/>
        <v>LAF-USD</v>
      </c>
      <c r="G717" s="60">
        <v>714505.77</v>
      </c>
      <c r="H717" s="52" t="s">
        <v>404</v>
      </c>
      <c r="I717" s="52" t="s">
        <v>380</v>
      </c>
      <c r="J717" s="52" t="s">
        <v>379</v>
      </c>
      <c r="K717" s="52" t="s">
        <v>363</v>
      </c>
      <c r="L717" s="60">
        <f>G717*VLOOKUP(RIGHT(F717,3),'Currency-RBI'!$A$2:$B$28,2,0)</f>
        <v>59107489.823249996</v>
      </c>
    </row>
    <row r="718" spans="1:12" x14ac:dyDescent="0.2">
      <c r="A718" s="52">
        <v>20221231</v>
      </c>
      <c r="B718" s="84" t="s">
        <v>142</v>
      </c>
      <c r="C718" s="58">
        <v>11391</v>
      </c>
      <c r="D718" s="52" t="s">
        <v>367</v>
      </c>
      <c r="E718" s="52" t="s">
        <v>366</v>
      </c>
      <c r="F718" s="52" t="str">
        <f t="shared" si="11"/>
        <v>MSF-INR</v>
      </c>
      <c r="G718" s="60">
        <v>431546.94</v>
      </c>
      <c r="H718" s="52" t="s">
        <v>712</v>
      </c>
      <c r="I718" s="52" t="s">
        <v>386</v>
      </c>
      <c r="J718" s="52" t="s">
        <v>386</v>
      </c>
      <c r="K718" s="52" t="s">
        <v>363</v>
      </c>
      <c r="L718" s="60">
        <f>G718*VLOOKUP(RIGHT(F718,3),'Currency-RBI'!$A$2:$B$28,2,0)</f>
        <v>431546.94</v>
      </c>
    </row>
    <row r="719" spans="1:12" x14ac:dyDescent="0.2">
      <c r="A719" s="52">
        <v>20221231</v>
      </c>
      <c r="B719" s="84" t="s">
        <v>123</v>
      </c>
      <c r="C719" s="58">
        <v>11396</v>
      </c>
      <c r="D719" s="52" t="s">
        <v>368</v>
      </c>
      <c r="E719" s="52" t="s">
        <v>381</v>
      </c>
      <c r="F719" s="52" t="str">
        <f t="shared" si="11"/>
        <v>Call Money-USD</v>
      </c>
      <c r="G719" s="60">
        <v>677469.87</v>
      </c>
      <c r="H719" s="52" t="s">
        <v>420</v>
      </c>
      <c r="I719" s="52" t="s">
        <v>375</v>
      </c>
      <c r="J719" s="52" t="s">
        <v>374</v>
      </c>
      <c r="K719" s="52" t="s">
        <v>363</v>
      </c>
      <c r="L719" s="60">
        <f>G719*VLOOKUP(RIGHT(F719,3),'Currency-RBI'!$A$2:$B$28,2,0)</f>
        <v>56043694.995749995</v>
      </c>
    </row>
    <row r="720" spans="1:12" x14ac:dyDescent="0.2">
      <c r="A720" s="52">
        <v>20221231</v>
      </c>
      <c r="B720" s="84" t="s">
        <v>127</v>
      </c>
      <c r="C720" s="58">
        <v>11399</v>
      </c>
      <c r="D720" s="52" t="s">
        <v>367</v>
      </c>
      <c r="E720" s="52" t="s">
        <v>381</v>
      </c>
      <c r="F720" s="52" t="str">
        <f t="shared" si="11"/>
        <v>Call Money-GBP</v>
      </c>
      <c r="G720" s="60">
        <v>821203.02</v>
      </c>
      <c r="H720" s="52" t="s">
        <v>711</v>
      </c>
      <c r="I720" s="52" t="s">
        <v>365</v>
      </c>
      <c r="J720" s="52" t="s">
        <v>364</v>
      </c>
      <c r="K720" s="52" t="s">
        <v>373</v>
      </c>
      <c r="L720" s="60">
        <f>G720*VLOOKUP(RIGHT(F720,3),'Currency-RBI'!$A$2:$B$28,2,0)</f>
        <v>81732283.573050007</v>
      </c>
    </row>
    <row r="721" spans="1:12" x14ac:dyDescent="0.2">
      <c r="A721" s="52">
        <v>20221231</v>
      </c>
      <c r="B721" s="84" t="s">
        <v>127</v>
      </c>
      <c r="C721" s="58">
        <v>11400</v>
      </c>
      <c r="D721" s="52" t="s">
        <v>367</v>
      </c>
      <c r="E721" s="52" t="s">
        <v>366</v>
      </c>
      <c r="F721" s="52" t="str">
        <f t="shared" si="11"/>
        <v>MSF-GBP</v>
      </c>
      <c r="G721" s="60">
        <v>819597.24</v>
      </c>
      <c r="H721" s="52" t="s">
        <v>710</v>
      </c>
      <c r="I721" s="52" t="s">
        <v>380</v>
      </c>
      <c r="J721" s="52" t="s">
        <v>379</v>
      </c>
      <c r="K721" s="52" t="s">
        <v>373</v>
      </c>
      <c r="L721" s="60">
        <f>G721*VLOOKUP(RIGHT(F721,3),'Currency-RBI'!$A$2:$B$28,2,0)</f>
        <v>81572464.304100007</v>
      </c>
    </row>
    <row r="722" spans="1:12" x14ac:dyDescent="0.2">
      <c r="A722" s="52">
        <v>20221231</v>
      </c>
      <c r="B722" s="84" t="s">
        <v>142</v>
      </c>
      <c r="C722" s="58">
        <v>11405</v>
      </c>
      <c r="D722" s="52" t="s">
        <v>367</v>
      </c>
      <c r="E722" s="52" t="s">
        <v>366</v>
      </c>
      <c r="F722" s="52" t="str">
        <f t="shared" si="11"/>
        <v>MSF-INR</v>
      </c>
      <c r="G722" s="60">
        <v>514545.57</v>
      </c>
      <c r="H722" s="52" t="s">
        <v>709</v>
      </c>
      <c r="I722" s="52" t="s">
        <v>365</v>
      </c>
      <c r="J722" s="52" t="s">
        <v>364</v>
      </c>
      <c r="K722" s="52" t="s">
        <v>363</v>
      </c>
      <c r="L722" s="60">
        <f>G722*VLOOKUP(RIGHT(F722,3),'Currency-RBI'!$A$2:$B$28,2,0)</f>
        <v>514545.57</v>
      </c>
    </row>
    <row r="723" spans="1:12" x14ac:dyDescent="0.2">
      <c r="A723" s="52">
        <v>20221231</v>
      </c>
      <c r="B723" s="84" t="s">
        <v>142</v>
      </c>
      <c r="C723" s="58">
        <v>11406</v>
      </c>
      <c r="D723" s="52" t="s">
        <v>368</v>
      </c>
      <c r="E723" s="52" t="s">
        <v>376</v>
      </c>
      <c r="F723" s="52" t="str">
        <f t="shared" si="11"/>
        <v>Term Loan-INR</v>
      </c>
      <c r="G723" s="60">
        <v>732071.34</v>
      </c>
      <c r="H723" s="52" t="s">
        <v>708</v>
      </c>
      <c r="I723" s="52" t="s">
        <v>382</v>
      </c>
      <c r="J723" s="52" t="s">
        <v>371</v>
      </c>
      <c r="K723" s="52" t="s">
        <v>363</v>
      </c>
      <c r="L723" s="60">
        <f>G723*VLOOKUP(RIGHT(F723,3),'Currency-RBI'!$A$2:$B$28,2,0)</f>
        <v>732071.34</v>
      </c>
    </row>
    <row r="724" spans="1:12" x14ac:dyDescent="0.2">
      <c r="A724" s="52">
        <v>20221231</v>
      </c>
      <c r="B724" s="84" t="s">
        <v>123</v>
      </c>
      <c r="C724" s="58">
        <v>11407</v>
      </c>
      <c r="D724" s="52" t="s">
        <v>367</v>
      </c>
      <c r="E724" s="52" t="s">
        <v>370</v>
      </c>
      <c r="F724" s="52" t="str">
        <f t="shared" si="11"/>
        <v>LAF-USD</v>
      </c>
      <c r="G724" s="60">
        <v>551762.64</v>
      </c>
      <c r="H724" s="52" t="s">
        <v>409</v>
      </c>
      <c r="I724" s="52" t="s">
        <v>380</v>
      </c>
      <c r="J724" s="52" t="s">
        <v>379</v>
      </c>
      <c r="K724" s="52" t="s">
        <v>363</v>
      </c>
      <c r="L724" s="60">
        <f>G724*VLOOKUP(RIGHT(F724,3),'Currency-RBI'!$A$2:$B$28,2,0)</f>
        <v>45644564.394000001</v>
      </c>
    </row>
    <row r="725" spans="1:12" x14ac:dyDescent="0.2">
      <c r="A725" s="52">
        <v>20221231</v>
      </c>
      <c r="B725" s="84" t="s">
        <v>127</v>
      </c>
      <c r="C725" s="58">
        <v>11410</v>
      </c>
      <c r="D725" s="52" t="s">
        <v>367</v>
      </c>
      <c r="E725" s="52" t="s">
        <v>366</v>
      </c>
      <c r="F725" s="52" t="str">
        <f t="shared" si="11"/>
        <v>MSF-GBP</v>
      </c>
      <c r="G725" s="60">
        <v>529069.86</v>
      </c>
      <c r="H725" s="52" t="s">
        <v>707</v>
      </c>
      <c r="I725" s="52" t="s">
        <v>382</v>
      </c>
      <c r="J725" s="52" t="s">
        <v>371</v>
      </c>
      <c r="K725" s="52" t="s">
        <v>373</v>
      </c>
      <c r="L725" s="60">
        <f>G725*VLOOKUP(RIGHT(F725,3),'Currency-RBI'!$A$2:$B$28,2,0)</f>
        <v>52657000.491149999</v>
      </c>
    </row>
    <row r="726" spans="1:12" x14ac:dyDescent="0.2">
      <c r="A726" s="52">
        <v>20221231</v>
      </c>
      <c r="B726" s="84" t="s">
        <v>127</v>
      </c>
      <c r="C726" s="58">
        <v>11414</v>
      </c>
      <c r="D726" s="52" t="s">
        <v>368</v>
      </c>
      <c r="E726" s="52" t="s">
        <v>381</v>
      </c>
      <c r="F726" s="52" t="str">
        <f t="shared" si="11"/>
        <v>Call Money-GBP</v>
      </c>
      <c r="G726" s="60">
        <v>835611.48</v>
      </c>
      <c r="H726" s="52" t="s">
        <v>706</v>
      </c>
      <c r="I726" s="52" t="s">
        <v>372</v>
      </c>
      <c r="J726" s="52" t="s">
        <v>371</v>
      </c>
      <c r="K726" s="52" t="s">
        <v>363</v>
      </c>
      <c r="L726" s="60">
        <f>G726*VLOOKUP(RIGHT(F726,3),'Currency-RBI'!$A$2:$B$28,2,0)</f>
        <v>83166321.5757</v>
      </c>
    </row>
    <row r="727" spans="1:12" x14ac:dyDescent="0.2">
      <c r="A727" s="52">
        <v>20221231</v>
      </c>
      <c r="B727" s="84" t="s">
        <v>127</v>
      </c>
      <c r="C727" s="58">
        <v>11423</v>
      </c>
      <c r="D727" s="52" t="s">
        <v>367</v>
      </c>
      <c r="E727" s="52" t="s">
        <v>381</v>
      </c>
      <c r="F727" s="52" t="str">
        <f t="shared" si="11"/>
        <v>Call Money-GBP</v>
      </c>
      <c r="G727" s="60">
        <v>378927.45</v>
      </c>
      <c r="H727" s="52" t="s">
        <v>705</v>
      </c>
      <c r="I727" s="52" t="s">
        <v>384</v>
      </c>
      <c r="J727" s="52" t="s">
        <v>371</v>
      </c>
      <c r="K727" s="52" t="s">
        <v>373</v>
      </c>
      <c r="L727" s="60">
        <f>G727*VLOOKUP(RIGHT(F727,3),'Currency-RBI'!$A$2:$B$28,2,0)</f>
        <v>37713701.779875003</v>
      </c>
    </row>
    <row r="728" spans="1:12" x14ac:dyDescent="0.2">
      <c r="A728" s="52">
        <v>20221231</v>
      </c>
      <c r="B728" s="84" t="s">
        <v>142</v>
      </c>
      <c r="C728" s="58">
        <v>11427</v>
      </c>
      <c r="D728" s="52" t="s">
        <v>368</v>
      </c>
      <c r="E728" s="52" t="s">
        <v>381</v>
      </c>
      <c r="F728" s="52" t="str">
        <f t="shared" si="11"/>
        <v>Call Money-INR</v>
      </c>
      <c r="G728" s="60">
        <v>455326.74</v>
      </c>
      <c r="H728" s="52" t="s">
        <v>704</v>
      </c>
      <c r="I728" s="52" t="s">
        <v>372</v>
      </c>
      <c r="J728" s="52" t="s">
        <v>371</v>
      </c>
      <c r="K728" s="52" t="s">
        <v>373</v>
      </c>
      <c r="L728" s="60">
        <f>G728*VLOOKUP(RIGHT(F728,3),'Currency-RBI'!$A$2:$B$28,2,0)</f>
        <v>455326.74</v>
      </c>
    </row>
    <row r="729" spans="1:12" x14ac:dyDescent="0.2">
      <c r="A729" s="52">
        <v>20221231</v>
      </c>
      <c r="B729" s="84" t="s">
        <v>130</v>
      </c>
      <c r="C729" s="58">
        <v>11428</v>
      </c>
      <c r="D729" s="52" t="s">
        <v>368</v>
      </c>
      <c r="E729" s="52" t="s">
        <v>381</v>
      </c>
      <c r="F729" s="52" t="str">
        <f t="shared" si="11"/>
        <v>Call Money-EUR</v>
      </c>
      <c r="G729" s="60">
        <v>259507.71</v>
      </c>
      <c r="H729" s="52" t="s">
        <v>703</v>
      </c>
      <c r="I729" s="52" t="s">
        <v>375</v>
      </c>
      <c r="J729" s="52" t="s">
        <v>374</v>
      </c>
      <c r="K729" s="52" t="s">
        <v>373</v>
      </c>
      <c r="L729" s="60">
        <f>G729*VLOOKUP(RIGHT(F729,3),'Currency-RBI'!$A$2:$B$28,2,0)</f>
        <v>22871712.020849999</v>
      </c>
    </row>
    <row r="730" spans="1:12" x14ac:dyDescent="0.2">
      <c r="A730" s="52">
        <v>20221231</v>
      </c>
      <c r="B730" s="84" t="s">
        <v>123</v>
      </c>
      <c r="C730" s="58">
        <v>11433</v>
      </c>
      <c r="D730" s="52" t="s">
        <v>367</v>
      </c>
      <c r="E730" s="52" t="s">
        <v>370</v>
      </c>
      <c r="F730" s="52" t="str">
        <f t="shared" si="11"/>
        <v>LAF-USD</v>
      </c>
      <c r="G730" s="60">
        <v>395780.22</v>
      </c>
      <c r="H730" s="52" t="s">
        <v>702</v>
      </c>
      <c r="I730" s="52" t="s">
        <v>378</v>
      </c>
      <c r="J730" s="52" t="s">
        <v>377</v>
      </c>
      <c r="K730" s="52" t="s">
        <v>363</v>
      </c>
      <c r="L730" s="60">
        <f>G730*VLOOKUP(RIGHT(F730,3),'Currency-RBI'!$A$2:$B$28,2,0)</f>
        <v>32740918.699499995</v>
      </c>
    </row>
    <row r="731" spans="1:12" x14ac:dyDescent="0.2">
      <c r="A731" s="52">
        <v>20221231</v>
      </c>
      <c r="B731" s="84" t="s">
        <v>130</v>
      </c>
      <c r="C731" s="58">
        <v>11435</v>
      </c>
      <c r="D731" s="52" t="s">
        <v>368</v>
      </c>
      <c r="E731" s="52" t="s">
        <v>376</v>
      </c>
      <c r="F731" s="52" t="str">
        <f t="shared" si="11"/>
        <v>Term Loan-EUR</v>
      </c>
      <c r="G731" s="60">
        <v>469858.95</v>
      </c>
      <c r="H731" s="52" t="s">
        <v>701</v>
      </c>
      <c r="I731" s="52" t="s">
        <v>375</v>
      </c>
      <c r="J731" s="52" t="s">
        <v>374</v>
      </c>
      <c r="K731" s="52" t="s">
        <v>373</v>
      </c>
      <c r="L731" s="60">
        <f>G731*VLOOKUP(RIGHT(F731,3),'Currency-RBI'!$A$2:$B$28,2,0)</f>
        <v>41411018.558250003</v>
      </c>
    </row>
    <row r="732" spans="1:12" x14ac:dyDescent="0.2">
      <c r="A732" s="52">
        <v>20221231</v>
      </c>
      <c r="B732" s="84" t="s">
        <v>123</v>
      </c>
      <c r="C732" s="58">
        <v>11437</v>
      </c>
      <c r="D732" s="52" t="s">
        <v>368</v>
      </c>
      <c r="E732" s="52" t="s">
        <v>370</v>
      </c>
      <c r="F732" s="52" t="str">
        <f t="shared" si="11"/>
        <v>LAF-USD</v>
      </c>
      <c r="G732" s="60">
        <v>171590.76</v>
      </c>
      <c r="H732" s="52" t="s">
        <v>700</v>
      </c>
      <c r="I732" s="52" t="s">
        <v>365</v>
      </c>
      <c r="J732" s="52" t="s">
        <v>364</v>
      </c>
      <c r="K732" s="52" t="s">
        <v>373</v>
      </c>
      <c r="L732" s="60">
        <f>G732*VLOOKUP(RIGHT(F732,3),'Currency-RBI'!$A$2:$B$28,2,0)</f>
        <v>14194845.620999999</v>
      </c>
    </row>
    <row r="733" spans="1:12" x14ac:dyDescent="0.2">
      <c r="A733" s="52">
        <v>20221231</v>
      </c>
      <c r="B733" s="84" t="s">
        <v>130</v>
      </c>
      <c r="C733" s="58">
        <v>11438</v>
      </c>
      <c r="D733" s="52" t="s">
        <v>368</v>
      </c>
      <c r="E733" s="52" t="s">
        <v>381</v>
      </c>
      <c r="F733" s="52" t="str">
        <f t="shared" si="11"/>
        <v>Call Money-EUR</v>
      </c>
      <c r="G733" s="60">
        <v>917592.39</v>
      </c>
      <c r="H733" s="52" t="s">
        <v>442</v>
      </c>
      <c r="I733" s="52" t="s">
        <v>369</v>
      </c>
      <c r="J733" s="52" t="s">
        <v>369</v>
      </c>
      <c r="K733" s="52" t="s">
        <v>373</v>
      </c>
      <c r="L733" s="60">
        <f>G733*VLOOKUP(RIGHT(F733,3),'Currency-RBI'!$A$2:$B$28,2,0)</f>
        <v>80872005.292649999</v>
      </c>
    </row>
    <row r="734" spans="1:12" x14ac:dyDescent="0.2">
      <c r="A734" s="52">
        <v>20221231</v>
      </c>
      <c r="B734" s="84" t="s">
        <v>127</v>
      </c>
      <c r="C734" s="58">
        <v>11439</v>
      </c>
      <c r="D734" s="52" t="s">
        <v>368</v>
      </c>
      <c r="E734" s="52" t="s">
        <v>381</v>
      </c>
      <c r="F734" s="52" t="str">
        <f t="shared" si="11"/>
        <v>Call Money-GBP</v>
      </c>
      <c r="G734" s="60">
        <v>816276.78</v>
      </c>
      <c r="H734" s="52" t="s">
        <v>397</v>
      </c>
      <c r="I734" s="52" t="s">
        <v>380</v>
      </c>
      <c r="J734" s="52" t="s">
        <v>379</v>
      </c>
      <c r="K734" s="52" t="s">
        <v>373</v>
      </c>
      <c r="L734" s="60">
        <f>G734*VLOOKUP(RIGHT(F734,3),'Currency-RBI'!$A$2:$B$28,2,0)</f>
        <v>81241987.221450001</v>
      </c>
    </row>
    <row r="735" spans="1:12" x14ac:dyDescent="0.2">
      <c r="A735" s="52">
        <v>20221231</v>
      </c>
      <c r="B735" s="84" t="s">
        <v>130</v>
      </c>
      <c r="C735" s="58">
        <v>11441</v>
      </c>
      <c r="D735" s="52" t="s">
        <v>368</v>
      </c>
      <c r="E735" s="52" t="s">
        <v>381</v>
      </c>
      <c r="F735" s="52" t="str">
        <f t="shared" si="11"/>
        <v>Call Money-EUR</v>
      </c>
      <c r="G735" s="60">
        <v>916758.80999999994</v>
      </c>
      <c r="H735" s="52" t="s">
        <v>410</v>
      </c>
      <c r="I735" s="52" t="s">
        <v>372</v>
      </c>
      <c r="J735" s="52" t="s">
        <v>371</v>
      </c>
      <c r="K735" s="52" t="s">
        <v>363</v>
      </c>
      <c r="L735" s="60">
        <f>G735*VLOOKUP(RIGHT(F735,3),'Currency-RBI'!$A$2:$B$28,2,0)</f>
        <v>80798537.719349995</v>
      </c>
    </row>
    <row r="736" spans="1:12" x14ac:dyDescent="0.2">
      <c r="A736" s="52">
        <v>20221231</v>
      </c>
      <c r="B736" s="84" t="s">
        <v>127</v>
      </c>
      <c r="C736" s="58">
        <v>11442</v>
      </c>
      <c r="D736" s="52" t="s">
        <v>368</v>
      </c>
      <c r="E736" s="52" t="s">
        <v>366</v>
      </c>
      <c r="F736" s="52" t="str">
        <f t="shared" si="11"/>
        <v>MSF-GBP</v>
      </c>
      <c r="G736" s="60">
        <v>802746.45</v>
      </c>
      <c r="H736" s="52" t="s">
        <v>699</v>
      </c>
      <c r="I736" s="52" t="s">
        <v>372</v>
      </c>
      <c r="J736" s="52" t="s">
        <v>371</v>
      </c>
      <c r="K736" s="52" t="s">
        <v>363</v>
      </c>
      <c r="L736" s="60">
        <f>G736*VLOOKUP(RIGHT(F736,3),'Currency-RBI'!$A$2:$B$28,2,0)</f>
        <v>79895347.302375004</v>
      </c>
    </row>
    <row r="737" spans="1:12" x14ac:dyDescent="0.2">
      <c r="A737" s="52">
        <v>20221231</v>
      </c>
      <c r="B737" s="84" t="s">
        <v>142</v>
      </c>
      <c r="C737" s="58">
        <v>11443</v>
      </c>
      <c r="D737" s="52" t="s">
        <v>368</v>
      </c>
      <c r="E737" s="52" t="s">
        <v>376</v>
      </c>
      <c r="F737" s="52" t="str">
        <f t="shared" si="11"/>
        <v>Term Loan-INR</v>
      </c>
      <c r="G737" s="60">
        <v>357899.85</v>
      </c>
      <c r="H737" s="52" t="s">
        <v>698</v>
      </c>
      <c r="I737" s="52" t="s">
        <v>384</v>
      </c>
      <c r="J737" s="52" t="s">
        <v>371</v>
      </c>
      <c r="K737" s="52" t="s">
        <v>363</v>
      </c>
      <c r="L737" s="60">
        <f>G737*VLOOKUP(RIGHT(F737,3),'Currency-RBI'!$A$2:$B$28,2,0)</f>
        <v>357899.85</v>
      </c>
    </row>
    <row r="738" spans="1:12" x14ac:dyDescent="0.2">
      <c r="A738" s="52">
        <v>20221231</v>
      </c>
      <c r="B738" s="84" t="s">
        <v>127</v>
      </c>
      <c r="C738" s="58">
        <v>11445</v>
      </c>
      <c r="D738" s="52" t="s">
        <v>368</v>
      </c>
      <c r="E738" s="52" t="s">
        <v>381</v>
      </c>
      <c r="F738" s="52" t="str">
        <f t="shared" si="11"/>
        <v>Call Money-GBP</v>
      </c>
      <c r="G738" s="60">
        <v>462575.52</v>
      </c>
      <c r="H738" s="52" t="s">
        <v>431</v>
      </c>
      <c r="I738" s="52" t="s">
        <v>385</v>
      </c>
      <c r="J738" s="52" t="s">
        <v>364</v>
      </c>
      <c r="K738" s="52" t="s">
        <v>363</v>
      </c>
      <c r="L738" s="60">
        <f>G738*VLOOKUP(RIGHT(F738,3),'Currency-RBI'!$A$2:$B$28,2,0)</f>
        <v>46038985.066800006</v>
      </c>
    </row>
    <row r="739" spans="1:12" x14ac:dyDescent="0.2">
      <c r="A739" s="52">
        <v>20221231</v>
      </c>
      <c r="B739" s="84" t="s">
        <v>123</v>
      </c>
      <c r="C739" s="58">
        <v>11447</v>
      </c>
      <c r="D739" s="52" t="s">
        <v>367</v>
      </c>
      <c r="E739" s="52" t="s">
        <v>370</v>
      </c>
      <c r="F739" s="52" t="str">
        <f t="shared" si="11"/>
        <v>LAF-USD</v>
      </c>
      <c r="G739" s="60">
        <v>838760.67</v>
      </c>
      <c r="H739" s="52" t="s">
        <v>697</v>
      </c>
      <c r="I739" s="52" t="s">
        <v>383</v>
      </c>
      <c r="J739" s="52" t="s">
        <v>371</v>
      </c>
      <c r="K739" s="52" t="s">
        <v>363</v>
      </c>
      <c r="L739" s="60">
        <f>G739*VLOOKUP(RIGHT(F739,3),'Currency-RBI'!$A$2:$B$28,2,0)</f>
        <v>69386476.425750002</v>
      </c>
    </row>
    <row r="740" spans="1:12" x14ac:dyDescent="0.2">
      <c r="A740" s="52">
        <v>20221231</v>
      </c>
      <c r="B740" s="84" t="s">
        <v>130</v>
      </c>
      <c r="C740" s="58">
        <v>11450</v>
      </c>
      <c r="D740" s="52" t="s">
        <v>368</v>
      </c>
      <c r="E740" s="52" t="s">
        <v>370</v>
      </c>
      <c r="F740" s="52" t="str">
        <f t="shared" si="11"/>
        <v>LAF-EUR</v>
      </c>
      <c r="G740" s="60">
        <v>678553.92</v>
      </c>
      <c r="H740" s="52" t="s">
        <v>696</v>
      </c>
      <c r="I740" s="52" t="s">
        <v>380</v>
      </c>
      <c r="J740" s="52" t="s">
        <v>379</v>
      </c>
      <c r="K740" s="52" t="s">
        <v>363</v>
      </c>
      <c r="L740" s="60">
        <f>G740*VLOOKUP(RIGHT(F740,3),'Currency-RBI'!$A$2:$B$28,2,0)</f>
        <v>59804349.739200003</v>
      </c>
    </row>
    <row r="741" spans="1:12" x14ac:dyDescent="0.2">
      <c r="A741" s="52">
        <v>20221231</v>
      </c>
      <c r="B741" s="84" t="s">
        <v>130</v>
      </c>
      <c r="C741" s="58">
        <v>11451</v>
      </c>
      <c r="D741" s="52" t="s">
        <v>367</v>
      </c>
      <c r="E741" s="52" t="s">
        <v>376</v>
      </c>
      <c r="F741" s="52" t="str">
        <f t="shared" si="11"/>
        <v>Term Loan-EUR</v>
      </c>
      <c r="G741" s="60">
        <v>12926.43</v>
      </c>
      <c r="H741" s="52" t="s">
        <v>695</v>
      </c>
      <c r="I741" s="52" t="s">
        <v>378</v>
      </c>
      <c r="J741" s="52" t="s">
        <v>377</v>
      </c>
      <c r="K741" s="52" t="s">
        <v>363</v>
      </c>
      <c r="L741" s="60">
        <f>G741*VLOOKUP(RIGHT(F741,3),'Currency-RBI'!$A$2:$B$28,2,0)</f>
        <v>1139270.9080500002</v>
      </c>
    </row>
    <row r="742" spans="1:12" x14ac:dyDescent="0.2">
      <c r="A742" s="52">
        <v>20221231</v>
      </c>
      <c r="B742" s="84" t="s">
        <v>142</v>
      </c>
      <c r="C742" s="58">
        <v>11453</v>
      </c>
      <c r="D742" s="52" t="s">
        <v>367</v>
      </c>
      <c r="E742" s="52" t="s">
        <v>376</v>
      </c>
      <c r="F742" s="52" t="str">
        <f t="shared" si="11"/>
        <v>Term Loan-INR</v>
      </c>
      <c r="G742" s="60">
        <v>119316.78</v>
      </c>
      <c r="H742" s="52" t="s">
        <v>694</v>
      </c>
      <c r="I742" s="52" t="s">
        <v>380</v>
      </c>
      <c r="J742" s="52" t="s">
        <v>379</v>
      </c>
      <c r="K742" s="52" t="s">
        <v>373</v>
      </c>
      <c r="L742" s="60">
        <f>G742*VLOOKUP(RIGHT(F742,3),'Currency-RBI'!$A$2:$B$28,2,0)</f>
        <v>119316.78</v>
      </c>
    </row>
    <row r="743" spans="1:12" x14ac:dyDescent="0.2">
      <c r="A743" s="52">
        <v>20221231</v>
      </c>
      <c r="B743" s="84" t="s">
        <v>130</v>
      </c>
      <c r="C743" s="58">
        <v>11456</v>
      </c>
      <c r="D743" s="52" t="s">
        <v>368</v>
      </c>
      <c r="E743" s="52" t="s">
        <v>366</v>
      </c>
      <c r="F743" s="52" t="str">
        <f t="shared" si="11"/>
        <v>MSF-EUR</v>
      </c>
      <c r="G743" s="60">
        <v>281379.77999999997</v>
      </c>
      <c r="H743" s="52" t="s">
        <v>693</v>
      </c>
      <c r="I743" s="52" t="s">
        <v>380</v>
      </c>
      <c r="J743" s="52" t="s">
        <v>379</v>
      </c>
      <c r="K743" s="52" t="s">
        <v>363</v>
      </c>
      <c r="L743" s="60">
        <f>G743*VLOOKUP(RIGHT(F743,3),'Currency-RBI'!$A$2:$B$28,2,0)</f>
        <v>24799406.910299998</v>
      </c>
    </row>
    <row r="744" spans="1:12" x14ac:dyDescent="0.2">
      <c r="A744" s="52">
        <v>20221231</v>
      </c>
      <c r="B744" s="84" t="s">
        <v>130</v>
      </c>
      <c r="C744" s="58">
        <v>11457</v>
      </c>
      <c r="D744" s="52" t="s">
        <v>368</v>
      </c>
      <c r="E744" s="52" t="s">
        <v>366</v>
      </c>
      <c r="F744" s="52" t="str">
        <f t="shared" si="11"/>
        <v>MSF-EUR</v>
      </c>
      <c r="G744" s="60">
        <v>160523.54999999999</v>
      </c>
      <c r="H744" s="52" t="s">
        <v>692</v>
      </c>
      <c r="I744" s="52" t="s">
        <v>386</v>
      </c>
      <c r="J744" s="52" t="s">
        <v>386</v>
      </c>
      <c r="K744" s="52" t="s">
        <v>363</v>
      </c>
      <c r="L744" s="60">
        <f>G744*VLOOKUP(RIGHT(F744,3),'Currency-RBI'!$A$2:$B$28,2,0)</f>
        <v>14147743.07925</v>
      </c>
    </row>
    <row r="745" spans="1:12" x14ac:dyDescent="0.2">
      <c r="A745" s="52">
        <v>20221231</v>
      </c>
      <c r="B745" s="84" t="s">
        <v>130</v>
      </c>
      <c r="C745" s="58">
        <v>11458</v>
      </c>
      <c r="D745" s="52" t="s">
        <v>367</v>
      </c>
      <c r="E745" s="52" t="s">
        <v>381</v>
      </c>
      <c r="F745" s="52" t="str">
        <f t="shared" si="11"/>
        <v>Call Money-EUR</v>
      </c>
      <c r="G745" s="60">
        <v>181430.37</v>
      </c>
      <c r="H745" s="52" t="s">
        <v>691</v>
      </c>
      <c r="I745" s="52" t="s">
        <v>382</v>
      </c>
      <c r="J745" s="52" t="s">
        <v>371</v>
      </c>
      <c r="K745" s="52" t="s">
        <v>363</v>
      </c>
      <c r="L745" s="60">
        <f>G745*VLOOKUP(RIGHT(F745,3),'Currency-RBI'!$A$2:$B$28,2,0)</f>
        <v>15990365.659950001</v>
      </c>
    </row>
    <row r="746" spans="1:12" x14ac:dyDescent="0.2">
      <c r="A746" s="52">
        <v>20221231</v>
      </c>
      <c r="B746" s="84" t="s">
        <v>123</v>
      </c>
      <c r="C746" s="58">
        <v>11460</v>
      </c>
      <c r="D746" s="52" t="s">
        <v>368</v>
      </c>
      <c r="E746" s="52" t="s">
        <v>370</v>
      </c>
      <c r="F746" s="52" t="str">
        <f t="shared" si="11"/>
        <v>LAF-USD</v>
      </c>
      <c r="G746" s="60">
        <v>978877.35</v>
      </c>
      <c r="H746" s="52" t="s">
        <v>690</v>
      </c>
      <c r="I746" s="52" t="s">
        <v>384</v>
      </c>
      <c r="J746" s="52" t="s">
        <v>371</v>
      </c>
      <c r="K746" s="52" t="s">
        <v>373</v>
      </c>
      <c r="L746" s="60">
        <f>G746*VLOOKUP(RIGHT(F746,3),'Currency-RBI'!$A$2:$B$28,2,0)</f>
        <v>80977628.778749987</v>
      </c>
    </row>
    <row r="747" spans="1:12" x14ac:dyDescent="0.2">
      <c r="A747" s="52">
        <v>20221231</v>
      </c>
      <c r="B747" s="84" t="s">
        <v>130</v>
      </c>
      <c r="C747" s="58">
        <v>11461</v>
      </c>
      <c r="D747" s="52" t="s">
        <v>368</v>
      </c>
      <c r="E747" s="52" t="s">
        <v>366</v>
      </c>
      <c r="F747" s="52" t="str">
        <f t="shared" si="11"/>
        <v>MSF-EUR</v>
      </c>
      <c r="G747" s="60">
        <v>322330.14</v>
      </c>
      <c r="H747" s="52" t="s">
        <v>689</v>
      </c>
      <c r="I747" s="52" t="s">
        <v>372</v>
      </c>
      <c r="J747" s="52" t="s">
        <v>371</v>
      </c>
      <c r="K747" s="52" t="s">
        <v>373</v>
      </c>
      <c r="L747" s="60">
        <f>G747*VLOOKUP(RIGHT(F747,3),'Currency-RBI'!$A$2:$B$28,2,0)</f>
        <v>28408566.888900004</v>
      </c>
    </row>
    <row r="748" spans="1:12" x14ac:dyDescent="0.2">
      <c r="A748" s="52">
        <v>20221231</v>
      </c>
      <c r="B748" s="84" t="s">
        <v>123</v>
      </c>
      <c r="C748" s="58">
        <v>11462</v>
      </c>
      <c r="D748" s="52" t="s">
        <v>368</v>
      </c>
      <c r="E748" s="52" t="s">
        <v>376</v>
      </c>
      <c r="F748" s="52" t="str">
        <f t="shared" si="11"/>
        <v>Term Loan-USD</v>
      </c>
      <c r="G748" s="60">
        <v>731752.55999999994</v>
      </c>
      <c r="H748" s="52" t="s">
        <v>688</v>
      </c>
      <c r="I748" s="52" t="s">
        <v>386</v>
      </c>
      <c r="J748" s="52" t="s">
        <v>386</v>
      </c>
      <c r="K748" s="52" t="s">
        <v>373</v>
      </c>
      <c r="L748" s="60">
        <f>G748*VLOOKUP(RIGHT(F748,3),'Currency-RBI'!$A$2:$B$28,2,0)</f>
        <v>60534230.525999993</v>
      </c>
    </row>
    <row r="749" spans="1:12" x14ac:dyDescent="0.2">
      <c r="A749" s="52">
        <v>20221231</v>
      </c>
      <c r="B749" s="84" t="s">
        <v>130</v>
      </c>
      <c r="C749" s="58">
        <v>11463</v>
      </c>
      <c r="D749" s="52" t="s">
        <v>367</v>
      </c>
      <c r="E749" s="52" t="s">
        <v>366</v>
      </c>
      <c r="F749" s="52" t="str">
        <f t="shared" si="11"/>
        <v>MSF-EUR</v>
      </c>
      <c r="G749" s="60">
        <v>75534.03</v>
      </c>
      <c r="H749" s="52" t="s">
        <v>687</v>
      </c>
      <c r="I749" s="52" t="s">
        <v>383</v>
      </c>
      <c r="J749" s="52" t="s">
        <v>371</v>
      </c>
      <c r="K749" s="52" t="s">
        <v>363</v>
      </c>
      <c r="L749" s="60">
        <f>G749*VLOOKUP(RIGHT(F749,3),'Currency-RBI'!$A$2:$B$28,2,0)</f>
        <v>6657191.7340500001</v>
      </c>
    </row>
    <row r="750" spans="1:12" x14ac:dyDescent="0.2">
      <c r="A750" s="52">
        <v>20221231</v>
      </c>
      <c r="B750" s="84" t="s">
        <v>127</v>
      </c>
      <c r="C750" s="58">
        <v>11464</v>
      </c>
      <c r="D750" s="52" t="s">
        <v>367</v>
      </c>
      <c r="E750" s="52" t="s">
        <v>370</v>
      </c>
      <c r="F750" s="52" t="str">
        <f t="shared" si="11"/>
        <v>LAF-GBP</v>
      </c>
      <c r="G750" s="60">
        <v>351793.52999999997</v>
      </c>
      <c r="H750" s="52" t="s">
        <v>686</v>
      </c>
      <c r="I750" s="52" t="s">
        <v>375</v>
      </c>
      <c r="J750" s="52" t="s">
        <v>374</v>
      </c>
      <c r="K750" s="52" t="s">
        <v>363</v>
      </c>
      <c r="L750" s="60">
        <f>G750*VLOOKUP(RIGHT(F750,3),'Currency-RBI'!$A$2:$B$28,2,0)</f>
        <v>35013130.557075001</v>
      </c>
    </row>
    <row r="751" spans="1:12" x14ac:dyDescent="0.2">
      <c r="A751" s="52">
        <v>20221231</v>
      </c>
      <c r="B751" s="84" t="s">
        <v>130</v>
      </c>
      <c r="C751" s="58">
        <v>11467</v>
      </c>
      <c r="D751" s="52" t="s">
        <v>367</v>
      </c>
      <c r="E751" s="52" t="s">
        <v>366</v>
      </c>
      <c r="F751" s="52" t="str">
        <f t="shared" si="11"/>
        <v>MSF-EUR</v>
      </c>
      <c r="G751" s="60">
        <v>767185.65</v>
      </c>
      <c r="H751" s="52" t="s">
        <v>685</v>
      </c>
      <c r="I751" s="52" t="s">
        <v>372</v>
      </c>
      <c r="J751" s="52" t="s">
        <v>371</v>
      </c>
      <c r="K751" s="52" t="s">
        <v>363</v>
      </c>
      <c r="L751" s="60">
        <f>G751*VLOOKUP(RIGHT(F751,3),'Currency-RBI'!$A$2:$B$28,2,0)</f>
        <v>67615907.26275</v>
      </c>
    </row>
    <row r="752" spans="1:12" x14ac:dyDescent="0.2">
      <c r="A752" s="52">
        <v>20221231</v>
      </c>
      <c r="B752" s="84" t="s">
        <v>123</v>
      </c>
      <c r="C752" s="58">
        <v>11469</v>
      </c>
      <c r="D752" s="52" t="s">
        <v>367</v>
      </c>
      <c r="E752" s="52" t="s">
        <v>381</v>
      </c>
      <c r="F752" s="52" t="str">
        <f t="shared" si="11"/>
        <v>Call Money-USD</v>
      </c>
      <c r="G752" s="60">
        <v>440953.92</v>
      </c>
      <c r="H752" s="52" t="s">
        <v>684</v>
      </c>
      <c r="I752" s="52" t="s">
        <v>378</v>
      </c>
      <c r="J752" s="52" t="s">
        <v>377</v>
      </c>
      <c r="K752" s="52" t="s">
        <v>363</v>
      </c>
      <c r="L752" s="60">
        <f>G752*VLOOKUP(RIGHT(F752,3),'Currency-RBI'!$A$2:$B$28,2,0)</f>
        <v>36477913.031999998</v>
      </c>
    </row>
    <row r="753" spans="1:12" x14ac:dyDescent="0.2">
      <c r="A753" s="52">
        <v>20221231</v>
      </c>
      <c r="B753" s="84" t="s">
        <v>130</v>
      </c>
      <c r="C753" s="58">
        <v>11472</v>
      </c>
      <c r="D753" s="52" t="s">
        <v>367</v>
      </c>
      <c r="E753" s="52" t="s">
        <v>370</v>
      </c>
      <c r="F753" s="52" t="str">
        <f t="shared" si="11"/>
        <v>LAF-EUR</v>
      </c>
      <c r="G753" s="60">
        <v>207261.45</v>
      </c>
      <c r="H753" s="52" t="s">
        <v>387</v>
      </c>
      <c r="I753" s="52" t="s">
        <v>383</v>
      </c>
      <c r="J753" s="52" t="s">
        <v>371</v>
      </c>
      <c r="K753" s="52" t="s">
        <v>373</v>
      </c>
      <c r="L753" s="60">
        <f>G753*VLOOKUP(RIGHT(F753,3),'Currency-RBI'!$A$2:$B$28,2,0)</f>
        <v>18266987.895750001</v>
      </c>
    </row>
    <row r="754" spans="1:12" x14ac:dyDescent="0.2">
      <c r="A754" s="52">
        <v>20221231</v>
      </c>
      <c r="B754" s="84" t="s">
        <v>123</v>
      </c>
      <c r="C754" s="58">
        <v>11475</v>
      </c>
      <c r="D754" s="52" t="s">
        <v>368</v>
      </c>
      <c r="E754" s="52" t="s">
        <v>376</v>
      </c>
      <c r="F754" s="52" t="str">
        <f t="shared" si="11"/>
        <v>Term Loan-USD</v>
      </c>
      <c r="G754" s="60">
        <v>105421.14</v>
      </c>
      <c r="H754" s="52" t="s">
        <v>683</v>
      </c>
      <c r="I754" s="52" t="s">
        <v>380</v>
      </c>
      <c r="J754" s="52" t="s">
        <v>379</v>
      </c>
      <c r="K754" s="52" t="s">
        <v>373</v>
      </c>
      <c r="L754" s="60">
        <f>G754*VLOOKUP(RIGHT(F754,3),'Currency-RBI'!$A$2:$B$28,2,0)</f>
        <v>8720963.806499999</v>
      </c>
    </row>
    <row r="755" spans="1:12" x14ac:dyDescent="0.2">
      <c r="A755" s="52">
        <v>20221231</v>
      </c>
      <c r="B755" s="84" t="s">
        <v>127</v>
      </c>
      <c r="C755" s="58">
        <v>11476</v>
      </c>
      <c r="D755" s="52" t="s">
        <v>368</v>
      </c>
      <c r="E755" s="52" t="s">
        <v>376</v>
      </c>
      <c r="F755" s="52" t="str">
        <f t="shared" si="11"/>
        <v>Term Loan-GBP</v>
      </c>
      <c r="G755" s="60">
        <v>483412.05</v>
      </c>
      <c r="H755" s="52" t="s">
        <v>682</v>
      </c>
      <c r="I755" s="52" t="s">
        <v>380</v>
      </c>
      <c r="J755" s="52" t="s">
        <v>379</v>
      </c>
      <c r="K755" s="52" t="s">
        <v>373</v>
      </c>
      <c r="L755" s="60">
        <f>G755*VLOOKUP(RIGHT(F755,3),'Currency-RBI'!$A$2:$B$28,2,0)</f>
        <v>48112792.806374997</v>
      </c>
    </row>
    <row r="756" spans="1:12" x14ac:dyDescent="0.2">
      <c r="A756" s="52">
        <v>20221231</v>
      </c>
      <c r="B756" s="84" t="s">
        <v>123</v>
      </c>
      <c r="C756" s="58">
        <v>11477</v>
      </c>
      <c r="D756" s="52" t="s">
        <v>368</v>
      </c>
      <c r="E756" s="52" t="s">
        <v>376</v>
      </c>
      <c r="F756" s="52" t="str">
        <f t="shared" si="11"/>
        <v>Term Loan-USD</v>
      </c>
      <c r="G756" s="60">
        <v>792290.07</v>
      </c>
      <c r="H756" s="52" t="s">
        <v>681</v>
      </c>
      <c r="I756" s="52" t="s">
        <v>386</v>
      </c>
      <c r="J756" s="52" t="s">
        <v>386</v>
      </c>
      <c r="K756" s="52" t="s">
        <v>363</v>
      </c>
      <c r="L756" s="60">
        <f>G756*VLOOKUP(RIGHT(F756,3),'Currency-RBI'!$A$2:$B$28,2,0)</f>
        <v>65542196.040749989</v>
      </c>
    </row>
    <row r="757" spans="1:12" x14ac:dyDescent="0.2">
      <c r="A757" s="52">
        <v>20221231</v>
      </c>
      <c r="B757" s="84" t="s">
        <v>142</v>
      </c>
      <c r="C757" s="58">
        <v>11480</v>
      </c>
      <c r="D757" s="52" t="s">
        <v>368</v>
      </c>
      <c r="E757" s="52" t="s">
        <v>381</v>
      </c>
      <c r="F757" s="52" t="str">
        <f t="shared" si="11"/>
        <v>Call Money-INR</v>
      </c>
      <c r="G757" s="60">
        <v>359559.09</v>
      </c>
      <c r="H757" s="52" t="s">
        <v>680</v>
      </c>
      <c r="I757" s="52" t="s">
        <v>378</v>
      </c>
      <c r="J757" s="52" t="s">
        <v>377</v>
      </c>
      <c r="K757" s="52" t="s">
        <v>373</v>
      </c>
      <c r="L757" s="60">
        <f>G757*VLOOKUP(RIGHT(F757,3),'Currency-RBI'!$A$2:$B$28,2,0)</f>
        <v>359559.09</v>
      </c>
    </row>
    <row r="758" spans="1:12" x14ac:dyDescent="0.2">
      <c r="A758" s="52">
        <v>20221231</v>
      </c>
      <c r="B758" s="84" t="s">
        <v>130</v>
      </c>
      <c r="C758" s="58">
        <v>11481</v>
      </c>
      <c r="D758" s="52" t="s">
        <v>367</v>
      </c>
      <c r="E758" s="52" t="s">
        <v>376</v>
      </c>
      <c r="F758" s="52" t="str">
        <f t="shared" si="11"/>
        <v>Term Loan-EUR</v>
      </c>
      <c r="G758" s="60">
        <v>528704.55000000005</v>
      </c>
      <c r="H758" s="52" t="s">
        <v>679</v>
      </c>
      <c r="I758" s="52" t="s">
        <v>369</v>
      </c>
      <c r="J758" s="52" t="s">
        <v>369</v>
      </c>
      <c r="K758" s="52" t="s">
        <v>363</v>
      </c>
      <c r="L758" s="60">
        <f>G758*VLOOKUP(RIGHT(F758,3),'Currency-RBI'!$A$2:$B$28,2,0)</f>
        <v>46597375.51425001</v>
      </c>
    </row>
    <row r="759" spans="1:12" x14ac:dyDescent="0.2">
      <c r="A759" s="52">
        <v>20221231</v>
      </c>
      <c r="B759" s="84" t="s">
        <v>142</v>
      </c>
      <c r="C759" s="58">
        <v>11482</v>
      </c>
      <c r="D759" s="52" t="s">
        <v>368</v>
      </c>
      <c r="E759" s="52" t="s">
        <v>370</v>
      </c>
      <c r="F759" s="52" t="str">
        <f t="shared" si="11"/>
        <v>LAF-INR</v>
      </c>
      <c r="G759" s="60">
        <v>333206.27999999997</v>
      </c>
      <c r="H759" s="52" t="s">
        <v>678</v>
      </c>
      <c r="I759" s="52" t="s">
        <v>365</v>
      </c>
      <c r="J759" s="52" t="s">
        <v>364</v>
      </c>
      <c r="K759" s="52" t="s">
        <v>373</v>
      </c>
      <c r="L759" s="60">
        <f>G759*VLOOKUP(RIGHT(F759,3),'Currency-RBI'!$A$2:$B$28,2,0)</f>
        <v>333206.27999999997</v>
      </c>
    </row>
    <row r="760" spans="1:12" x14ac:dyDescent="0.2">
      <c r="A760" s="52">
        <v>20221231</v>
      </c>
      <c r="B760" s="84" t="s">
        <v>127</v>
      </c>
      <c r="C760" s="58">
        <v>11484</v>
      </c>
      <c r="D760" s="52" t="s">
        <v>367</v>
      </c>
      <c r="E760" s="52" t="s">
        <v>381</v>
      </c>
      <c r="F760" s="52" t="str">
        <f t="shared" si="11"/>
        <v>Call Money-GBP</v>
      </c>
      <c r="G760" s="60">
        <v>594841.5</v>
      </c>
      <c r="H760" s="52" t="s">
        <v>677</v>
      </c>
      <c r="I760" s="52" t="s">
        <v>383</v>
      </c>
      <c r="J760" s="52" t="s">
        <v>371</v>
      </c>
      <c r="K760" s="52" t="s">
        <v>363</v>
      </c>
      <c r="L760" s="60">
        <f>G760*VLOOKUP(RIGHT(F760,3),'Currency-RBI'!$A$2:$B$28,2,0)</f>
        <v>59203087.391249999</v>
      </c>
    </row>
    <row r="761" spans="1:12" x14ac:dyDescent="0.2">
      <c r="A761" s="52">
        <v>20221231</v>
      </c>
      <c r="B761" s="84" t="s">
        <v>127</v>
      </c>
      <c r="C761" s="58">
        <v>11489</v>
      </c>
      <c r="D761" s="52" t="s">
        <v>367</v>
      </c>
      <c r="E761" s="52" t="s">
        <v>381</v>
      </c>
      <c r="F761" s="52" t="str">
        <f t="shared" si="11"/>
        <v>Call Money-GBP</v>
      </c>
      <c r="G761" s="60">
        <v>680127.03</v>
      </c>
      <c r="H761" s="52" t="s">
        <v>676</v>
      </c>
      <c r="I761" s="52" t="s">
        <v>384</v>
      </c>
      <c r="J761" s="52" t="s">
        <v>371</v>
      </c>
      <c r="K761" s="52" t="s">
        <v>373</v>
      </c>
      <c r="L761" s="60">
        <f>G761*VLOOKUP(RIGHT(F761,3),'Currency-RBI'!$A$2:$B$28,2,0)</f>
        <v>67691342.978325009</v>
      </c>
    </row>
    <row r="762" spans="1:12" x14ac:dyDescent="0.2">
      <c r="A762" s="52">
        <v>20221231</v>
      </c>
      <c r="B762" s="84" t="s">
        <v>130</v>
      </c>
      <c r="C762" s="58">
        <v>11491</v>
      </c>
      <c r="D762" s="52" t="s">
        <v>368</v>
      </c>
      <c r="E762" s="52" t="s">
        <v>376</v>
      </c>
      <c r="F762" s="52" t="str">
        <f t="shared" si="11"/>
        <v>Term Loan-EUR</v>
      </c>
      <c r="G762" s="60">
        <v>649704.32999999996</v>
      </c>
      <c r="H762" s="52" t="s">
        <v>675</v>
      </c>
      <c r="I762" s="52" t="s">
        <v>382</v>
      </c>
      <c r="J762" s="52" t="s">
        <v>371</v>
      </c>
      <c r="K762" s="52" t="s">
        <v>363</v>
      </c>
      <c r="L762" s="60">
        <f>G762*VLOOKUP(RIGHT(F762,3),'Currency-RBI'!$A$2:$B$28,2,0)</f>
        <v>57261691.12455</v>
      </c>
    </row>
    <row r="763" spans="1:12" x14ac:dyDescent="0.2">
      <c r="A763" s="52">
        <v>20221231</v>
      </c>
      <c r="B763" s="84" t="s">
        <v>127</v>
      </c>
      <c r="C763" s="58">
        <v>11492</v>
      </c>
      <c r="D763" s="52" t="s">
        <v>368</v>
      </c>
      <c r="E763" s="52" t="s">
        <v>366</v>
      </c>
      <c r="F763" s="52" t="str">
        <f t="shared" si="11"/>
        <v>MSF-GBP</v>
      </c>
      <c r="G763" s="60">
        <v>656361.09</v>
      </c>
      <c r="H763" s="52" t="s">
        <v>642</v>
      </c>
      <c r="I763" s="52" t="s">
        <v>380</v>
      </c>
      <c r="J763" s="52" t="s">
        <v>379</v>
      </c>
      <c r="K763" s="52" t="s">
        <v>373</v>
      </c>
      <c r="L763" s="60">
        <f>G763*VLOOKUP(RIGHT(F763,3),'Currency-RBI'!$A$2:$B$28,2,0)</f>
        <v>65325978.384975001</v>
      </c>
    </row>
    <row r="764" spans="1:12" x14ac:dyDescent="0.2">
      <c r="A764" s="52">
        <v>20221231</v>
      </c>
      <c r="B764" s="84" t="s">
        <v>142</v>
      </c>
      <c r="C764" s="58">
        <v>11493</v>
      </c>
      <c r="D764" s="52" t="s">
        <v>368</v>
      </c>
      <c r="E764" s="52" t="s">
        <v>381</v>
      </c>
      <c r="F764" s="52" t="str">
        <f t="shared" si="11"/>
        <v>Call Money-INR</v>
      </c>
      <c r="G764" s="60">
        <v>779730.92999999993</v>
      </c>
      <c r="H764" s="52" t="s">
        <v>674</v>
      </c>
      <c r="I764" s="52" t="s">
        <v>369</v>
      </c>
      <c r="J764" s="52" t="s">
        <v>369</v>
      </c>
      <c r="K764" s="52" t="s">
        <v>373</v>
      </c>
      <c r="L764" s="60">
        <f>G764*VLOOKUP(RIGHT(F764,3),'Currency-RBI'!$A$2:$B$28,2,0)</f>
        <v>779730.92999999993</v>
      </c>
    </row>
    <row r="765" spans="1:12" x14ac:dyDescent="0.2">
      <c r="A765" s="52">
        <v>20221231</v>
      </c>
      <c r="B765" s="84" t="s">
        <v>130</v>
      </c>
      <c r="C765" s="58">
        <v>11494</v>
      </c>
      <c r="D765" s="52" t="s">
        <v>367</v>
      </c>
      <c r="E765" s="52" t="s">
        <v>376</v>
      </c>
      <c r="F765" s="52" t="str">
        <f t="shared" si="11"/>
        <v>Term Loan-EUR</v>
      </c>
      <c r="G765" s="60">
        <v>962499.78</v>
      </c>
      <c r="H765" s="52" t="s">
        <v>673</v>
      </c>
      <c r="I765" s="52" t="s">
        <v>365</v>
      </c>
      <c r="J765" s="52" t="s">
        <v>364</v>
      </c>
      <c r="K765" s="52" t="s">
        <v>373</v>
      </c>
      <c r="L765" s="60">
        <f>G765*VLOOKUP(RIGHT(F765,3),'Currency-RBI'!$A$2:$B$28,2,0)</f>
        <v>84829918.110300004</v>
      </c>
    </row>
    <row r="766" spans="1:12" x14ac:dyDescent="0.2">
      <c r="A766" s="52">
        <v>20221231</v>
      </c>
      <c r="B766" s="84" t="s">
        <v>123</v>
      </c>
      <c r="C766" s="58">
        <v>11497</v>
      </c>
      <c r="D766" s="52" t="s">
        <v>368</v>
      </c>
      <c r="E766" s="52" t="s">
        <v>376</v>
      </c>
      <c r="F766" s="52" t="str">
        <f t="shared" si="11"/>
        <v>Term Loan-USD</v>
      </c>
      <c r="G766" s="60">
        <v>548157.05999999994</v>
      </c>
      <c r="H766" s="52" t="s">
        <v>672</v>
      </c>
      <c r="I766" s="52" t="s">
        <v>380</v>
      </c>
      <c r="J766" s="52" t="s">
        <v>379</v>
      </c>
      <c r="K766" s="52" t="s">
        <v>363</v>
      </c>
      <c r="L766" s="60">
        <f>G766*VLOOKUP(RIGHT(F766,3),'Currency-RBI'!$A$2:$B$28,2,0)</f>
        <v>45346292.788499989</v>
      </c>
    </row>
    <row r="767" spans="1:12" x14ac:dyDescent="0.2">
      <c r="A767" s="52">
        <v>20221231</v>
      </c>
      <c r="B767" s="84" t="s">
        <v>123</v>
      </c>
      <c r="C767" s="58">
        <v>11498</v>
      </c>
      <c r="D767" s="52" t="s">
        <v>367</v>
      </c>
      <c r="E767" s="52" t="s">
        <v>381</v>
      </c>
      <c r="F767" s="52" t="str">
        <f t="shared" si="11"/>
        <v>Call Money-USD</v>
      </c>
      <c r="G767" s="60">
        <v>148346.54999999999</v>
      </c>
      <c r="H767" s="52" t="s">
        <v>671</v>
      </c>
      <c r="I767" s="52" t="s">
        <v>383</v>
      </c>
      <c r="J767" s="52" t="s">
        <v>371</v>
      </c>
      <c r="K767" s="52" t="s">
        <v>373</v>
      </c>
      <c r="L767" s="60">
        <f>G767*VLOOKUP(RIGHT(F767,3),'Currency-RBI'!$A$2:$B$28,2,0)</f>
        <v>12271968.348749999</v>
      </c>
    </row>
    <row r="768" spans="1:12" x14ac:dyDescent="0.2">
      <c r="A768" s="52">
        <v>20221231</v>
      </c>
      <c r="B768" s="84" t="s">
        <v>127</v>
      </c>
      <c r="C768" s="58">
        <v>11500</v>
      </c>
      <c r="D768" s="52" t="s">
        <v>368</v>
      </c>
      <c r="E768" s="52" t="s">
        <v>370</v>
      </c>
      <c r="F768" s="52" t="str">
        <f t="shared" si="11"/>
        <v>LAF-GBP</v>
      </c>
      <c r="G768" s="60">
        <v>695885.85</v>
      </c>
      <c r="H768" s="52" t="s">
        <v>670</v>
      </c>
      <c r="I768" s="52" t="s">
        <v>385</v>
      </c>
      <c r="J768" s="52" t="s">
        <v>364</v>
      </c>
      <c r="K768" s="52" t="s">
        <v>373</v>
      </c>
      <c r="L768" s="60">
        <f>G768*VLOOKUP(RIGHT(F768,3),'Currency-RBI'!$A$2:$B$28,2,0)</f>
        <v>69259778.935874999</v>
      </c>
    </row>
    <row r="769" spans="1:12" x14ac:dyDescent="0.2">
      <c r="A769" s="52">
        <v>20221231</v>
      </c>
      <c r="B769" s="84" t="s">
        <v>142</v>
      </c>
      <c r="C769" s="58">
        <v>11501</v>
      </c>
      <c r="D769" s="52" t="s">
        <v>367</v>
      </c>
      <c r="E769" s="52" t="s">
        <v>366</v>
      </c>
      <c r="F769" s="52" t="str">
        <f t="shared" si="11"/>
        <v>MSF-INR</v>
      </c>
      <c r="G769" s="60">
        <v>573335.73</v>
      </c>
      <c r="H769" s="52" t="s">
        <v>669</v>
      </c>
      <c r="I769" s="52" t="s">
        <v>372</v>
      </c>
      <c r="J769" s="52" t="s">
        <v>371</v>
      </c>
      <c r="K769" s="52" t="s">
        <v>363</v>
      </c>
      <c r="L769" s="60">
        <f>G769*VLOOKUP(RIGHT(F769,3),'Currency-RBI'!$A$2:$B$28,2,0)</f>
        <v>573335.73</v>
      </c>
    </row>
    <row r="770" spans="1:12" x14ac:dyDescent="0.2">
      <c r="A770" s="52">
        <v>20221231</v>
      </c>
      <c r="B770" s="84" t="s">
        <v>130</v>
      </c>
      <c r="C770" s="58">
        <v>11502</v>
      </c>
      <c r="D770" s="52" t="s">
        <v>367</v>
      </c>
      <c r="E770" s="52" t="s">
        <v>370</v>
      </c>
      <c r="F770" s="52" t="str">
        <f t="shared" si="11"/>
        <v>LAF-EUR</v>
      </c>
      <c r="G770" s="60">
        <v>566448.30000000005</v>
      </c>
      <c r="H770" s="52" t="s">
        <v>668</v>
      </c>
      <c r="I770" s="52" t="s">
        <v>375</v>
      </c>
      <c r="J770" s="52" t="s">
        <v>374</v>
      </c>
      <c r="K770" s="52" t="s">
        <v>363</v>
      </c>
      <c r="L770" s="60">
        <f>G770*VLOOKUP(RIGHT(F770,3),'Currency-RBI'!$A$2:$B$28,2,0)</f>
        <v>49923920.92050001</v>
      </c>
    </row>
    <row r="771" spans="1:12" x14ac:dyDescent="0.2">
      <c r="A771" s="52">
        <v>20221231</v>
      </c>
      <c r="B771" s="84" t="s">
        <v>142</v>
      </c>
      <c r="C771" s="58">
        <v>11503</v>
      </c>
      <c r="D771" s="52" t="s">
        <v>368</v>
      </c>
      <c r="E771" s="52" t="s">
        <v>370</v>
      </c>
      <c r="F771" s="52" t="str">
        <f t="shared" ref="F771:F834" si="12">CONCATENATE(E771,"-",B771)</f>
        <v>LAF-INR</v>
      </c>
      <c r="G771" s="60">
        <v>206170.47</v>
      </c>
      <c r="H771" s="52" t="s">
        <v>667</v>
      </c>
      <c r="I771" s="52" t="s">
        <v>385</v>
      </c>
      <c r="J771" s="52" t="s">
        <v>364</v>
      </c>
      <c r="K771" s="52" t="s">
        <v>363</v>
      </c>
      <c r="L771" s="60">
        <f>G771*VLOOKUP(RIGHT(F771,3),'Currency-RBI'!$A$2:$B$28,2,0)</f>
        <v>206170.47</v>
      </c>
    </row>
    <row r="772" spans="1:12" x14ac:dyDescent="0.2">
      <c r="A772" s="52">
        <v>20221231</v>
      </c>
      <c r="B772" s="84" t="s">
        <v>142</v>
      </c>
      <c r="C772" s="58">
        <v>11504</v>
      </c>
      <c r="D772" s="52" t="s">
        <v>367</v>
      </c>
      <c r="E772" s="52" t="s">
        <v>366</v>
      </c>
      <c r="F772" s="52" t="str">
        <f t="shared" si="12"/>
        <v>MSF-INR</v>
      </c>
      <c r="G772" s="60">
        <v>486824.58</v>
      </c>
      <c r="H772" s="52" t="s">
        <v>666</v>
      </c>
      <c r="I772" s="52" t="s">
        <v>375</v>
      </c>
      <c r="J772" s="52" t="s">
        <v>374</v>
      </c>
      <c r="K772" s="52" t="s">
        <v>373</v>
      </c>
      <c r="L772" s="60">
        <f>G772*VLOOKUP(RIGHT(F772,3),'Currency-RBI'!$A$2:$B$28,2,0)</f>
        <v>486824.58</v>
      </c>
    </row>
    <row r="773" spans="1:12" x14ac:dyDescent="0.2">
      <c r="A773" s="52">
        <v>20221231</v>
      </c>
      <c r="B773" s="84" t="s">
        <v>142</v>
      </c>
      <c r="C773" s="58">
        <v>11509</v>
      </c>
      <c r="D773" s="52" t="s">
        <v>367</v>
      </c>
      <c r="E773" s="52" t="s">
        <v>370</v>
      </c>
      <c r="F773" s="52" t="str">
        <f t="shared" si="12"/>
        <v>LAF-INR</v>
      </c>
      <c r="G773" s="60">
        <v>908249.76</v>
      </c>
      <c r="H773" s="52" t="s">
        <v>665</v>
      </c>
      <c r="I773" s="52" t="s">
        <v>365</v>
      </c>
      <c r="J773" s="52" t="s">
        <v>364</v>
      </c>
      <c r="K773" s="52" t="s">
        <v>373</v>
      </c>
      <c r="L773" s="60">
        <f>G773*VLOOKUP(RIGHT(F773,3),'Currency-RBI'!$A$2:$B$28,2,0)</f>
        <v>908249.76</v>
      </c>
    </row>
    <row r="774" spans="1:12" x14ac:dyDescent="0.2">
      <c r="A774" s="52">
        <v>20221231</v>
      </c>
      <c r="B774" s="84" t="s">
        <v>123</v>
      </c>
      <c r="C774" s="58">
        <v>11512</v>
      </c>
      <c r="D774" s="52" t="s">
        <v>367</v>
      </c>
      <c r="E774" s="52" t="s">
        <v>376</v>
      </c>
      <c r="F774" s="52" t="str">
        <f t="shared" si="12"/>
        <v>Term Loan-USD</v>
      </c>
      <c r="G774" s="60">
        <v>130949.28</v>
      </c>
      <c r="H774" s="52" t="s">
        <v>664</v>
      </c>
      <c r="I774" s="52" t="s">
        <v>382</v>
      </c>
      <c r="J774" s="52" t="s">
        <v>371</v>
      </c>
      <c r="K774" s="52" t="s">
        <v>373</v>
      </c>
      <c r="L774" s="60">
        <f>G774*VLOOKUP(RIGHT(F774,3),'Currency-RBI'!$A$2:$B$28,2,0)</f>
        <v>10832779.187999999</v>
      </c>
    </row>
    <row r="775" spans="1:12" x14ac:dyDescent="0.2">
      <c r="A775" s="52">
        <v>20221231</v>
      </c>
      <c r="B775" s="84" t="s">
        <v>123</v>
      </c>
      <c r="C775" s="58">
        <v>11515</v>
      </c>
      <c r="D775" s="52" t="s">
        <v>368</v>
      </c>
      <c r="E775" s="52" t="s">
        <v>376</v>
      </c>
      <c r="F775" s="52" t="str">
        <f t="shared" si="12"/>
        <v>Term Loan-USD</v>
      </c>
      <c r="G775" s="60">
        <v>973548.17999999993</v>
      </c>
      <c r="H775" s="52" t="s">
        <v>663</v>
      </c>
      <c r="I775" s="52" t="s">
        <v>375</v>
      </c>
      <c r="J775" s="52" t="s">
        <v>374</v>
      </c>
      <c r="K775" s="52" t="s">
        <v>363</v>
      </c>
      <c r="L775" s="60">
        <f>G775*VLOOKUP(RIGHT(F775,3),'Currency-RBI'!$A$2:$B$28,2,0)</f>
        <v>80536773.190499991</v>
      </c>
    </row>
    <row r="776" spans="1:12" x14ac:dyDescent="0.2">
      <c r="A776" s="52">
        <v>20221231</v>
      </c>
      <c r="B776" s="84" t="s">
        <v>123</v>
      </c>
      <c r="C776" s="58">
        <v>11516</v>
      </c>
      <c r="D776" s="52" t="s">
        <v>367</v>
      </c>
      <c r="E776" s="52" t="s">
        <v>381</v>
      </c>
      <c r="F776" s="52" t="str">
        <f t="shared" si="12"/>
        <v>Call Money-USD</v>
      </c>
      <c r="G776" s="60">
        <v>802474.2</v>
      </c>
      <c r="H776" s="52" t="s">
        <v>662</v>
      </c>
      <c r="I776" s="52" t="s">
        <v>386</v>
      </c>
      <c r="J776" s="52" t="s">
        <v>386</v>
      </c>
      <c r="K776" s="52" t="s">
        <v>373</v>
      </c>
      <c r="L776" s="60">
        <f>G776*VLOOKUP(RIGHT(F776,3),'Currency-RBI'!$A$2:$B$28,2,0)</f>
        <v>66384678.194999993</v>
      </c>
    </row>
    <row r="777" spans="1:12" x14ac:dyDescent="0.2">
      <c r="A777" s="52">
        <v>20221231</v>
      </c>
      <c r="B777" s="84" t="s">
        <v>123</v>
      </c>
      <c r="C777" s="58">
        <v>11517</v>
      </c>
      <c r="D777" s="52" t="s">
        <v>368</v>
      </c>
      <c r="E777" s="52" t="s">
        <v>381</v>
      </c>
      <c r="F777" s="52" t="str">
        <f t="shared" si="12"/>
        <v>Call Money-USD</v>
      </c>
      <c r="G777" s="60">
        <v>538861.94999999995</v>
      </c>
      <c r="H777" s="52" t="s">
        <v>399</v>
      </c>
      <c r="I777" s="52" t="s">
        <v>385</v>
      </c>
      <c r="J777" s="52" t="s">
        <v>364</v>
      </c>
      <c r="K777" s="52" t="s">
        <v>373</v>
      </c>
      <c r="L777" s="60">
        <f>G777*VLOOKUP(RIGHT(F777,3),'Currency-RBI'!$A$2:$B$28,2,0)</f>
        <v>44577354.813749991</v>
      </c>
    </row>
    <row r="778" spans="1:12" x14ac:dyDescent="0.2">
      <c r="A778" s="52">
        <v>20221231</v>
      </c>
      <c r="B778" s="84" t="s">
        <v>130</v>
      </c>
      <c r="C778" s="58">
        <v>11521</v>
      </c>
      <c r="D778" s="52" t="s">
        <v>367</v>
      </c>
      <c r="E778" s="52" t="s">
        <v>376</v>
      </c>
      <c r="F778" s="52" t="str">
        <f t="shared" si="12"/>
        <v>Term Loan-EUR</v>
      </c>
      <c r="G778" s="60">
        <v>807657.84</v>
      </c>
      <c r="H778" s="52" t="s">
        <v>661</v>
      </c>
      <c r="I778" s="52" t="s">
        <v>378</v>
      </c>
      <c r="J778" s="52" t="s">
        <v>377</v>
      </c>
      <c r="K778" s="52" t="s">
        <v>373</v>
      </c>
      <c r="L778" s="60">
        <f>G778*VLOOKUP(RIGHT(F778,3),'Currency-RBI'!$A$2:$B$28,2,0)</f>
        <v>71182923.728400007</v>
      </c>
    </row>
    <row r="779" spans="1:12" x14ac:dyDescent="0.2">
      <c r="A779" s="52">
        <v>20221231</v>
      </c>
      <c r="B779" s="84" t="s">
        <v>142</v>
      </c>
      <c r="C779" s="58">
        <v>11523</v>
      </c>
      <c r="D779" s="52" t="s">
        <v>367</v>
      </c>
      <c r="E779" s="52" t="s">
        <v>381</v>
      </c>
      <c r="F779" s="52" t="str">
        <f t="shared" si="12"/>
        <v>Call Money-INR</v>
      </c>
      <c r="G779" s="60">
        <v>124444.98</v>
      </c>
      <c r="H779" s="52" t="s">
        <v>660</v>
      </c>
      <c r="I779" s="52" t="s">
        <v>384</v>
      </c>
      <c r="J779" s="52" t="s">
        <v>371</v>
      </c>
      <c r="K779" s="52" t="s">
        <v>373</v>
      </c>
      <c r="L779" s="60">
        <f>G779*VLOOKUP(RIGHT(F779,3),'Currency-RBI'!$A$2:$B$28,2,0)</f>
        <v>124444.98</v>
      </c>
    </row>
    <row r="780" spans="1:12" x14ac:dyDescent="0.2">
      <c r="A780" s="52">
        <v>20221231</v>
      </c>
      <c r="B780" s="84" t="s">
        <v>127</v>
      </c>
      <c r="C780" s="58">
        <v>11524</v>
      </c>
      <c r="D780" s="52" t="s">
        <v>368</v>
      </c>
      <c r="E780" s="52" t="s">
        <v>366</v>
      </c>
      <c r="F780" s="52" t="str">
        <f t="shared" si="12"/>
        <v>MSF-GBP</v>
      </c>
      <c r="G780" s="60">
        <v>345446.64</v>
      </c>
      <c r="H780" s="52" t="s">
        <v>659</v>
      </c>
      <c r="I780" s="52" t="s">
        <v>382</v>
      </c>
      <c r="J780" s="52" t="s">
        <v>371</v>
      </c>
      <c r="K780" s="52" t="s">
        <v>373</v>
      </c>
      <c r="L780" s="60">
        <f>G780*VLOOKUP(RIGHT(F780,3),'Currency-RBI'!$A$2:$B$28,2,0)</f>
        <v>34381440.4626</v>
      </c>
    </row>
    <row r="781" spans="1:12" x14ac:dyDescent="0.2">
      <c r="A781" s="52">
        <v>20221231</v>
      </c>
      <c r="B781" s="84" t="s">
        <v>127</v>
      </c>
      <c r="C781" s="58">
        <v>11527</v>
      </c>
      <c r="D781" s="52" t="s">
        <v>368</v>
      </c>
      <c r="E781" s="52" t="s">
        <v>370</v>
      </c>
      <c r="F781" s="52" t="str">
        <f t="shared" si="12"/>
        <v>LAF-GBP</v>
      </c>
      <c r="G781" s="60">
        <v>621756.63</v>
      </c>
      <c r="H781" s="52" t="s">
        <v>658</v>
      </c>
      <c r="I781" s="52" t="s">
        <v>384</v>
      </c>
      <c r="J781" s="52" t="s">
        <v>371</v>
      </c>
      <c r="K781" s="52" t="s">
        <v>373</v>
      </c>
      <c r="L781" s="60">
        <f>G781*VLOOKUP(RIGHT(F781,3),'Currency-RBI'!$A$2:$B$28,2,0)</f>
        <v>61881882.992325</v>
      </c>
    </row>
    <row r="782" spans="1:12" x14ac:dyDescent="0.2">
      <c r="A782" s="52">
        <v>20221231</v>
      </c>
      <c r="B782" s="84" t="s">
        <v>130</v>
      </c>
      <c r="C782" s="58">
        <v>11528</v>
      </c>
      <c r="D782" s="52" t="s">
        <v>367</v>
      </c>
      <c r="E782" s="52" t="s">
        <v>366</v>
      </c>
      <c r="F782" s="52" t="str">
        <f t="shared" si="12"/>
        <v>MSF-EUR</v>
      </c>
      <c r="G782" s="60">
        <v>128817.81</v>
      </c>
      <c r="H782" s="52" t="s">
        <v>657</v>
      </c>
      <c r="I782" s="52" t="s">
        <v>378</v>
      </c>
      <c r="J782" s="52" t="s">
        <v>377</v>
      </c>
      <c r="K782" s="52" t="s">
        <v>373</v>
      </c>
      <c r="L782" s="60">
        <f>G782*VLOOKUP(RIGHT(F782,3),'Currency-RBI'!$A$2:$B$28,2,0)</f>
        <v>11353357.684350001</v>
      </c>
    </row>
    <row r="783" spans="1:12" x14ac:dyDescent="0.2">
      <c r="A783" s="52">
        <v>20221231</v>
      </c>
      <c r="B783" s="84" t="s">
        <v>123</v>
      </c>
      <c r="C783" s="58">
        <v>11529</v>
      </c>
      <c r="D783" s="52" t="s">
        <v>367</v>
      </c>
      <c r="E783" s="52" t="s">
        <v>381</v>
      </c>
      <c r="F783" s="52" t="str">
        <f t="shared" si="12"/>
        <v>Call Money-USD</v>
      </c>
      <c r="G783" s="60">
        <v>422026.11</v>
      </c>
      <c r="H783" s="52" t="s">
        <v>656</v>
      </c>
      <c r="I783" s="52" t="s">
        <v>385</v>
      </c>
      <c r="J783" s="52" t="s">
        <v>364</v>
      </c>
      <c r="K783" s="52" t="s">
        <v>363</v>
      </c>
      <c r="L783" s="60">
        <f>G783*VLOOKUP(RIGHT(F783,3),'Currency-RBI'!$A$2:$B$28,2,0)</f>
        <v>34912109.949749999</v>
      </c>
    </row>
    <row r="784" spans="1:12" x14ac:dyDescent="0.2">
      <c r="A784" s="52">
        <v>20221231</v>
      </c>
      <c r="B784" s="84" t="s">
        <v>123</v>
      </c>
      <c r="C784" s="58">
        <v>11530</v>
      </c>
      <c r="D784" s="52" t="s">
        <v>368</v>
      </c>
      <c r="E784" s="52" t="s">
        <v>370</v>
      </c>
      <c r="F784" s="52" t="str">
        <f t="shared" si="12"/>
        <v>LAF-USD</v>
      </c>
      <c r="G784" s="60">
        <v>57011.13</v>
      </c>
      <c r="H784" s="52" t="s">
        <v>655</v>
      </c>
      <c r="I784" s="52" t="s">
        <v>378</v>
      </c>
      <c r="J784" s="52" t="s">
        <v>377</v>
      </c>
      <c r="K784" s="52" t="s">
        <v>363</v>
      </c>
      <c r="L784" s="60">
        <f>G784*VLOOKUP(RIGHT(F784,3),'Currency-RBI'!$A$2:$B$28,2,0)</f>
        <v>4716245.7292499999</v>
      </c>
    </row>
    <row r="785" spans="1:12" x14ac:dyDescent="0.2">
      <c r="A785" s="52">
        <v>20221231</v>
      </c>
      <c r="B785" s="84" t="s">
        <v>142</v>
      </c>
      <c r="C785" s="58">
        <v>11532</v>
      </c>
      <c r="D785" s="52" t="s">
        <v>368</v>
      </c>
      <c r="E785" s="52" t="s">
        <v>376</v>
      </c>
      <c r="F785" s="52" t="str">
        <f t="shared" si="12"/>
        <v>Term Loan-INR</v>
      </c>
      <c r="G785" s="60">
        <v>21870.09</v>
      </c>
      <c r="H785" s="52" t="s">
        <v>654</v>
      </c>
      <c r="I785" s="52" t="s">
        <v>365</v>
      </c>
      <c r="J785" s="52" t="s">
        <v>364</v>
      </c>
      <c r="K785" s="52" t="s">
        <v>363</v>
      </c>
      <c r="L785" s="60">
        <f>G785*VLOOKUP(RIGHT(F785,3),'Currency-RBI'!$A$2:$B$28,2,0)</f>
        <v>21870.09</v>
      </c>
    </row>
    <row r="786" spans="1:12" x14ac:dyDescent="0.2">
      <c r="A786" s="52">
        <v>20221231</v>
      </c>
      <c r="B786" s="84" t="s">
        <v>130</v>
      </c>
      <c r="C786" s="58">
        <v>11533</v>
      </c>
      <c r="D786" s="52" t="s">
        <v>368</v>
      </c>
      <c r="E786" s="52" t="s">
        <v>370</v>
      </c>
      <c r="F786" s="52" t="str">
        <f t="shared" si="12"/>
        <v>LAF-EUR</v>
      </c>
      <c r="G786" s="60">
        <v>916801.38</v>
      </c>
      <c r="H786" s="52" t="s">
        <v>653</v>
      </c>
      <c r="I786" s="52" t="s">
        <v>384</v>
      </c>
      <c r="J786" s="52" t="s">
        <v>371</v>
      </c>
      <c r="K786" s="52" t="s">
        <v>373</v>
      </c>
      <c r="L786" s="60">
        <f>G786*VLOOKUP(RIGHT(F786,3),'Currency-RBI'!$A$2:$B$28,2,0)</f>
        <v>80802289.626300007</v>
      </c>
    </row>
    <row r="787" spans="1:12" x14ac:dyDescent="0.2">
      <c r="A787" s="52">
        <v>20221231</v>
      </c>
      <c r="B787" s="84" t="s">
        <v>130</v>
      </c>
      <c r="C787" s="58">
        <v>11534</v>
      </c>
      <c r="D787" s="52" t="s">
        <v>368</v>
      </c>
      <c r="E787" s="52" t="s">
        <v>376</v>
      </c>
      <c r="F787" s="52" t="str">
        <f t="shared" si="12"/>
        <v>Term Loan-EUR</v>
      </c>
      <c r="G787" s="60">
        <v>98484.209999999992</v>
      </c>
      <c r="H787" s="52" t="s">
        <v>652</v>
      </c>
      <c r="I787" s="52" t="s">
        <v>380</v>
      </c>
      <c r="J787" s="52" t="s">
        <v>379</v>
      </c>
      <c r="K787" s="52" t="s">
        <v>373</v>
      </c>
      <c r="L787" s="60">
        <f>G787*VLOOKUP(RIGHT(F787,3),'Currency-RBI'!$A$2:$B$28,2,0)</f>
        <v>8679905.8483499996</v>
      </c>
    </row>
    <row r="788" spans="1:12" x14ac:dyDescent="0.2">
      <c r="A788" s="52">
        <v>20221231</v>
      </c>
      <c r="B788" s="84" t="s">
        <v>142</v>
      </c>
      <c r="C788" s="58">
        <v>11535</v>
      </c>
      <c r="D788" s="52" t="s">
        <v>367</v>
      </c>
      <c r="E788" s="52" t="s">
        <v>370</v>
      </c>
      <c r="F788" s="52" t="str">
        <f t="shared" si="12"/>
        <v>LAF-INR</v>
      </c>
      <c r="G788" s="60">
        <v>592003.17000000004</v>
      </c>
      <c r="H788" s="52" t="s">
        <v>651</v>
      </c>
      <c r="I788" s="52" t="s">
        <v>378</v>
      </c>
      <c r="J788" s="52" t="s">
        <v>377</v>
      </c>
      <c r="K788" s="52" t="s">
        <v>373</v>
      </c>
      <c r="L788" s="60">
        <f>G788*VLOOKUP(RIGHT(F788,3),'Currency-RBI'!$A$2:$B$28,2,0)</f>
        <v>592003.17000000004</v>
      </c>
    </row>
    <row r="789" spans="1:12" x14ac:dyDescent="0.2">
      <c r="A789" s="52">
        <v>20221231</v>
      </c>
      <c r="B789" s="84" t="s">
        <v>130</v>
      </c>
      <c r="C789" s="58">
        <v>11538</v>
      </c>
      <c r="D789" s="52" t="s">
        <v>368</v>
      </c>
      <c r="E789" s="52" t="s">
        <v>366</v>
      </c>
      <c r="F789" s="52" t="str">
        <f t="shared" si="12"/>
        <v>MSF-EUR</v>
      </c>
      <c r="G789" s="60">
        <v>843692.85</v>
      </c>
      <c r="H789" s="52" t="s">
        <v>650</v>
      </c>
      <c r="I789" s="52" t="s">
        <v>365</v>
      </c>
      <c r="J789" s="52" t="s">
        <v>364</v>
      </c>
      <c r="K789" s="52" t="s">
        <v>373</v>
      </c>
      <c r="L789" s="60">
        <f>G789*VLOOKUP(RIGHT(F789,3),'Currency-RBI'!$A$2:$B$28,2,0)</f>
        <v>74358869.334749997</v>
      </c>
    </row>
    <row r="790" spans="1:12" x14ac:dyDescent="0.2">
      <c r="A790" s="52">
        <v>20221231</v>
      </c>
      <c r="B790" s="84" t="s">
        <v>130</v>
      </c>
      <c r="C790" s="58">
        <v>11542</v>
      </c>
      <c r="D790" s="52" t="s">
        <v>368</v>
      </c>
      <c r="E790" s="52" t="s">
        <v>370</v>
      </c>
      <c r="F790" s="52" t="str">
        <f t="shared" si="12"/>
        <v>LAF-EUR</v>
      </c>
      <c r="G790" s="60">
        <v>776953.98</v>
      </c>
      <c r="H790" s="52" t="s">
        <v>649</v>
      </c>
      <c r="I790" s="52" t="s">
        <v>385</v>
      </c>
      <c r="J790" s="52" t="s">
        <v>364</v>
      </c>
      <c r="K790" s="52" t="s">
        <v>363</v>
      </c>
      <c r="L790" s="60">
        <f>G790*VLOOKUP(RIGHT(F790,3),'Currency-RBI'!$A$2:$B$28,2,0)</f>
        <v>68476839.0273</v>
      </c>
    </row>
    <row r="791" spans="1:12" x14ac:dyDescent="0.2">
      <c r="A791" s="52">
        <v>20221231</v>
      </c>
      <c r="B791" s="84" t="s">
        <v>142</v>
      </c>
      <c r="C791" s="58">
        <v>11547</v>
      </c>
      <c r="D791" s="52" t="s">
        <v>367</v>
      </c>
      <c r="E791" s="52" t="s">
        <v>370</v>
      </c>
      <c r="F791" s="52" t="str">
        <f t="shared" si="12"/>
        <v>LAF-INR</v>
      </c>
      <c r="G791" s="60">
        <v>639754.82999999996</v>
      </c>
      <c r="H791" s="52" t="s">
        <v>648</v>
      </c>
      <c r="I791" s="52" t="s">
        <v>365</v>
      </c>
      <c r="J791" s="52" t="s">
        <v>364</v>
      </c>
      <c r="K791" s="52" t="s">
        <v>363</v>
      </c>
      <c r="L791" s="60">
        <f>G791*VLOOKUP(RIGHT(F791,3),'Currency-RBI'!$A$2:$B$28,2,0)</f>
        <v>639754.82999999996</v>
      </c>
    </row>
    <row r="792" spans="1:12" x14ac:dyDescent="0.2">
      <c r="A792" s="52">
        <v>20221231</v>
      </c>
      <c r="B792" s="84" t="s">
        <v>142</v>
      </c>
      <c r="C792" s="58">
        <v>11548</v>
      </c>
      <c r="D792" s="52" t="s">
        <v>368</v>
      </c>
      <c r="E792" s="52" t="s">
        <v>366</v>
      </c>
      <c r="F792" s="52" t="str">
        <f t="shared" si="12"/>
        <v>MSF-INR</v>
      </c>
      <c r="G792" s="60">
        <v>192400.56</v>
      </c>
      <c r="H792" s="52" t="s">
        <v>647</v>
      </c>
      <c r="I792" s="52" t="s">
        <v>375</v>
      </c>
      <c r="J792" s="52" t="s">
        <v>374</v>
      </c>
      <c r="K792" s="52" t="s">
        <v>373</v>
      </c>
      <c r="L792" s="60">
        <f>G792*VLOOKUP(RIGHT(F792,3),'Currency-RBI'!$A$2:$B$28,2,0)</f>
        <v>192400.56</v>
      </c>
    </row>
    <row r="793" spans="1:12" x14ac:dyDescent="0.2">
      <c r="A793" s="52">
        <v>20221231</v>
      </c>
      <c r="B793" s="84" t="s">
        <v>127</v>
      </c>
      <c r="C793" s="58">
        <v>11550</v>
      </c>
      <c r="D793" s="52" t="s">
        <v>367</v>
      </c>
      <c r="E793" s="52" t="s">
        <v>381</v>
      </c>
      <c r="F793" s="52" t="str">
        <f t="shared" si="12"/>
        <v>Call Money-GBP</v>
      </c>
      <c r="G793" s="60">
        <v>730858.59</v>
      </c>
      <c r="H793" s="52" t="s">
        <v>646</v>
      </c>
      <c r="I793" s="52" t="s">
        <v>378</v>
      </c>
      <c r="J793" s="52" t="s">
        <v>377</v>
      </c>
      <c r="K793" s="52" t="s">
        <v>373</v>
      </c>
      <c r="L793" s="60">
        <f>G793*VLOOKUP(RIGHT(F793,3),'Currency-RBI'!$A$2:$B$28,2,0)</f>
        <v>72740528.316224992</v>
      </c>
    </row>
    <row r="794" spans="1:12" x14ac:dyDescent="0.2">
      <c r="A794" s="52">
        <v>20221231</v>
      </c>
      <c r="B794" s="84" t="s">
        <v>127</v>
      </c>
      <c r="C794" s="58">
        <v>11551</v>
      </c>
      <c r="D794" s="52" t="s">
        <v>367</v>
      </c>
      <c r="E794" s="52" t="s">
        <v>376</v>
      </c>
      <c r="F794" s="52" t="str">
        <f t="shared" si="12"/>
        <v>Term Loan-GBP</v>
      </c>
      <c r="G794" s="60">
        <v>193852.88999999998</v>
      </c>
      <c r="H794" s="52" t="s">
        <v>645</v>
      </c>
      <c r="I794" s="52" t="s">
        <v>365</v>
      </c>
      <c r="J794" s="52" t="s">
        <v>364</v>
      </c>
      <c r="K794" s="52" t="s">
        <v>373</v>
      </c>
      <c r="L794" s="60">
        <f>G794*VLOOKUP(RIGHT(F794,3),'Currency-RBI'!$A$2:$B$28,2,0)</f>
        <v>19293693.509475</v>
      </c>
    </row>
    <row r="795" spans="1:12" x14ac:dyDescent="0.2">
      <c r="A795" s="52">
        <v>20221231</v>
      </c>
      <c r="B795" s="84" t="s">
        <v>127</v>
      </c>
      <c r="C795" s="58">
        <v>11552</v>
      </c>
      <c r="D795" s="52" t="s">
        <v>367</v>
      </c>
      <c r="E795" s="52" t="s">
        <v>381</v>
      </c>
      <c r="F795" s="52" t="str">
        <f t="shared" si="12"/>
        <v>Call Money-GBP</v>
      </c>
      <c r="G795" s="60">
        <v>381261.87</v>
      </c>
      <c r="H795" s="52" t="s">
        <v>440</v>
      </c>
      <c r="I795" s="52" t="s">
        <v>386</v>
      </c>
      <c r="J795" s="52" t="s">
        <v>386</v>
      </c>
      <c r="K795" s="52" t="s">
        <v>363</v>
      </c>
      <c r="L795" s="60">
        <f>G795*VLOOKUP(RIGHT(F795,3),'Currency-RBI'!$A$2:$B$28,2,0)</f>
        <v>37946040.766424999</v>
      </c>
    </row>
    <row r="796" spans="1:12" x14ac:dyDescent="0.2">
      <c r="A796" s="52">
        <v>20221231</v>
      </c>
      <c r="B796" s="84" t="s">
        <v>142</v>
      </c>
      <c r="C796" s="58">
        <v>11555</v>
      </c>
      <c r="D796" s="52" t="s">
        <v>367</v>
      </c>
      <c r="E796" s="52" t="s">
        <v>370</v>
      </c>
      <c r="F796" s="52" t="str">
        <f t="shared" si="12"/>
        <v>LAF-INR</v>
      </c>
      <c r="G796" s="60">
        <v>395444.61</v>
      </c>
      <c r="H796" s="52" t="s">
        <v>644</v>
      </c>
      <c r="I796" s="52" t="s">
        <v>382</v>
      </c>
      <c r="J796" s="52" t="s">
        <v>371</v>
      </c>
      <c r="K796" s="52" t="s">
        <v>373</v>
      </c>
      <c r="L796" s="60">
        <f>G796*VLOOKUP(RIGHT(F796,3),'Currency-RBI'!$A$2:$B$28,2,0)</f>
        <v>395444.61</v>
      </c>
    </row>
    <row r="797" spans="1:12" x14ac:dyDescent="0.2">
      <c r="A797" s="52">
        <v>20221231</v>
      </c>
      <c r="B797" s="84" t="s">
        <v>127</v>
      </c>
      <c r="C797" s="58">
        <v>11557</v>
      </c>
      <c r="D797" s="52" t="s">
        <v>367</v>
      </c>
      <c r="E797" s="52" t="s">
        <v>370</v>
      </c>
      <c r="F797" s="52" t="str">
        <f t="shared" si="12"/>
        <v>LAF-GBP</v>
      </c>
      <c r="G797" s="60">
        <v>622511.01</v>
      </c>
      <c r="H797" s="52" t="s">
        <v>643</v>
      </c>
      <c r="I797" s="52" t="s">
        <v>369</v>
      </c>
      <c r="J797" s="52" t="s">
        <v>369</v>
      </c>
      <c r="K797" s="52" t="s">
        <v>363</v>
      </c>
      <c r="L797" s="60">
        <f>G797*VLOOKUP(RIGHT(F797,3),'Currency-RBI'!$A$2:$B$28,2,0)</f>
        <v>61956964.547775</v>
      </c>
    </row>
    <row r="798" spans="1:12" x14ac:dyDescent="0.2">
      <c r="A798" s="52">
        <v>20221231</v>
      </c>
      <c r="B798" s="84" t="s">
        <v>127</v>
      </c>
      <c r="C798" s="58">
        <v>11558</v>
      </c>
      <c r="D798" s="52" t="s">
        <v>368</v>
      </c>
      <c r="E798" s="52" t="s">
        <v>370</v>
      </c>
      <c r="F798" s="52" t="str">
        <f t="shared" si="12"/>
        <v>LAF-GBP</v>
      </c>
      <c r="G798" s="60">
        <v>268142.49</v>
      </c>
      <c r="H798" s="52" t="s">
        <v>642</v>
      </c>
      <c r="I798" s="52" t="s">
        <v>365</v>
      </c>
      <c r="J798" s="52" t="s">
        <v>364</v>
      </c>
      <c r="K798" s="52" t="s">
        <v>373</v>
      </c>
      <c r="L798" s="60">
        <f>G798*VLOOKUP(RIGHT(F798,3),'Currency-RBI'!$A$2:$B$28,2,0)</f>
        <v>26687551.673475001</v>
      </c>
    </row>
    <row r="799" spans="1:12" x14ac:dyDescent="0.2">
      <c r="A799" s="52">
        <v>20221231</v>
      </c>
      <c r="B799" s="84" t="s">
        <v>142</v>
      </c>
      <c r="C799" s="58">
        <v>11560</v>
      </c>
      <c r="D799" s="52" t="s">
        <v>368</v>
      </c>
      <c r="E799" s="52" t="s">
        <v>376</v>
      </c>
      <c r="F799" s="52" t="str">
        <f t="shared" si="12"/>
        <v>Term Loan-INR</v>
      </c>
      <c r="G799" s="60">
        <v>529989.56999999995</v>
      </c>
      <c r="H799" s="52" t="s">
        <v>641</v>
      </c>
      <c r="I799" s="52" t="s">
        <v>384</v>
      </c>
      <c r="J799" s="52" t="s">
        <v>371</v>
      </c>
      <c r="K799" s="52" t="s">
        <v>363</v>
      </c>
      <c r="L799" s="60">
        <f>G799*VLOOKUP(RIGHT(F799,3),'Currency-RBI'!$A$2:$B$28,2,0)</f>
        <v>529989.56999999995</v>
      </c>
    </row>
    <row r="800" spans="1:12" x14ac:dyDescent="0.2">
      <c r="A800" s="52">
        <v>20221231</v>
      </c>
      <c r="B800" s="84" t="s">
        <v>127</v>
      </c>
      <c r="C800" s="58">
        <v>11561</v>
      </c>
      <c r="D800" s="52" t="s">
        <v>368</v>
      </c>
      <c r="E800" s="52" t="s">
        <v>381</v>
      </c>
      <c r="F800" s="52" t="str">
        <f t="shared" si="12"/>
        <v>Call Money-GBP</v>
      </c>
      <c r="G800" s="60">
        <v>253301.4</v>
      </c>
      <c r="H800" s="52" t="s">
        <v>640</v>
      </c>
      <c r="I800" s="52" t="s">
        <v>372</v>
      </c>
      <c r="J800" s="52" t="s">
        <v>371</v>
      </c>
      <c r="K800" s="52" t="s">
        <v>373</v>
      </c>
      <c r="L800" s="60">
        <f>G800*VLOOKUP(RIGHT(F800,3),'Currency-RBI'!$A$2:$B$28,2,0)</f>
        <v>25210455.088500001</v>
      </c>
    </row>
    <row r="801" spans="1:12" x14ac:dyDescent="0.2">
      <c r="A801" s="52">
        <v>20221231</v>
      </c>
      <c r="B801" s="84" t="s">
        <v>127</v>
      </c>
      <c r="C801" s="58">
        <v>11562</v>
      </c>
      <c r="D801" s="52" t="s">
        <v>367</v>
      </c>
      <c r="E801" s="52" t="s">
        <v>366</v>
      </c>
      <c r="F801" s="52" t="str">
        <f t="shared" si="12"/>
        <v>MSF-GBP</v>
      </c>
      <c r="G801" s="60">
        <v>293363.73</v>
      </c>
      <c r="H801" s="52" t="s">
        <v>639</v>
      </c>
      <c r="I801" s="52" t="s">
        <v>382</v>
      </c>
      <c r="J801" s="52" t="s">
        <v>371</v>
      </c>
      <c r="K801" s="52" t="s">
        <v>363</v>
      </c>
      <c r="L801" s="60">
        <f>G801*VLOOKUP(RIGHT(F801,3),'Currency-RBI'!$A$2:$B$28,2,0)</f>
        <v>29197758.637575001</v>
      </c>
    </row>
    <row r="802" spans="1:12" x14ac:dyDescent="0.2">
      <c r="A802" s="52">
        <v>20221231</v>
      </c>
      <c r="B802" s="84" t="s">
        <v>130</v>
      </c>
      <c r="C802" s="58">
        <v>11563</v>
      </c>
      <c r="D802" s="52" t="s">
        <v>367</v>
      </c>
      <c r="E802" s="52" t="s">
        <v>370</v>
      </c>
      <c r="F802" s="52" t="str">
        <f t="shared" si="12"/>
        <v>LAF-EUR</v>
      </c>
      <c r="G802" s="60">
        <v>214684.47</v>
      </c>
      <c r="H802" s="52" t="s">
        <v>638</v>
      </c>
      <c r="I802" s="52" t="s">
        <v>378</v>
      </c>
      <c r="J802" s="52" t="s">
        <v>377</v>
      </c>
      <c r="K802" s="52" t="s">
        <v>363</v>
      </c>
      <c r="L802" s="60">
        <f>G802*VLOOKUP(RIGHT(F802,3),'Currency-RBI'!$A$2:$B$28,2,0)</f>
        <v>18921215.76345</v>
      </c>
    </row>
    <row r="803" spans="1:12" x14ac:dyDescent="0.2">
      <c r="A803" s="52">
        <v>20221231</v>
      </c>
      <c r="B803" s="84" t="s">
        <v>142</v>
      </c>
      <c r="C803" s="58">
        <v>11564</v>
      </c>
      <c r="D803" s="52" t="s">
        <v>368</v>
      </c>
      <c r="E803" s="52" t="s">
        <v>370</v>
      </c>
      <c r="F803" s="52" t="str">
        <f t="shared" si="12"/>
        <v>LAF-INR</v>
      </c>
      <c r="G803" s="60">
        <v>801582.21</v>
      </c>
      <c r="H803" s="52" t="s">
        <v>637</v>
      </c>
      <c r="I803" s="52" t="s">
        <v>378</v>
      </c>
      <c r="J803" s="52" t="s">
        <v>377</v>
      </c>
      <c r="K803" s="52" t="s">
        <v>363</v>
      </c>
      <c r="L803" s="60">
        <f>G803*VLOOKUP(RIGHT(F803,3),'Currency-RBI'!$A$2:$B$28,2,0)</f>
        <v>801582.21</v>
      </c>
    </row>
    <row r="804" spans="1:12" x14ac:dyDescent="0.2">
      <c r="A804" s="52">
        <v>20221231</v>
      </c>
      <c r="B804" s="84" t="s">
        <v>130</v>
      </c>
      <c r="C804" s="58">
        <v>11571</v>
      </c>
      <c r="D804" s="52" t="s">
        <v>368</v>
      </c>
      <c r="E804" s="52" t="s">
        <v>370</v>
      </c>
      <c r="F804" s="52" t="str">
        <f t="shared" si="12"/>
        <v>LAF-EUR</v>
      </c>
      <c r="G804" s="60">
        <v>438571.98</v>
      </c>
      <c r="H804" s="52" t="s">
        <v>636</v>
      </c>
      <c r="I804" s="52" t="s">
        <v>384</v>
      </c>
      <c r="J804" s="52" t="s">
        <v>371</v>
      </c>
      <c r="K804" s="52" t="s">
        <v>373</v>
      </c>
      <c r="L804" s="60">
        <f>G804*VLOOKUP(RIGHT(F804,3),'Currency-RBI'!$A$2:$B$28,2,0)</f>
        <v>38653541.4573</v>
      </c>
    </row>
    <row r="805" spans="1:12" x14ac:dyDescent="0.2">
      <c r="A805" s="52">
        <v>20221231</v>
      </c>
      <c r="B805" s="84" t="s">
        <v>130</v>
      </c>
      <c r="C805" s="58">
        <v>11574</v>
      </c>
      <c r="D805" s="52" t="s">
        <v>367</v>
      </c>
      <c r="E805" s="52" t="s">
        <v>381</v>
      </c>
      <c r="F805" s="52" t="str">
        <f t="shared" si="12"/>
        <v>Call Money-EUR</v>
      </c>
      <c r="G805" s="60">
        <v>669680.55000000005</v>
      </c>
      <c r="H805" s="52" t="s">
        <v>635</v>
      </c>
      <c r="I805" s="52" t="s">
        <v>380</v>
      </c>
      <c r="J805" s="52" t="s">
        <v>379</v>
      </c>
      <c r="K805" s="52" t="s">
        <v>363</v>
      </c>
      <c r="L805" s="60">
        <f>G805*VLOOKUP(RIGHT(F805,3),'Currency-RBI'!$A$2:$B$28,2,0)</f>
        <v>59022295.274250008</v>
      </c>
    </row>
    <row r="806" spans="1:12" x14ac:dyDescent="0.2">
      <c r="A806" s="52">
        <v>20221231</v>
      </c>
      <c r="B806" s="84" t="s">
        <v>130</v>
      </c>
      <c r="C806" s="58">
        <v>11576</v>
      </c>
      <c r="D806" s="52" t="s">
        <v>368</v>
      </c>
      <c r="E806" s="52" t="s">
        <v>366</v>
      </c>
      <c r="F806" s="52" t="str">
        <f t="shared" si="12"/>
        <v>MSF-EUR</v>
      </c>
      <c r="G806" s="60">
        <v>802896.92999999993</v>
      </c>
      <c r="H806" s="52" t="s">
        <v>634</v>
      </c>
      <c r="I806" s="52" t="s">
        <v>365</v>
      </c>
      <c r="J806" s="52" t="s">
        <v>364</v>
      </c>
      <c r="K806" s="52" t="s">
        <v>363</v>
      </c>
      <c r="L806" s="60">
        <f>G806*VLOOKUP(RIGHT(F806,3),'Currency-RBI'!$A$2:$B$28,2,0)</f>
        <v>70763320.925549999</v>
      </c>
    </row>
    <row r="807" spans="1:12" x14ac:dyDescent="0.2">
      <c r="A807" s="52">
        <v>20221231</v>
      </c>
      <c r="B807" s="84" t="s">
        <v>142</v>
      </c>
      <c r="C807" s="58">
        <v>11577</v>
      </c>
      <c r="D807" s="52" t="s">
        <v>368</v>
      </c>
      <c r="E807" s="52" t="s">
        <v>370</v>
      </c>
      <c r="F807" s="52" t="str">
        <f t="shared" si="12"/>
        <v>LAF-INR</v>
      </c>
      <c r="G807" s="60">
        <v>506641.41</v>
      </c>
      <c r="H807" s="52" t="s">
        <v>633</v>
      </c>
      <c r="I807" s="52" t="s">
        <v>385</v>
      </c>
      <c r="J807" s="52" t="s">
        <v>364</v>
      </c>
      <c r="K807" s="52" t="s">
        <v>363</v>
      </c>
      <c r="L807" s="60">
        <f>G807*VLOOKUP(RIGHT(F807,3),'Currency-RBI'!$A$2:$B$28,2,0)</f>
        <v>506641.41</v>
      </c>
    </row>
    <row r="808" spans="1:12" x14ac:dyDescent="0.2">
      <c r="A808" s="52">
        <v>20221231</v>
      </c>
      <c r="B808" s="84" t="s">
        <v>127</v>
      </c>
      <c r="C808" s="58">
        <v>11578</v>
      </c>
      <c r="D808" s="52" t="s">
        <v>368</v>
      </c>
      <c r="E808" s="52" t="s">
        <v>381</v>
      </c>
      <c r="F808" s="52" t="str">
        <f t="shared" si="12"/>
        <v>Call Money-GBP</v>
      </c>
      <c r="G808" s="60">
        <v>890015.94</v>
      </c>
      <c r="H808" s="52" t="s">
        <v>632</v>
      </c>
      <c r="I808" s="52" t="s">
        <v>380</v>
      </c>
      <c r="J808" s="52" t="s">
        <v>379</v>
      </c>
      <c r="K808" s="52" t="s">
        <v>363</v>
      </c>
      <c r="L808" s="60">
        <f>G808*VLOOKUP(RIGHT(F808,3),'Currency-RBI'!$A$2:$B$28,2,0)</f>
        <v>88581061.468349993</v>
      </c>
    </row>
    <row r="809" spans="1:12" x14ac:dyDescent="0.2">
      <c r="A809" s="52">
        <v>20221231</v>
      </c>
      <c r="B809" s="84" t="s">
        <v>127</v>
      </c>
      <c r="C809" s="58">
        <v>11580</v>
      </c>
      <c r="D809" s="52" t="s">
        <v>368</v>
      </c>
      <c r="E809" s="52" t="s">
        <v>381</v>
      </c>
      <c r="F809" s="52" t="str">
        <f t="shared" si="12"/>
        <v>Call Money-GBP</v>
      </c>
      <c r="G809" s="60">
        <v>381225.24</v>
      </c>
      <c r="H809" s="52" t="s">
        <v>479</v>
      </c>
      <c r="I809" s="52" t="s">
        <v>375</v>
      </c>
      <c r="J809" s="52" t="s">
        <v>374</v>
      </c>
      <c r="K809" s="52" t="s">
        <v>363</v>
      </c>
      <c r="L809" s="60">
        <f>G809*VLOOKUP(RIGHT(F809,3),'Currency-RBI'!$A$2:$B$28,2,0)</f>
        <v>37942395.074100003</v>
      </c>
    </row>
    <row r="810" spans="1:12" x14ac:dyDescent="0.2">
      <c r="A810" s="52">
        <v>20221231</v>
      </c>
      <c r="B810" s="84" t="s">
        <v>123</v>
      </c>
      <c r="C810" s="58">
        <v>11582</v>
      </c>
      <c r="D810" s="52" t="s">
        <v>367</v>
      </c>
      <c r="E810" s="52" t="s">
        <v>366</v>
      </c>
      <c r="F810" s="52" t="str">
        <f t="shared" si="12"/>
        <v>MSF-USD</v>
      </c>
      <c r="G810" s="60">
        <v>578946.05999999994</v>
      </c>
      <c r="H810" s="52" t="s">
        <v>631</v>
      </c>
      <c r="I810" s="52" t="s">
        <v>382</v>
      </c>
      <c r="J810" s="52" t="s">
        <v>371</v>
      </c>
      <c r="K810" s="52" t="s">
        <v>373</v>
      </c>
      <c r="L810" s="60">
        <f>G810*VLOOKUP(RIGHT(F810,3),'Currency-RBI'!$A$2:$B$28,2,0)</f>
        <v>47893312.813499995</v>
      </c>
    </row>
    <row r="811" spans="1:12" x14ac:dyDescent="0.2">
      <c r="A811" s="52">
        <v>20221231</v>
      </c>
      <c r="B811" s="84" t="s">
        <v>130</v>
      </c>
      <c r="C811" s="58">
        <v>11583</v>
      </c>
      <c r="D811" s="52" t="s">
        <v>368</v>
      </c>
      <c r="E811" s="52" t="s">
        <v>370</v>
      </c>
      <c r="F811" s="52" t="str">
        <f t="shared" si="12"/>
        <v>LAF-EUR</v>
      </c>
      <c r="G811" s="60">
        <v>907099.38</v>
      </c>
      <c r="H811" s="52" t="s">
        <v>630</v>
      </c>
      <c r="I811" s="52" t="s">
        <v>365</v>
      </c>
      <c r="J811" s="52" t="s">
        <v>364</v>
      </c>
      <c r="K811" s="52" t="s">
        <v>373</v>
      </c>
      <c r="L811" s="60">
        <f>G811*VLOOKUP(RIGHT(F811,3),'Currency-RBI'!$A$2:$B$28,2,0)</f>
        <v>79947203.856300011</v>
      </c>
    </row>
    <row r="812" spans="1:12" x14ac:dyDescent="0.2">
      <c r="A812" s="52">
        <v>20221231</v>
      </c>
      <c r="B812" s="84" t="s">
        <v>142</v>
      </c>
      <c r="C812" s="58">
        <v>11585</v>
      </c>
      <c r="D812" s="52" t="s">
        <v>367</v>
      </c>
      <c r="E812" s="52" t="s">
        <v>376</v>
      </c>
      <c r="F812" s="52" t="str">
        <f t="shared" si="12"/>
        <v>Term Loan-INR</v>
      </c>
      <c r="G812" s="60">
        <v>731888.19</v>
      </c>
      <c r="H812" s="52" t="s">
        <v>629</v>
      </c>
      <c r="I812" s="52" t="s">
        <v>365</v>
      </c>
      <c r="J812" s="52" t="s">
        <v>364</v>
      </c>
      <c r="K812" s="52" t="s">
        <v>363</v>
      </c>
      <c r="L812" s="60">
        <f>G812*VLOOKUP(RIGHT(F812,3),'Currency-RBI'!$A$2:$B$28,2,0)</f>
        <v>731888.19</v>
      </c>
    </row>
    <row r="813" spans="1:12" x14ac:dyDescent="0.2">
      <c r="A813" s="52">
        <v>20221231</v>
      </c>
      <c r="B813" s="84" t="s">
        <v>130</v>
      </c>
      <c r="C813" s="58">
        <v>11586</v>
      </c>
      <c r="D813" s="52" t="s">
        <v>368</v>
      </c>
      <c r="E813" s="52" t="s">
        <v>381</v>
      </c>
      <c r="F813" s="52" t="str">
        <f t="shared" si="12"/>
        <v>Call Money-EUR</v>
      </c>
      <c r="G813" s="60">
        <v>674525.61</v>
      </c>
      <c r="H813" s="52" t="s">
        <v>628</v>
      </c>
      <c r="I813" s="52" t="s">
        <v>365</v>
      </c>
      <c r="J813" s="52" t="s">
        <v>364</v>
      </c>
      <c r="K813" s="52" t="s">
        <v>363</v>
      </c>
      <c r="L813" s="60">
        <f>G813*VLOOKUP(RIGHT(F813,3),'Currency-RBI'!$A$2:$B$28,2,0)</f>
        <v>59449314.63735</v>
      </c>
    </row>
    <row r="814" spans="1:12" x14ac:dyDescent="0.2">
      <c r="A814" s="52">
        <v>20221231</v>
      </c>
      <c r="B814" s="84" t="s">
        <v>130</v>
      </c>
      <c r="C814" s="58">
        <v>11587</v>
      </c>
      <c r="D814" s="52" t="s">
        <v>367</v>
      </c>
      <c r="E814" s="52" t="s">
        <v>366</v>
      </c>
      <c r="F814" s="52" t="str">
        <f t="shared" si="12"/>
        <v>MSF-EUR</v>
      </c>
      <c r="G814" s="60">
        <v>408094.83</v>
      </c>
      <c r="H814" s="52" t="s">
        <v>627</v>
      </c>
      <c r="I814" s="52" t="s">
        <v>386</v>
      </c>
      <c r="J814" s="52" t="s">
        <v>386</v>
      </c>
      <c r="K814" s="52" t="s">
        <v>363</v>
      </c>
      <c r="L814" s="60">
        <f>G814*VLOOKUP(RIGHT(F814,3),'Currency-RBI'!$A$2:$B$28,2,0)</f>
        <v>35967437.842050001</v>
      </c>
    </row>
    <row r="815" spans="1:12" x14ac:dyDescent="0.2">
      <c r="A815" s="52">
        <v>20221231</v>
      </c>
      <c r="B815" s="84" t="s">
        <v>123</v>
      </c>
      <c r="C815" s="58">
        <v>11591</v>
      </c>
      <c r="D815" s="52" t="s">
        <v>368</v>
      </c>
      <c r="E815" s="52" t="s">
        <v>366</v>
      </c>
      <c r="F815" s="52" t="str">
        <f t="shared" si="12"/>
        <v>MSF-USD</v>
      </c>
      <c r="G815" s="60">
        <v>887480.55</v>
      </c>
      <c r="H815" s="52" t="s">
        <v>626</v>
      </c>
      <c r="I815" s="52" t="s">
        <v>365</v>
      </c>
      <c r="J815" s="52" t="s">
        <v>364</v>
      </c>
      <c r="K815" s="52" t="s">
        <v>363</v>
      </c>
      <c r="L815" s="60">
        <f>G815*VLOOKUP(RIGHT(F815,3),'Currency-RBI'!$A$2:$B$28,2,0)</f>
        <v>73416828.498750001</v>
      </c>
    </row>
    <row r="816" spans="1:12" x14ac:dyDescent="0.2">
      <c r="A816" s="52">
        <v>20221231</v>
      </c>
      <c r="B816" s="84" t="s">
        <v>127</v>
      </c>
      <c r="C816" s="58">
        <v>11593</v>
      </c>
      <c r="D816" s="52" t="s">
        <v>367</v>
      </c>
      <c r="E816" s="52" t="s">
        <v>381</v>
      </c>
      <c r="F816" s="52" t="str">
        <f t="shared" si="12"/>
        <v>Call Money-GBP</v>
      </c>
      <c r="G816" s="60">
        <v>240120.54</v>
      </c>
      <c r="H816" s="52" t="s">
        <v>625</v>
      </c>
      <c r="I816" s="52" t="s">
        <v>375</v>
      </c>
      <c r="J816" s="52" t="s">
        <v>374</v>
      </c>
      <c r="K816" s="52" t="s">
        <v>373</v>
      </c>
      <c r="L816" s="60">
        <f>G816*VLOOKUP(RIGHT(F816,3),'Currency-RBI'!$A$2:$B$28,2,0)</f>
        <v>23898597.044850003</v>
      </c>
    </row>
    <row r="817" spans="1:12" x14ac:dyDescent="0.2">
      <c r="A817" s="52">
        <v>20221231</v>
      </c>
      <c r="B817" s="84" t="s">
        <v>142</v>
      </c>
      <c r="C817" s="58">
        <v>11594</v>
      </c>
      <c r="D817" s="52" t="s">
        <v>368</v>
      </c>
      <c r="E817" s="52" t="s">
        <v>366</v>
      </c>
      <c r="F817" s="52" t="str">
        <f t="shared" si="12"/>
        <v>MSF-INR</v>
      </c>
      <c r="G817" s="60">
        <v>574403.93999999994</v>
      </c>
      <c r="H817" s="52" t="s">
        <v>624</v>
      </c>
      <c r="I817" s="52" t="s">
        <v>383</v>
      </c>
      <c r="J817" s="52" t="s">
        <v>371</v>
      </c>
      <c r="K817" s="52" t="s">
        <v>373</v>
      </c>
      <c r="L817" s="60">
        <f>G817*VLOOKUP(RIGHT(F817,3),'Currency-RBI'!$A$2:$B$28,2,0)</f>
        <v>574403.93999999994</v>
      </c>
    </row>
    <row r="818" spans="1:12" x14ac:dyDescent="0.2">
      <c r="A818" s="52">
        <v>20221231</v>
      </c>
      <c r="B818" s="84" t="s">
        <v>130</v>
      </c>
      <c r="C818" s="58">
        <v>11596</v>
      </c>
      <c r="D818" s="52" t="s">
        <v>367</v>
      </c>
      <c r="E818" s="52" t="s">
        <v>381</v>
      </c>
      <c r="F818" s="52" t="str">
        <f t="shared" si="12"/>
        <v>Call Money-EUR</v>
      </c>
      <c r="G818" s="60">
        <v>620879.49</v>
      </c>
      <c r="H818" s="52" t="s">
        <v>456</v>
      </c>
      <c r="I818" s="52" t="s">
        <v>386</v>
      </c>
      <c r="J818" s="52" t="s">
        <v>386</v>
      </c>
      <c r="K818" s="52" t="s">
        <v>363</v>
      </c>
      <c r="L818" s="60">
        <f>G818*VLOOKUP(RIGHT(F818,3),'Currency-RBI'!$A$2:$B$28,2,0)</f>
        <v>54721213.851150006</v>
      </c>
    </row>
    <row r="819" spans="1:12" x14ac:dyDescent="0.2">
      <c r="A819" s="52">
        <v>20221231</v>
      </c>
      <c r="B819" s="84" t="s">
        <v>123</v>
      </c>
      <c r="C819" s="58">
        <v>11597</v>
      </c>
      <c r="D819" s="52" t="s">
        <v>367</v>
      </c>
      <c r="E819" s="52" t="s">
        <v>366</v>
      </c>
      <c r="F819" s="52" t="str">
        <f t="shared" si="12"/>
        <v>MSF-USD</v>
      </c>
      <c r="G819" s="60">
        <v>60519.69</v>
      </c>
      <c r="H819" s="52" t="s">
        <v>623</v>
      </c>
      <c r="I819" s="52" t="s">
        <v>380</v>
      </c>
      <c r="J819" s="52" t="s">
        <v>379</v>
      </c>
      <c r="K819" s="52" t="s">
        <v>373</v>
      </c>
      <c r="L819" s="60">
        <f>G819*VLOOKUP(RIGHT(F819,3),'Currency-RBI'!$A$2:$B$28,2,0)</f>
        <v>5006491.35525</v>
      </c>
    </row>
    <row r="820" spans="1:12" x14ac:dyDescent="0.2">
      <c r="A820" s="52">
        <v>20221231</v>
      </c>
      <c r="B820" s="84" t="s">
        <v>130</v>
      </c>
      <c r="C820" s="58">
        <v>11598</v>
      </c>
      <c r="D820" s="52" t="s">
        <v>368</v>
      </c>
      <c r="E820" s="52" t="s">
        <v>381</v>
      </c>
      <c r="F820" s="52" t="str">
        <f t="shared" si="12"/>
        <v>Call Money-EUR</v>
      </c>
      <c r="G820" s="60">
        <v>803567.16</v>
      </c>
      <c r="H820" s="52" t="s">
        <v>622</v>
      </c>
      <c r="I820" s="52" t="s">
        <v>385</v>
      </c>
      <c r="J820" s="52" t="s">
        <v>364</v>
      </c>
      <c r="K820" s="52" t="s">
        <v>373</v>
      </c>
      <c r="L820" s="60">
        <f>G820*VLOOKUP(RIGHT(F820,3),'Currency-RBI'!$A$2:$B$28,2,0)</f>
        <v>70822391.646600008</v>
      </c>
    </row>
    <row r="821" spans="1:12" x14ac:dyDescent="0.2">
      <c r="A821" s="52">
        <v>20221231</v>
      </c>
      <c r="B821" s="84" t="s">
        <v>142</v>
      </c>
      <c r="C821" s="58">
        <v>11599</v>
      </c>
      <c r="D821" s="52" t="s">
        <v>368</v>
      </c>
      <c r="E821" s="52" t="s">
        <v>381</v>
      </c>
      <c r="F821" s="52" t="str">
        <f t="shared" si="12"/>
        <v>Call Money-INR</v>
      </c>
      <c r="G821" s="60">
        <v>226552.59</v>
      </c>
      <c r="H821" s="52" t="s">
        <v>621</v>
      </c>
      <c r="I821" s="52" t="s">
        <v>375</v>
      </c>
      <c r="J821" s="52" t="s">
        <v>374</v>
      </c>
      <c r="K821" s="52" t="s">
        <v>373</v>
      </c>
      <c r="L821" s="60">
        <f>G821*VLOOKUP(RIGHT(F821,3),'Currency-RBI'!$A$2:$B$28,2,0)</f>
        <v>226552.59</v>
      </c>
    </row>
    <row r="822" spans="1:12" x14ac:dyDescent="0.2">
      <c r="A822" s="52">
        <v>20221231</v>
      </c>
      <c r="B822" s="84" t="s">
        <v>123</v>
      </c>
      <c r="C822" s="58">
        <v>11601</v>
      </c>
      <c r="D822" s="52" t="s">
        <v>367</v>
      </c>
      <c r="E822" s="52" t="s">
        <v>366</v>
      </c>
      <c r="F822" s="52" t="str">
        <f t="shared" si="12"/>
        <v>MSF-USD</v>
      </c>
      <c r="G822" s="60">
        <v>840829.77</v>
      </c>
      <c r="H822" s="52" t="s">
        <v>447</v>
      </c>
      <c r="I822" s="52" t="s">
        <v>383</v>
      </c>
      <c r="J822" s="52" t="s">
        <v>371</v>
      </c>
      <c r="K822" s="52" t="s">
        <v>373</v>
      </c>
      <c r="L822" s="60">
        <f>G822*VLOOKUP(RIGHT(F822,3),'Currency-RBI'!$A$2:$B$28,2,0)</f>
        <v>69557642.723250002</v>
      </c>
    </row>
    <row r="823" spans="1:12" x14ac:dyDescent="0.2">
      <c r="A823" s="52">
        <v>20221231</v>
      </c>
      <c r="B823" s="84" t="s">
        <v>130</v>
      </c>
      <c r="C823" s="58">
        <v>11604</v>
      </c>
      <c r="D823" s="52" t="s">
        <v>367</v>
      </c>
      <c r="E823" s="52" t="s">
        <v>366</v>
      </c>
      <c r="F823" s="52" t="str">
        <f t="shared" si="12"/>
        <v>MSF-EUR</v>
      </c>
      <c r="G823" s="60">
        <v>211003.65</v>
      </c>
      <c r="H823" s="52" t="s">
        <v>620</v>
      </c>
      <c r="I823" s="52" t="s">
        <v>386</v>
      </c>
      <c r="J823" s="52" t="s">
        <v>386</v>
      </c>
      <c r="K823" s="52" t="s">
        <v>363</v>
      </c>
      <c r="L823" s="60">
        <f>G823*VLOOKUP(RIGHT(F823,3),'Currency-RBI'!$A$2:$B$28,2,0)</f>
        <v>18596806.692749999</v>
      </c>
    </row>
    <row r="824" spans="1:12" x14ac:dyDescent="0.2">
      <c r="A824" s="52">
        <v>20221231</v>
      </c>
      <c r="B824" s="84" t="s">
        <v>123</v>
      </c>
      <c r="C824" s="58">
        <v>11607</v>
      </c>
      <c r="D824" s="52" t="s">
        <v>368</v>
      </c>
      <c r="E824" s="52" t="s">
        <v>366</v>
      </c>
      <c r="F824" s="52" t="str">
        <f t="shared" si="12"/>
        <v>MSF-USD</v>
      </c>
      <c r="G824" s="60">
        <v>374485.32</v>
      </c>
      <c r="H824" s="52" t="s">
        <v>445</v>
      </c>
      <c r="I824" s="52" t="s">
        <v>382</v>
      </c>
      <c r="J824" s="52" t="s">
        <v>371</v>
      </c>
      <c r="K824" s="52" t="s">
        <v>363</v>
      </c>
      <c r="L824" s="60">
        <f>G824*VLOOKUP(RIGHT(F824,3),'Currency-RBI'!$A$2:$B$28,2,0)</f>
        <v>30979298.096999999</v>
      </c>
    </row>
    <row r="825" spans="1:12" x14ac:dyDescent="0.2">
      <c r="A825" s="52">
        <v>20221231</v>
      </c>
      <c r="B825" s="84" t="s">
        <v>127</v>
      </c>
      <c r="C825" s="58">
        <v>11610</v>
      </c>
      <c r="D825" s="52" t="s">
        <v>367</v>
      </c>
      <c r="E825" s="52" t="s">
        <v>381</v>
      </c>
      <c r="F825" s="52" t="str">
        <f t="shared" si="12"/>
        <v>Call Money-GBP</v>
      </c>
      <c r="G825" s="60">
        <v>916548.92999999993</v>
      </c>
      <c r="H825" s="52" t="s">
        <v>619</v>
      </c>
      <c r="I825" s="52" t="s">
        <v>385</v>
      </c>
      <c r="J825" s="52" t="s">
        <v>364</v>
      </c>
      <c r="K825" s="52" t="s">
        <v>373</v>
      </c>
      <c r="L825" s="60">
        <f>G825*VLOOKUP(RIGHT(F825,3),'Currency-RBI'!$A$2:$B$28,2,0)</f>
        <v>91221823.630575001</v>
      </c>
    </row>
    <row r="826" spans="1:12" x14ac:dyDescent="0.2">
      <c r="A826" s="52">
        <v>20221231</v>
      </c>
      <c r="B826" s="84" t="s">
        <v>142</v>
      </c>
      <c r="C826" s="58">
        <v>11611</v>
      </c>
      <c r="D826" s="52" t="s">
        <v>368</v>
      </c>
      <c r="E826" s="52" t="s">
        <v>376</v>
      </c>
      <c r="F826" s="52" t="str">
        <f t="shared" si="12"/>
        <v>Term Loan-INR</v>
      </c>
      <c r="G826" s="60">
        <v>686550.15</v>
      </c>
      <c r="H826" s="52" t="s">
        <v>618</v>
      </c>
      <c r="I826" s="52" t="s">
        <v>365</v>
      </c>
      <c r="J826" s="52" t="s">
        <v>364</v>
      </c>
      <c r="K826" s="52" t="s">
        <v>363</v>
      </c>
      <c r="L826" s="60">
        <f>G826*VLOOKUP(RIGHT(F826,3),'Currency-RBI'!$A$2:$B$28,2,0)</f>
        <v>686550.15</v>
      </c>
    </row>
    <row r="827" spans="1:12" x14ac:dyDescent="0.2">
      <c r="A827" s="52">
        <v>20221231</v>
      </c>
      <c r="B827" s="84" t="s">
        <v>130</v>
      </c>
      <c r="C827" s="58">
        <v>11614</v>
      </c>
      <c r="D827" s="52" t="s">
        <v>367</v>
      </c>
      <c r="E827" s="52" t="s">
        <v>381</v>
      </c>
      <c r="F827" s="52" t="str">
        <f t="shared" si="12"/>
        <v>Call Money-EUR</v>
      </c>
      <c r="G827" s="60">
        <v>378031.5</v>
      </c>
      <c r="H827" s="52" t="s">
        <v>617</v>
      </c>
      <c r="I827" s="52" t="s">
        <v>375</v>
      </c>
      <c r="J827" s="52" t="s">
        <v>374</v>
      </c>
      <c r="K827" s="52" t="s">
        <v>363</v>
      </c>
      <c r="L827" s="60">
        <f>G827*VLOOKUP(RIGHT(F827,3),'Currency-RBI'!$A$2:$B$28,2,0)</f>
        <v>33317806.252500001</v>
      </c>
    </row>
    <row r="828" spans="1:12" x14ac:dyDescent="0.2">
      <c r="A828" s="52">
        <v>20221231</v>
      </c>
      <c r="B828" s="84" t="s">
        <v>142</v>
      </c>
      <c r="C828" s="58">
        <v>11620</v>
      </c>
      <c r="D828" s="52" t="s">
        <v>367</v>
      </c>
      <c r="E828" s="52" t="s">
        <v>366</v>
      </c>
      <c r="F828" s="52" t="str">
        <f t="shared" si="12"/>
        <v>MSF-INR</v>
      </c>
      <c r="G828" s="60">
        <v>676878.84</v>
      </c>
      <c r="H828" s="52" t="s">
        <v>616</v>
      </c>
      <c r="I828" s="52" t="s">
        <v>375</v>
      </c>
      <c r="J828" s="52" t="s">
        <v>374</v>
      </c>
      <c r="K828" s="52" t="s">
        <v>363</v>
      </c>
      <c r="L828" s="60">
        <f>G828*VLOOKUP(RIGHT(F828,3),'Currency-RBI'!$A$2:$B$28,2,0)</f>
        <v>676878.84</v>
      </c>
    </row>
    <row r="829" spans="1:12" x14ac:dyDescent="0.2">
      <c r="A829" s="52">
        <v>20221231</v>
      </c>
      <c r="B829" s="84" t="s">
        <v>142</v>
      </c>
      <c r="C829" s="58">
        <v>11622</v>
      </c>
      <c r="D829" s="52" t="s">
        <v>367</v>
      </c>
      <c r="E829" s="52" t="s">
        <v>370</v>
      </c>
      <c r="F829" s="52" t="str">
        <f t="shared" si="12"/>
        <v>LAF-INR</v>
      </c>
      <c r="G829" s="60">
        <v>469945.08</v>
      </c>
      <c r="H829" s="52" t="s">
        <v>615</v>
      </c>
      <c r="I829" s="52" t="s">
        <v>378</v>
      </c>
      <c r="J829" s="52" t="s">
        <v>377</v>
      </c>
      <c r="K829" s="52" t="s">
        <v>363</v>
      </c>
      <c r="L829" s="60">
        <f>G829*VLOOKUP(RIGHT(F829,3),'Currency-RBI'!$A$2:$B$28,2,0)</f>
        <v>469945.08</v>
      </c>
    </row>
    <row r="830" spans="1:12" x14ac:dyDescent="0.2">
      <c r="A830" s="52">
        <v>20221231</v>
      </c>
      <c r="B830" s="84" t="s">
        <v>123</v>
      </c>
      <c r="C830" s="58">
        <v>11623</v>
      </c>
      <c r="D830" s="52" t="s">
        <v>367</v>
      </c>
      <c r="E830" s="52" t="s">
        <v>366</v>
      </c>
      <c r="F830" s="52" t="str">
        <f t="shared" si="12"/>
        <v>MSF-USD</v>
      </c>
      <c r="G830" s="60">
        <v>122533.29</v>
      </c>
      <c r="H830" s="52" t="s">
        <v>614</v>
      </c>
      <c r="I830" s="52" t="s">
        <v>382</v>
      </c>
      <c r="J830" s="52" t="s">
        <v>371</v>
      </c>
      <c r="K830" s="52" t="s">
        <v>363</v>
      </c>
      <c r="L830" s="60">
        <f>G830*VLOOKUP(RIGHT(F830,3),'Currency-RBI'!$A$2:$B$28,2,0)</f>
        <v>10136566.41525</v>
      </c>
    </row>
    <row r="831" spans="1:12" x14ac:dyDescent="0.2">
      <c r="A831" s="52">
        <v>20221231</v>
      </c>
      <c r="B831" s="84" t="s">
        <v>142</v>
      </c>
      <c r="C831" s="58">
        <v>11626</v>
      </c>
      <c r="D831" s="52" t="s">
        <v>367</v>
      </c>
      <c r="E831" s="52" t="s">
        <v>370</v>
      </c>
      <c r="F831" s="52" t="str">
        <f t="shared" si="12"/>
        <v>LAF-INR</v>
      </c>
      <c r="G831" s="60">
        <v>153337.13999999998</v>
      </c>
      <c r="H831" s="52" t="s">
        <v>613</v>
      </c>
      <c r="I831" s="52" t="s">
        <v>375</v>
      </c>
      <c r="J831" s="52" t="s">
        <v>374</v>
      </c>
      <c r="K831" s="52" t="s">
        <v>373</v>
      </c>
      <c r="L831" s="60">
        <f>G831*VLOOKUP(RIGHT(F831,3),'Currency-RBI'!$A$2:$B$28,2,0)</f>
        <v>153337.13999999998</v>
      </c>
    </row>
    <row r="832" spans="1:12" x14ac:dyDescent="0.2">
      <c r="A832" s="52">
        <v>20221231</v>
      </c>
      <c r="B832" s="84" t="s">
        <v>142</v>
      </c>
      <c r="C832" s="58">
        <v>11627</v>
      </c>
      <c r="D832" s="52" t="s">
        <v>368</v>
      </c>
      <c r="E832" s="52" t="s">
        <v>366</v>
      </c>
      <c r="F832" s="52" t="str">
        <f t="shared" si="12"/>
        <v>MSF-INR</v>
      </c>
      <c r="G832" s="60">
        <v>270902.61</v>
      </c>
      <c r="H832" s="52" t="s">
        <v>407</v>
      </c>
      <c r="I832" s="52" t="s">
        <v>380</v>
      </c>
      <c r="J832" s="52" t="s">
        <v>379</v>
      </c>
      <c r="K832" s="52" t="s">
        <v>373</v>
      </c>
      <c r="L832" s="60">
        <f>G832*VLOOKUP(RIGHT(F832,3),'Currency-RBI'!$A$2:$B$28,2,0)</f>
        <v>270902.61</v>
      </c>
    </row>
    <row r="833" spans="1:12" x14ac:dyDescent="0.2">
      <c r="A833" s="52">
        <v>20221231</v>
      </c>
      <c r="B833" s="84" t="s">
        <v>123</v>
      </c>
      <c r="C833" s="58">
        <v>11628</v>
      </c>
      <c r="D833" s="52" t="s">
        <v>367</v>
      </c>
      <c r="E833" s="52" t="s">
        <v>370</v>
      </c>
      <c r="F833" s="52" t="str">
        <f t="shared" si="12"/>
        <v>LAF-USD</v>
      </c>
      <c r="G833" s="60">
        <v>834962.04</v>
      </c>
      <c r="H833" s="52" t="s">
        <v>612</v>
      </c>
      <c r="I833" s="52" t="s">
        <v>382</v>
      </c>
      <c r="J833" s="52" t="s">
        <v>371</v>
      </c>
      <c r="K833" s="52" t="s">
        <v>373</v>
      </c>
      <c r="L833" s="60">
        <f>G833*VLOOKUP(RIGHT(F833,3),'Currency-RBI'!$A$2:$B$28,2,0)</f>
        <v>69072234.759000003</v>
      </c>
    </row>
    <row r="834" spans="1:12" x14ac:dyDescent="0.2">
      <c r="A834" s="52">
        <v>20221231</v>
      </c>
      <c r="B834" s="84" t="s">
        <v>142</v>
      </c>
      <c r="C834" s="58">
        <v>11629</v>
      </c>
      <c r="D834" s="52" t="s">
        <v>367</v>
      </c>
      <c r="E834" s="52" t="s">
        <v>366</v>
      </c>
      <c r="F834" s="52" t="str">
        <f t="shared" si="12"/>
        <v>MSF-INR</v>
      </c>
      <c r="G834" s="60">
        <v>207522.81</v>
      </c>
      <c r="H834" s="52" t="s">
        <v>611</v>
      </c>
      <c r="I834" s="52" t="s">
        <v>372</v>
      </c>
      <c r="J834" s="52" t="s">
        <v>371</v>
      </c>
      <c r="K834" s="52" t="s">
        <v>373</v>
      </c>
      <c r="L834" s="60">
        <f>G834*VLOOKUP(RIGHT(F834,3),'Currency-RBI'!$A$2:$B$28,2,0)</f>
        <v>207522.81</v>
      </c>
    </row>
    <row r="835" spans="1:12" x14ac:dyDescent="0.2">
      <c r="A835" s="52">
        <v>20221231</v>
      </c>
      <c r="B835" s="84" t="s">
        <v>123</v>
      </c>
      <c r="C835" s="58">
        <v>11630</v>
      </c>
      <c r="D835" s="52" t="s">
        <v>368</v>
      </c>
      <c r="E835" s="52" t="s">
        <v>366</v>
      </c>
      <c r="F835" s="52" t="str">
        <f t="shared" ref="F835:F898" si="13">CONCATENATE(E835,"-",B835)</f>
        <v>MSF-USD</v>
      </c>
      <c r="G835" s="60">
        <v>721978.29</v>
      </c>
      <c r="H835" s="52" t="s">
        <v>610</v>
      </c>
      <c r="I835" s="52" t="s">
        <v>372</v>
      </c>
      <c r="J835" s="52" t="s">
        <v>371</v>
      </c>
      <c r="K835" s="52" t="s">
        <v>363</v>
      </c>
      <c r="L835" s="60">
        <f>G835*VLOOKUP(RIGHT(F835,3),'Currency-RBI'!$A$2:$B$28,2,0)</f>
        <v>59725654.040249996</v>
      </c>
    </row>
    <row r="836" spans="1:12" x14ac:dyDescent="0.2">
      <c r="A836" s="52">
        <v>20221231</v>
      </c>
      <c r="B836" s="84" t="s">
        <v>142</v>
      </c>
      <c r="C836" s="58">
        <v>11631</v>
      </c>
      <c r="D836" s="52" t="s">
        <v>367</v>
      </c>
      <c r="E836" s="52" t="s">
        <v>381</v>
      </c>
      <c r="F836" s="52" t="str">
        <f t="shared" si="13"/>
        <v>Call Money-INR</v>
      </c>
      <c r="G836" s="60">
        <v>865955.97</v>
      </c>
      <c r="H836" s="52" t="s">
        <v>609</v>
      </c>
      <c r="I836" s="52" t="s">
        <v>372</v>
      </c>
      <c r="J836" s="52" t="s">
        <v>371</v>
      </c>
      <c r="K836" s="52" t="s">
        <v>373</v>
      </c>
      <c r="L836" s="60">
        <f>G836*VLOOKUP(RIGHT(F836,3),'Currency-RBI'!$A$2:$B$28,2,0)</f>
        <v>865955.97</v>
      </c>
    </row>
    <row r="837" spans="1:12" x14ac:dyDescent="0.2">
      <c r="A837" s="52">
        <v>20221231</v>
      </c>
      <c r="B837" s="84" t="s">
        <v>123</v>
      </c>
      <c r="C837" s="58">
        <v>11633</v>
      </c>
      <c r="D837" s="52" t="s">
        <v>368</v>
      </c>
      <c r="E837" s="52" t="s">
        <v>376</v>
      </c>
      <c r="F837" s="52" t="str">
        <f t="shared" si="13"/>
        <v>Term Loan-USD</v>
      </c>
      <c r="G837" s="60">
        <v>405994.05</v>
      </c>
      <c r="H837" s="52" t="s">
        <v>608</v>
      </c>
      <c r="I837" s="52" t="s">
        <v>375</v>
      </c>
      <c r="J837" s="52" t="s">
        <v>374</v>
      </c>
      <c r="K837" s="52" t="s">
        <v>373</v>
      </c>
      <c r="L837" s="60">
        <f>G837*VLOOKUP(RIGHT(F837,3),'Currency-RBI'!$A$2:$B$28,2,0)</f>
        <v>33585857.786249995</v>
      </c>
    </row>
    <row r="838" spans="1:12" x14ac:dyDescent="0.2">
      <c r="A838" s="52">
        <v>20221231</v>
      </c>
      <c r="B838" s="84" t="s">
        <v>130</v>
      </c>
      <c r="C838" s="58">
        <v>11634</v>
      </c>
      <c r="D838" s="52" t="s">
        <v>367</v>
      </c>
      <c r="E838" s="52" t="s">
        <v>376</v>
      </c>
      <c r="F838" s="52" t="str">
        <f t="shared" si="13"/>
        <v>Term Loan-EUR</v>
      </c>
      <c r="G838" s="60">
        <v>826189.65</v>
      </c>
      <c r="H838" s="52" t="s">
        <v>607</v>
      </c>
      <c r="I838" s="52" t="s">
        <v>375</v>
      </c>
      <c r="J838" s="52" t="s">
        <v>374</v>
      </c>
      <c r="K838" s="52" t="s">
        <v>363</v>
      </c>
      <c r="L838" s="60">
        <f>G838*VLOOKUP(RIGHT(F838,3),'Currency-RBI'!$A$2:$B$28,2,0)</f>
        <v>72816224.802750006</v>
      </c>
    </row>
    <row r="839" spans="1:12" x14ac:dyDescent="0.2">
      <c r="A839" s="52">
        <v>20221231</v>
      </c>
      <c r="B839" s="84" t="s">
        <v>123</v>
      </c>
      <c r="C839" s="58">
        <v>11640</v>
      </c>
      <c r="D839" s="52" t="s">
        <v>367</v>
      </c>
      <c r="E839" s="52" t="s">
        <v>370</v>
      </c>
      <c r="F839" s="52" t="str">
        <f t="shared" si="13"/>
        <v>LAF-USD</v>
      </c>
      <c r="G839" s="60">
        <v>256789.16999999998</v>
      </c>
      <c r="H839" s="52" t="s">
        <v>606</v>
      </c>
      <c r="I839" s="52" t="s">
        <v>375</v>
      </c>
      <c r="J839" s="52" t="s">
        <v>374</v>
      </c>
      <c r="K839" s="52" t="s">
        <v>363</v>
      </c>
      <c r="L839" s="60">
        <f>G839*VLOOKUP(RIGHT(F839,3),'Currency-RBI'!$A$2:$B$28,2,0)</f>
        <v>21242884.088249996</v>
      </c>
    </row>
    <row r="840" spans="1:12" x14ac:dyDescent="0.2">
      <c r="A840" s="52">
        <v>20221231</v>
      </c>
      <c r="B840" s="84" t="s">
        <v>123</v>
      </c>
      <c r="C840" s="58">
        <v>11641</v>
      </c>
      <c r="D840" s="52" t="s">
        <v>367</v>
      </c>
      <c r="E840" s="52" t="s">
        <v>366</v>
      </c>
      <c r="F840" s="52" t="str">
        <f t="shared" si="13"/>
        <v>MSF-USD</v>
      </c>
      <c r="G840" s="60">
        <v>546756.21</v>
      </c>
      <c r="H840" s="52" t="s">
        <v>605</v>
      </c>
      <c r="I840" s="52" t="s">
        <v>378</v>
      </c>
      <c r="J840" s="52" t="s">
        <v>377</v>
      </c>
      <c r="K840" s="52" t="s">
        <v>373</v>
      </c>
      <c r="L840" s="60">
        <f>G840*VLOOKUP(RIGHT(F840,3),'Currency-RBI'!$A$2:$B$28,2,0)</f>
        <v>45230407.472249992</v>
      </c>
    </row>
    <row r="841" spans="1:12" x14ac:dyDescent="0.2">
      <c r="A841" s="52">
        <v>20221231</v>
      </c>
      <c r="B841" s="84" t="s">
        <v>142</v>
      </c>
      <c r="C841" s="58">
        <v>11643</v>
      </c>
      <c r="D841" s="52" t="s">
        <v>367</v>
      </c>
      <c r="E841" s="52" t="s">
        <v>381</v>
      </c>
      <c r="F841" s="52" t="str">
        <f t="shared" si="13"/>
        <v>Call Money-INR</v>
      </c>
      <c r="G841" s="60">
        <v>550829.06999999995</v>
      </c>
      <c r="H841" s="52" t="s">
        <v>604</v>
      </c>
      <c r="I841" s="52" t="s">
        <v>365</v>
      </c>
      <c r="J841" s="52" t="s">
        <v>364</v>
      </c>
      <c r="K841" s="52" t="s">
        <v>373</v>
      </c>
      <c r="L841" s="60">
        <f>G841*VLOOKUP(RIGHT(F841,3),'Currency-RBI'!$A$2:$B$28,2,0)</f>
        <v>550829.06999999995</v>
      </c>
    </row>
    <row r="842" spans="1:12" x14ac:dyDescent="0.2">
      <c r="A842" s="52">
        <v>20221231</v>
      </c>
      <c r="B842" s="84" t="s">
        <v>127</v>
      </c>
      <c r="C842" s="58">
        <v>11644</v>
      </c>
      <c r="D842" s="52" t="s">
        <v>367</v>
      </c>
      <c r="E842" s="52" t="s">
        <v>370</v>
      </c>
      <c r="F842" s="52" t="str">
        <f t="shared" si="13"/>
        <v>LAF-GBP</v>
      </c>
      <c r="G842" s="60">
        <v>13824.36</v>
      </c>
      <c r="H842" s="52" t="s">
        <v>603</v>
      </c>
      <c r="I842" s="52" t="s">
        <v>383</v>
      </c>
      <c r="J842" s="52" t="s">
        <v>371</v>
      </c>
      <c r="K842" s="52" t="s">
        <v>373</v>
      </c>
      <c r="L842" s="60">
        <f>G842*VLOOKUP(RIGHT(F842,3),'Currency-RBI'!$A$2:$B$28,2,0)</f>
        <v>1375903.9899000002</v>
      </c>
    </row>
    <row r="843" spans="1:12" x14ac:dyDescent="0.2">
      <c r="A843" s="52">
        <v>20221231</v>
      </c>
      <c r="B843" s="84" t="s">
        <v>130</v>
      </c>
      <c r="C843" s="58">
        <v>11645</v>
      </c>
      <c r="D843" s="52" t="s">
        <v>368</v>
      </c>
      <c r="E843" s="52" t="s">
        <v>366</v>
      </c>
      <c r="F843" s="52" t="str">
        <f t="shared" si="13"/>
        <v>MSF-EUR</v>
      </c>
      <c r="G843" s="60">
        <v>836373.78</v>
      </c>
      <c r="H843" s="52" t="s">
        <v>602</v>
      </c>
      <c r="I843" s="52" t="s">
        <v>378</v>
      </c>
      <c r="J843" s="52" t="s">
        <v>377</v>
      </c>
      <c r="K843" s="52" t="s">
        <v>363</v>
      </c>
      <c r="L843" s="60">
        <f>G843*VLOOKUP(RIGHT(F843,3),'Currency-RBI'!$A$2:$B$28,2,0)</f>
        <v>73713803.100300014</v>
      </c>
    </row>
    <row r="844" spans="1:12" x14ac:dyDescent="0.2">
      <c r="A844" s="52">
        <v>20221231</v>
      </c>
      <c r="B844" s="84" t="s">
        <v>127</v>
      </c>
      <c r="C844" s="58">
        <v>11647</v>
      </c>
      <c r="D844" s="52" t="s">
        <v>368</v>
      </c>
      <c r="E844" s="52" t="s">
        <v>366</v>
      </c>
      <c r="F844" s="52" t="str">
        <f t="shared" si="13"/>
        <v>MSF-GBP</v>
      </c>
      <c r="G844" s="60">
        <v>859251.69</v>
      </c>
      <c r="H844" s="52" t="s">
        <v>601</v>
      </c>
      <c r="I844" s="52" t="s">
        <v>375</v>
      </c>
      <c r="J844" s="52" t="s">
        <v>374</v>
      </c>
      <c r="K844" s="52" t="s">
        <v>363</v>
      </c>
      <c r="L844" s="60">
        <f>G844*VLOOKUP(RIGHT(F844,3),'Currency-RBI'!$A$2:$B$28,2,0)</f>
        <v>85519172.576474994</v>
      </c>
    </row>
    <row r="845" spans="1:12" x14ac:dyDescent="0.2">
      <c r="A845" s="52">
        <v>20221231</v>
      </c>
      <c r="B845" s="84" t="s">
        <v>130</v>
      </c>
      <c r="C845" s="58">
        <v>11649</v>
      </c>
      <c r="D845" s="52" t="s">
        <v>368</v>
      </c>
      <c r="E845" s="52" t="s">
        <v>370</v>
      </c>
      <c r="F845" s="52" t="str">
        <f t="shared" si="13"/>
        <v>LAF-EUR</v>
      </c>
      <c r="G845" s="60">
        <v>153274.76999999999</v>
      </c>
      <c r="H845" s="52" t="s">
        <v>600</v>
      </c>
      <c r="I845" s="52" t="s">
        <v>384</v>
      </c>
      <c r="J845" s="52" t="s">
        <v>371</v>
      </c>
      <c r="K845" s="52" t="s">
        <v>373</v>
      </c>
      <c r="L845" s="60">
        <f>G845*VLOOKUP(RIGHT(F845,3),'Currency-RBI'!$A$2:$B$28,2,0)</f>
        <v>13508871.853949999</v>
      </c>
    </row>
    <row r="846" spans="1:12" x14ac:dyDescent="0.2">
      <c r="A846" s="52">
        <v>20221231</v>
      </c>
      <c r="B846" s="84" t="s">
        <v>127</v>
      </c>
      <c r="C846" s="58">
        <v>11652</v>
      </c>
      <c r="D846" s="52" t="s">
        <v>368</v>
      </c>
      <c r="E846" s="52" t="s">
        <v>381</v>
      </c>
      <c r="F846" s="52" t="str">
        <f t="shared" si="13"/>
        <v>Call Money-GBP</v>
      </c>
      <c r="G846" s="60">
        <v>509213.43</v>
      </c>
      <c r="H846" s="52" t="s">
        <v>599</v>
      </c>
      <c r="I846" s="52" t="s">
        <v>365</v>
      </c>
      <c r="J846" s="52" t="s">
        <v>364</v>
      </c>
      <c r="K846" s="52" t="s">
        <v>363</v>
      </c>
      <c r="L846" s="60">
        <f>G846*VLOOKUP(RIGHT(F846,3),'Currency-RBI'!$A$2:$B$28,2,0)</f>
        <v>50680739.654325001</v>
      </c>
    </row>
    <row r="847" spans="1:12" x14ac:dyDescent="0.2">
      <c r="A847" s="52">
        <v>20221231</v>
      </c>
      <c r="B847" s="84" t="s">
        <v>123</v>
      </c>
      <c r="C847" s="58">
        <v>11653</v>
      </c>
      <c r="D847" s="52" t="s">
        <v>367</v>
      </c>
      <c r="E847" s="52" t="s">
        <v>376</v>
      </c>
      <c r="F847" s="52" t="str">
        <f t="shared" si="13"/>
        <v>Term Loan-USD</v>
      </c>
      <c r="G847" s="60">
        <v>663386.13</v>
      </c>
      <c r="H847" s="52" t="s">
        <v>598</v>
      </c>
      <c r="I847" s="52" t="s">
        <v>384</v>
      </c>
      <c r="J847" s="52" t="s">
        <v>371</v>
      </c>
      <c r="K847" s="52" t="s">
        <v>373</v>
      </c>
      <c r="L847" s="60">
        <f>G847*VLOOKUP(RIGHT(F847,3),'Currency-RBI'!$A$2:$B$28,2,0)</f>
        <v>54878617.604249999</v>
      </c>
    </row>
    <row r="848" spans="1:12" x14ac:dyDescent="0.2">
      <c r="A848" s="52">
        <v>20221231</v>
      </c>
      <c r="B848" s="84" t="s">
        <v>130</v>
      </c>
      <c r="C848" s="58">
        <v>11655</v>
      </c>
      <c r="D848" s="52" t="s">
        <v>367</v>
      </c>
      <c r="E848" s="52" t="s">
        <v>370</v>
      </c>
      <c r="F848" s="52" t="str">
        <f t="shared" si="13"/>
        <v>LAF-EUR</v>
      </c>
      <c r="G848" s="60">
        <v>814836.33</v>
      </c>
      <c r="H848" s="52" t="s">
        <v>597</v>
      </c>
      <c r="I848" s="52" t="s">
        <v>365</v>
      </c>
      <c r="J848" s="52" t="s">
        <v>364</v>
      </c>
      <c r="K848" s="52" t="s">
        <v>363</v>
      </c>
      <c r="L848" s="60">
        <f>G848*VLOOKUP(RIGHT(F848,3),'Currency-RBI'!$A$2:$B$28,2,0)</f>
        <v>71815599.944550008</v>
      </c>
    </row>
    <row r="849" spans="1:12" x14ac:dyDescent="0.2">
      <c r="A849" s="52">
        <v>20221231</v>
      </c>
      <c r="B849" s="84" t="s">
        <v>127</v>
      </c>
      <c r="C849" s="58">
        <v>11656</v>
      </c>
      <c r="D849" s="52" t="s">
        <v>368</v>
      </c>
      <c r="E849" s="52" t="s">
        <v>366</v>
      </c>
      <c r="F849" s="52" t="str">
        <f t="shared" si="13"/>
        <v>MSF-GBP</v>
      </c>
      <c r="G849" s="60">
        <v>985029.21</v>
      </c>
      <c r="H849" s="52" t="s">
        <v>596</v>
      </c>
      <c r="I849" s="52" t="s">
        <v>386</v>
      </c>
      <c r="J849" s="52" t="s">
        <v>386</v>
      </c>
      <c r="K849" s="52" t="s">
        <v>373</v>
      </c>
      <c r="L849" s="60">
        <f>G849*VLOOKUP(RIGHT(F849,3),'Currency-RBI'!$A$2:$B$28,2,0)</f>
        <v>98037494.698275</v>
      </c>
    </row>
    <row r="850" spans="1:12" x14ac:dyDescent="0.2">
      <c r="A850" s="52">
        <v>20221231</v>
      </c>
      <c r="B850" s="84" t="s">
        <v>127</v>
      </c>
      <c r="C850" s="58">
        <v>11658</v>
      </c>
      <c r="D850" s="52" t="s">
        <v>367</v>
      </c>
      <c r="E850" s="52" t="s">
        <v>370</v>
      </c>
      <c r="F850" s="52" t="str">
        <f t="shared" si="13"/>
        <v>LAF-GBP</v>
      </c>
      <c r="G850" s="60">
        <v>760916.97</v>
      </c>
      <c r="H850" s="52" t="s">
        <v>595</v>
      </c>
      <c r="I850" s="52" t="s">
        <v>385</v>
      </c>
      <c r="J850" s="52" t="s">
        <v>364</v>
      </c>
      <c r="K850" s="52" t="s">
        <v>373</v>
      </c>
      <c r="L850" s="60">
        <f>G850*VLOOKUP(RIGHT(F850,3),'Currency-RBI'!$A$2:$B$28,2,0)</f>
        <v>75732163.731674999</v>
      </c>
    </row>
    <row r="851" spans="1:12" x14ac:dyDescent="0.2">
      <c r="A851" s="52">
        <v>20221231</v>
      </c>
      <c r="B851" s="84" t="s">
        <v>127</v>
      </c>
      <c r="C851" s="58">
        <v>11659</v>
      </c>
      <c r="D851" s="52" t="s">
        <v>368</v>
      </c>
      <c r="E851" s="52" t="s">
        <v>381</v>
      </c>
      <c r="F851" s="52" t="str">
        <f t="shared" si="13"/>
        <v>Call Money-GBP</v>
      </c>
      <c r="G851" s="60">
        <v>328758.21000000002</v>
      </c>
      <c r="H851" s="52" t="s">
        <v>594</v>
      </c>
      <c r="I851" s="52" t="s">
        <v>385</v>
      </c>
      <c r="J851" s="52" t="s">
        <v>364</v>
      </c>
      <c r="K851" s="52" t="s">
        <v>373</v>
      </c>
      <c r="L851" s="60">
        <f>G851*VLOOKUP(RIGHT(F851,3),'Currency-RBI'!$A$2:$B$28,2,0)</f>
        <v>32720482.745775003</v>
      </c>
    </row>
    <row r="852" spans="1:12" x14ac:dyDescent="0.2">
      <c r="A852" s="52">
        <v>20221231</v>
      </c>
      <c r="B852" s="84" t="s">
        <v>127</v>
      </c>
      <c r="C852" s="58">
        <v>11662</v>
      </c>
      <c r="D852" s="52" t="s">
        <v>367</v>
      </c>
      <c r="E852" s="52" t="s">
        <v>381</v>
      </c>
      <c r="F852" s="52" t="str">
        <f t="shared" si="13"/>
        <v>Call Money-GBP</v>
      </c>
      <c r="G852" s="60">
        <v>232760.88</v>
      </c>
      <c r="H852" s="52" t="s">
        <v>593</v>
      </c>
      <c r="I852" s="52" t="s">
        <v>382</v>
      </c>
      <c r="J852" s="52" t="s">
        <v>371</v>
      </c>
      <c r="K852" s="52" t="s">
        <v>363</v>
      </c>
      <c r="L852" s="60">
        <f>G852*VLOOKUP(RIGHT(F852,3),'Currency-RBI'!$A$2:$B$28,2,0)</f>
        <v>23166108.484200001</v>
      </c>
    </row>
    <row r="853" spans="1:12" x14ac:dyDescent="0.2">
      <c r="A853" s="52">
        <v>20221231</v>
      </c>
      <c r="B853" s="84" t="s">
        <v>142</v>
      </c>
      <c r="C853" s="58">
        <v>11663</v>
      </c>
      <c r="D853" s="52" t="s">
        <v>368</v>
      </c>
      <c r="E853" s="52" t="s">
        <v>370</v>
      </c>
      <c r="F853" s="52" t="str">
        <f t="shared" si="13"/>
        <v>LAF-INR</v>
      </c>
      <c r="G853" s="60">
        <v>648497.52</v>
      </c>
      <c r="H853" s="52" t="s">
        <v>592</v>
      </c>
      <c r="I853" s="52" t="s">
        <v>378</v>
      </c>
      <c r="J853" s="52" t="s">
        <v>377</v>
      </c>
      <c r="K853" s="52" t="s">
        <v>363</v>
      </c>
      <c r="L853" s="60">
        <f>G853*VLOOKUP(RIGHT(F853,3),'Currency-RBI'!$A$2:$B$28,2,0)</f>
        <v>648497.52</v>
      </c>
    </row>
    <row r="854" spans="1:12" x14ac:dyDescent="0.2">
      <c r="A854" s="52">
        <v>20221231</v>
      </c>
      <c r="B854" s="84" t="s">
        <v>130</v>
      </c>
      <c r="C854" s="58">
        <v>11664</v>
      </c>
      <c r="D854" s="52" t="s">
        <v>368</v>
      </c>
      <c r="E854" s="52" t="s">
        <v>381</v>
      </c>
      <c r="F854" s="52" t="str">
        <f t="shared" si="13"/>
        <v>Call Money-EUR</v>
      </c>
      <c r="G854" s="60">
        <v>961673.13</v>
      </c>
      <c r="H854" s="52" t="s">
        <v>591</v>
      </c>
      <c r="I854" s="52" t="s">
        <v>383</v>
      </c>
      <c r="J854" s="52" t="s">
        <v>371</v>
      </c>
      <c r="K854" s="52" t="s">
        <v>363</v>
      </c>
      <c r="L854" s="60">
        <f>G854*VLOOKUP(RIGHT(F854,3),'Currency-RBI'!$A$2:$B$28,2,0)</f>
        <v>84757061.312550008</v>
      </c>
    </row>
    <row r="855" spans="1:12" x14ac:dyDescent="0.2">
      <c r="A855" s="52">
        <v>20221231</v>
      </c>
      <c r="B855" s="84" t="s">
        <v>123</v>
      </c>
      <c r="C855" s="58">
        <v>11666</v>
      </c>
      <c r="D855" s="52" t="s">
        <v>367</v>
      </c>
      <c r="E855" s="52" t="s">
        <v>381</v>
      </c>
      <c r="F855" s="52" t="str">
        <f t="shared" si="13"/>
        <v>Call Money-USD</v>
      </c>
      <c r="G855" s="60">
        <v>260177.94</v>
      </c>
      <c r="H855" s="52" t="s">
        <v>590</v>
      </c>
      <c r="I855" s="52" t="s">
        <v>365</v>
      </c>
      <c r="J855" s="52" t="s">
        <v>364</v>
      </c>
      <c r="K855" s="52" t="s">
        <v>373</v>
      </c>
      <c r="L855" s="60">
        <f>G855*VLOOKUP(RIGHT(F855,3),'Currency-RBI'!$A$2:$B$28,2,0)</f>
        <v>21523220.0865</v>
      </c>
    </row>
    <row r="856" spans="1:12" x14ac:dyDescent="0.2">
      <c r="A856" s="52">
        <v>20221231</v>
      </c>
      <c r="B856" s="84" t="s">
        <v>123</v>
      </c>
      <c r="C856" s="58">
        <v>11668</v>
      </c>
      <c r="D856" s="52" t="s">
        <v>368</v>
      </c>
      <c r="E856" s="52" t="s">
        <v>381</v>
      </c>
      <c r="F856" s="52" t="str">
        <f t="shared" si="13"/>
        <v>Call Money-USD</v>
      </c>
      <c r="G856" s="60">
        <v>704823.57</v>
      </c>
      <c r="H856" s="52" t="s">
        <v>589</v>
      </c>
      <c r="I856" s="52" t="s">
        <v>365</v>
      </c>
      <c r="J856" s="52" t="s">
        <v>364</v>
      </c>
      <c r="K856" s="52" t="s">
        <v>373</v>
      </c>
      <c r="L856" s="60">
        <f>G856*VLOOKUP(RIGHT(F856,3),'Currency-RBI'!$A$2:$B$28,2,0)</f>
        <v>58306529.828249991</v>
      </c>
    </row>
    <row r="857" spans="1:12" x14ac:dyDescent="0.2">
      <c r="A857" s="52">
        <v>20221231</v>
      </c>
      <c r="B857" s="84" t="s">
        <v>142</v>
      </c>
      <c r="C857" s="58">
        <v>11673</v>
      </c>
      <c r="D857" s="52" t="s">
        <v>367</v>
      </c>
      <c r="E857" s="52" t="s">
        <v>366</v>
      </c>
      <c r="F857" s="52" t="str">
        <f t="shared" si="13"/>
        <v>MSF-INR</v>
      </c>
      <c r="G857" s="60">
        <v>859947.66</v>
      </c>
      <c r="H857" s="52" t="s">
        <v>588</v>
      </c>
      <c r="I857" s="52" t="s">
        <v>382</v>
      </c>
      <c r="J857" s="52" t="s">
        <v>371</v>
      </c>
      <c r="K857" s="52" t="s">
        <v>363</v>
      </c>
      <c r="L857" s="60">
        <f>G857*VLOOKUP(RIGHT(F857,3),'Currency-RBI'!$A$2:$B$28,2,0)</f>
        <v>859947.66</v>
      </c>
    </row>
    <row r="858" spans="1:12" x14ac:dyDescent="0.2">
      <c r="A858" s="52">
        <v>20221231</v>
      </c>
      <c r="B858" s="84" t="s">
        <v>123</v>
      </c>
      <c r="C858" s="58">
        <v>11674</v>
      </c>
      <c r="D858" s="52" t="s">
        <v>367</v>
      </c>
      <c r="E858" s="52" t="s">
        <v>366</v>
      </c>
      <c r="F858" s="52" t="str">
        <f t="shared" si="13"/>
        <v>MSF-USD</v>
      </c>
      <c r="G858" s="60">
        <v>367169.22</v>
      </c>
      <c r="H858" s="52" t="s">
        <v>587</v>
      </c>
      <c r="I858" s="52" t="s">
        <v>375</v>
      </c>
      <c r="J858" s="52" t="s">
        <v>374</v>
      </c>
      <c r="K858" s="52" t="s">
        <v>363</v>
      </c>
      <c r="L858" s="60">
        <f>G858*VLOOKUP(RIGHT(F858,3),'Currency-RBI'!$A$2:$B$28,2,0)</f>
        <v>30374073.724499997</v>
      </c>
    </row>
    <row r="859" spans="1:12" x14ac:dyDescent="0.2">
      <c r="A859" s="52">
        <v>20221231</v>
      </c>
      <c r="B859" s="84" t="s">
        <v>127</v>
      </c>
      <c r="C859" s="58">
        <v>11676</v>
      </c>
      <c r="D859" s="52" t="s">
        <v>368</v>
      </c>
      <c r="E859" s="52" t="s">
        <v>370</v>
      </c>
      <c r="F859" s="52" t="str">
        <f t="shared" si="13"/>
        <v>LAF-GBP</v>
      </c>
      <c r="G859" s="60">
        <v>533413.98</v>
      </c>
      <c r="H859" s="52" t="s">
        <v>586</v>
      </c>
      <c r="I859" s="52" t="s">
        <v>375</v>
      </c>
      <c r="J859" s="52" t="s">
        <v>374</v>
      </c>
      <c r="K859" s="52" t="s">
        <v>373</v>
      </c>
      <c r="L859" s="60">
        <f>G859*VLOOKUP(RIGHT(F859,3),'Currency-RBI'!$A$2:$B$28,2,0)</f>
        <v>53089359.894450001</v>
      </c>
    </row>
    <row r="860" spans="1:12" x14ac:dyDescent="0.2">
      <c r="A860" s="52">
        <v>20221231</v>
      </c>
      <c r="B860" s="84" t="s">
        <v>142</v>
      </c>
      <c r="C860" s="58">
        <v>11678</v>
      </c>
      <c r="D860" s="52" t="s">
        <v>367</v>
      </c>
      <c r="E860" s="52" t="s">
        <v>381</v>
      </c>
      <c r="F860" s="52" t="str">
        <f t="shared" si="13"/>
        <v>Call Money-INR</v>
      </c>
      <c r="G860" s="60">
        <v>275296.23</v>
      </c>
      <c r="H860" s="52" t="s">
        <v>585</v>
      </c>
      <c r="I860" s="52" t="s">
        <v>386</v>
      </c>
      <c r="J860" s="52" t="s">
        <v>386</v>
      </c>
      <c r="K860" s="52" t="s">
        <v>373</v>
      </c>
      <c r="L860" s="60">
        <f>G860*VLOOKUP(RIGHT(F860,3),'Currency-RBI'!$A$2:$B$28,2,0)</f>
        <v>275296.23</v>
      </c>
    </row>
    <row r="861" spans="1:12" x14ac:dyDescent="0.2">
      <c r="A861" s="52">
        <v>20221231</v>
      </c>
      <c r="B861" s="84" t="s">
        <v>123</v>
      </c>
      <c r="C861" s="58">
        <v>11681</v>
      </c>
      <c r="D861" s="52" t="s">
        <v>368</v>
      </c>
      <c r="E861" s="52" t="s">
        <v>381</v>
      </c>
      <c r="F861" s="52" t="str">
        <f t="shared" si="13"/>
        <v>Call Money-USD</v>
      </c>
      <c r="G861" s="60">
        <v>277319.78999999998</v>
      </c>
      <c r="H861" s="52" t="s">
        <v>584</v>
      </c>
      <c r="I861" s="52" t="s">
        <v>380</v>
      </c>
      <c r="J861" s="52" t="s">
        <v>379</v>
      </c>
      <c r="K861" s="52" t="s">
        <v>363</v>
      </c>
      <c r="L861" s="60">
        <f>G861*VLOOKUP(RIGHT(F861,3),'Currency-RBI'!$A$2:$B$28,2,0)</f>
        <v>22941279.627749998</v>
      </c>
    </row>
    <row r="862" spans="1:12" x14ac:dyDescent="0.2">
      <c r="A862" s="52">
        <v>20221231</v>
      </c>
      <c r="B862" s="84" t="s">
        <v>123</v>
      </c>
      <c r="C862" s="58">
        <v>11684</v>
      </c>
      <c r="D862" s="52" t="s">
        <v>368</v>
      </c>
      <c r="E862" s="52" t="s">
        <v>370</v>
      </c>
      <c r="F862" s="52" t="str">
        <f t="shared" si="13"/>
        <v>LAF-USD</v>
      </c>
      <c r="G862" s="60">
        <v>960205.95</v>
      </c>
      <c r="H862" s="52" t="s">
        <v>583</v>
      </c>
      <c r="I862" s="52" t="s">
        <v>365</v>
      </c>
      <c r="J862" s="52" t="s">
        <v>364</v>
      </c>
      <c r="K862" s="52" t="s">
        <v>363</v>
      </c>
      <c r="L862" s="60">
        <f>G862*VLOOKUP(RIGHT(F862,3),'Currency-RBI'!$A$2:$B$28,2,0)</f>
        <v>79433037.21374999</v>
      </c>
    </row>
    <row r="863" spans="1:12" x14ac:dyDescent="0.2">
      <c r="A863" s="52">
        <v>20221231</v>
      </c>
      <c r="B863" s="84" t="s">
        <v>142</v>
      </c>
      <c r="C863" s="58">
        <v>11685</v>
      </c>
      <c r="D863" s="52" t="s">
        <v>367</v>
      </c>
      <c r="E863" s="52" t="s">
        <v>366</v>
      </c>
      <c r="F863" s="52" t="str">
        <f t="shared" si="13"/>
        <v>MSF-INR</v>
      </c>
      <c r="G863" s="60">
        <v>922668.12</v>
      </c>
      <c r="H863" s="52" t="s">
        <v>582</v>
      </c>
      <c r="I863" s="52" t="s">
        <v>378</v>
      </c>
      <c r="J863" s="52" t="s">
        <v>377</v>
      </c>
      <c r="K863" s="52" t="s">
        <v>373</v>
      </c>
      <c r="L863" s="60">
        <f>G863*VLOOKUP(RIGHT(F863,3),'Currency-RBI'!$A$2:$B$28,2,0)</f>
        <v>922668.12</v>
      </c>
    </row>
    <row r="864" spans="1:12" x14ac:dyDescent="0.2">
      <c r="A864" s="52">
        <v>20221231</v>
      </c>
      <c r="B864" s="84" t="s">
        <v>123</v>
      </c>
      <c r="C864" s="58">
        <v>11687</v>
      </c>
      <c r="D864" s="52" t="s">
        <v>368</v>
      </c>
      <c r="E864" s="52" t="s">
        <v>370</v>
      </c>
      <c r="F864" s="52" t="str">
        <f t="shared" si="13"/>
        <v>LAF-USD</v>
      </c>
      <c r="G864" s="60">
        <v>650389.41</v>
      </c>
      <c r="H864" s="52" t="s">
        <v>581</v>
      </c>
      <c r="I864" s="52" t="s">
        <v>378</v>
      </c>
      <c r="J864" s="52" t="s">
        <v>377</v>
      </c>
      <c r="K864" s="52" t="s">
        <v>363</v>
      </c>
      <c r="L864" s="60">
        <f>G864*VLOOKUP(RIGHT(F864,3),'Currency-RBI'!$A$2:$B$28,2,0)</f>
        <v>53803463.942249998</v>
      </c>
    </row>
    <row r="865" spans="1:12" x14ac:dyDescent="0.2">
      <c r="A865" s="52">
        <v>20221231</v>
      </c>
      <c r="B865" s="84" t="s">
        <v>123</v>
      </c>
      <c r="C865" s="58">
        <v>11688</v>
      </c>
      <c r="D865" s="52" t="s">
        <v>368</v>
      </c>
      <c r="E865" s="52" t="s">
        <v>381</v>
      </c>
      <c r="F865" s="52" t="str">
        <f t="shared" si="13"/>
        <v>Call Money-USD</v>
      </c>
      <c r="G865" s="60">
        <v>834166.08</v>
      </c>
      <c r="H865" s="52" t="s">
        <v>580</v>
      </c>
      <c r="I865" s="52" t="s">
        <v>384</v>
      </c>
      <c r="J865" s="52" t="s">
        <v>371</v>
      </c>
      <c r="K865" s="52" t="s">
        <v>363</v>
      </c>
      <c r="L865" s="60">
        <f>G865*VLOOKUP(RIGHT(F865,3),'Currency-RBI'!$A$2:$B$28,2,0)</f>
        <v>69006388.967999995</v>
      </c>
    </row>
    <row r="866" spans="1:12" x14ac:dyDescent="0.2">
      <c r="A866" s="52">
        <v>20221231</v>
      </c>
      <c r="B866" s="84" t="s">
        <v>127</v>
      </c>
      <c r="C866" s="58">
        <v>11689</v>
      </c>
      <c r="D866" s="52" t="s">
        <v>368</v>
      </c>
      <c r="E866" s="52" t="s">
        <v>381</v>
      </c>
      <c r="F866" s="52" t="str">
        <f t="shared" si="13"/>
        <v>Call Money-GBP</v>
      </c>
      <c r="G866" s="60">
        <v>255411.09</v>
      </c>
      <c r="H866" s="52" t="s">
        <v>579</v>
      </c>
      <c r="I866" s="52" t="s">
        <v>386</v>
      </c>
      <c r="J866" s="52" t="s">
        <v>386</v>
      </c>
      <c r="K866" s="52" t="s">
        <v>363</v>
      </c>
      <c r="L866" s="60">
        <f>G866*VLOOKUP(RIGHT(F866,3),'Currency-RBI'!$A$2:$B$28,2,0)</f>
        <v>25420427.259975001</v>
      </c>
    </row>
    <row r="867" spans="1:12" x14ac:dyDescent="0.2">
      <c r="A867" s="52">
        <v>20221231</v>
      </c>
      <c r="B867" s="84" t="s">
        <v>123</v>
      </c>
      <c r="C867" s="58">
        <v>11690</v>
      </c>
      <c r="D867" s="52" t="s">
        <v>368</v>
      </c>
      <c r="E867" s="52" t="s">
        <v>366</v>
      </c>
      <c r="F867" s="52" t="str">
        <f t="shared" si="13"/>
        <v>MSF-USD</v>
      </c>
      <c r="G867" s="60">
        <v>425944.52999999997</v>
      </c>
      <c r="H867" s="52" t="s">
        <v>578</v>
      </c>
      <c r="I867" s="52" t="s">
        <v>375</v>
      </c>
      <c r="J867" s="52" t="s">
        <v>374</v>
      </c>
      <c r="K867" s="52" t="s">
        <v>373</v>
      </c>
      <c r="L867" s="60">
        <f>G867*VLOOKUP(RIGHT(F867,3),'Currency-RBI'!$A$2:$B$28,2,0)</f>
        <v>35236261.244249992</v>
      </c>
    </row>
    <row r="868" spans="1:12" x14ac:dyDescent="0.2">
      <c r="A868" s="52">
        <v>20221231</v>
      </c>
      <c r="B868" s="84" t="s">
        <v>127</v>
      </c>
      <c r="C868" s="58">
        <v>11691</v>
      </c>
      <c r="D868" s="52" t="s">
        <v>368</v>
      </c>
      <c r="E868" s="52" t="s">
        <v>366</v>
      </c>
      <c r="F868" s="52" t="str">
        <f t="shared" si="13"/>
        <v>MSF-GBP</v>
      </c>
      <c r="G868" s="60">
        <v>581751.72</v>
      </c>
      <c r="H868" s="52" t="s">
        <v>577</v>
      </c>
      <c r="I868" s="52" t="s">
        <v>382</v>
      </c>
      <c r="J868" s="52" t="s">
        <v>371</v>
      </c>
      <c r="K868" s="52" t="s">
        <v>363</v>
      </c>
      <c r="L868" s="60">
        <f>G868*VLOOKUP(RIGHT(F868,3),'Currency-RBI'!$A$2:$B$28,2,0)</f>
        <v>57900294.312299997</v>
      </c>
    </row>
    <row r="869" spans="1:12" x14ac:dyDescent="0.2">
      <c r="A869" s="52">
        <v>20221231</v>
      </c>
      <c r="B869" s="84" t="s">
        <v>142</v>
      </c>
      <c r="C869" s="58">
        <v>11693</v>
      </c>
      <c r="D869" s="52" t="s">
        <v>368</v>
      </c>
      <c r="E869" s="52" t="s">
        <v>376</v>
      </c>
      <c r="F869" s="52" t="str">
        <f t="shared" si="13"/>
        <v>Term Loan-INR</v>
      </c>
      <c r="G869" s="60">
        <v>285730.83</v>
      </c>
      <c r="H869" s="52" t="s">
        <v>576</v>
      </c>
      <c r="I869" s="52" t="s">
        <v>382</v>
      </c>
      <c r="J869" s="52" t="s">
        <v>371</v>
      </c>
      <c r="K869" s="52" t="s">
        <v>373</v>
      </c>
      <c r="L869" s="60">
        <f>G869*VLOOKUP(RIGHT(F869,3),'Currency-RBI'!$A$2:$B$28,2,0)</f>
        <v>285730.83</v>
      </c>
    </row>
    <row r="870" spans="1:12" x14ac:dyDescent="0.2">
      <c r="A870" s="52">
        <v>20221231</v>
      </c>
      <c r="B870" s="84" t="s">
        <v>130</v>
      </c>
      <c r="C870" s="58">
        <v>11694</v>
      </c>
      <c r="D870" s="52" t="s">
        <v>368</v>
      </c>
      <c r="E870" s="52" t="s">
        <v>366</v>
      </c>
      <c r="F870" s="52" t="str">
        <f t="shared" si="13"/>
        <v>MSF-EUR</v>
      </c>
      <c r="G870" s="60">
        <v>833033.52</v>
      </c>
      <c r="H870" s="52" t="s">
        <v>575</v>
      </c>
      <c r="I870" s="52" t="s">
        <v>378</v>
      </c>
      <c r="J870" s="52" t="s">
        <v>377</v>
      </c>
      <c r="K870" s="52" t="s">
        <v>363</v>
      </c>
      <c r="L870" s="60">
        <f>G870*VLOOKUP(RIGHT(F870,3),'Currency-RBI'!$A$2:$B$28,2,0)</f>
        <v>73419409.2852</v>
      </c>
    </row>
    <row r="871" spans="1:12" x14ac:dyDescent="0.2">
      <c r="A871" s="52">
        <v>20221231</v>
      </c>
      <c r="B871" s="84" t="s">
        <v>123</v>
      </c>
      <c r="C871" s="58">
        <v>11696</v>
      </c>
      <c r="D871" s="52" t="s">
        <v>367</v>
      </c>
      <c r="E871" s="52" t="s">
        <v>381</v>
      </c>
      <c r="F871" s="52" t="str">
        <f t="shared" si="13"/>
        <v>Call Money-USD</v>
      </c>
      <c r="G871" s="60">
        <v>624679.11</v>
      </c>
      <c r="H871" s="52" t="s">
        <v>574</v>
      </c>
      <c r="I871" s="52" t="s">
        <v>384</v>
      </c>
      <c r="J871" s="52" t="s">
        <v>371</v>
      </c>
      <c r="K871" s="52" t="s">
        <v>363</v>
      </c>
      <c r="L871" s="60">
        <f>G871*VLOOKUP(RIGHT(F871,3),'Currency-RBI'!$A$2:$B$28,2,0)</f>
        <v>51676579.374749996</v>
      </c>
    </row>
    <row r="872" spans="1:12" x14ac:dyDescent="0.2">
      <c r="A872" s="52">
        <v>20221231</v>
      </c>
      <c r="B872" s="84" t="s">
        <v>127</v>
      </c>
      <c r="C872" s="58">
        <v>11698</v>
      </c>
      <c r="D872" s="52" t="s">
        <v>368</v>
      </c>
      <c r="E872" s="52" t="s">
        <v>381</v>
      </c>
      <c r="F872" s="52" t="str">
        <f t="shared" si="13"/>
        <v>Call Money-GBP</v>
      </c>
      <c r="G872" s="60">
        <v>381991.5</v>
      </c>
      <c r="H872" s="52" t="s">
        <v>573</v>
      </c>
      <c r="I872" s="52" t="s">
        <v>383</v>
      </c>
      <c r="J872" s="52" t="s">
        <v>371</v>
      </c>
      <c r="K872" s="52" t="s">
        <v>373</v>
      </c>
      <c r="L872" s="60">
        <f>G872*VLOOKUP(RIGHT(F872,3),'Currency-RBI'!$A$2:$B$28,2,0)</f>
        <v>38018659.016249999</v>
      </c>
    </row>
    <row r="873" spans="1:12" x14ac:dyDescent="0.2">
      <c r="A873" s="52">
        <v>20221231</v>
      </c>
      <c r="B873" s="84" t="s">
        <v>123</v>
      </c>
      <c r="C873" s="58">
        <v>11700</v>
      </c>
      <c r="D873" s="52" t="s">
        <v>367</v>
      </c>
      <c r="E873" s="52" t="s">
        <v>376</v>
      </c>
      <c r="F873" s="52" t="str">
        <f t="shared" si="13"/>
        <v>Term Loan-USD</v>
      </c>
      <c r="G873" s="60">
        <v>864726.39</v>
      </c>
      <c r="H873" s="52" t="s">
        <v>572</v>
      </c>
      <c r="I873" s="52" t="s">
        <v>382</v>
      </c>
      <c r="J873" s="52" t="s">
        <v>371</v>
      </c>
      <c r="K873" s="52" t="s">
        <v>363</v>
      </c>
      <c r="L873" s="60">
        <f>G873*VLOOKUP(RIGHT(F873,3),'Currency-RBI'!$A$2:$B$28,2,0)</f>
        <v>71534490.612749994</v>
      </c>
    </row>
    <row r="874" spans="1:12" x14ac:dyDescent="0.2">
      <c r="A874" s="52">
        <v>20221231</v>
      </c>
      <c r="B874" s="84" t="s">
        <v>142</v>
      </c>
      <c r="C874" s="58">
        <v>11706</v>
      </c>
      <c r="D874" s="52" t="s">
        <v>368</v>
      </c>
      <c r="E874" s="52" t="s">
        <v>376</v>
      </c>
      <c r="F874" s="52" t="str">
        <f t="shared" si="13"/>
        <v>Term Loan-INR</v>
      </c>
      <c r="G874" s="60">
        <v>713574.18</v>
      </c>
      <c r="H874" s="52" t="s">
        <v>571</v>
      </c>
      <c r="I874" s="52" t="s">
        <v>380</v>
      </c>
      <c r="J874" s="52" t="s">
        <v>379</v>
      </c>
      <c r="K874" s="52" t="s">
        <v>373</v>
      </c>
      <c r="L874" s="60">
        <f>G874*VLOOKUP(RIGHT(F874,3),'Currency-RBI'!$A$2:$B$28,2,0)</f>
        <v>713574.18</v>
      </c>
    </row>
    <row r="875" spans="1:12" x14ac:dyDescent="0.2">
      <c r="A875" s="52">
        <v>20221231</v>
      </c>
      <c r="B875" s="84" t="s">
        <v>123</v>
      </c>
      <c r="C875" s="58">
        <v>11707</v>
      </c>
      <c r="D875" s="52" t="s">
        <v>368</v>
      </c>
      <c r="E875" s="52" t="s">
        <v>370</v>
      </c>
      <c r="F875" s="52" t="str">
        <f t="shared" si="13"/>
        <v>LAF-USD</v>
      </c>
      <c r="G875" s="60">
        <v>279782.90999999997</v>
      </c>
      <c r="H875" s="52" t="s">
        <v>570</v>
      </c>
      <c r="I875" s="52" t="s">
        <v>382</v>
      </c>
      <c r="J875" s="52" t="s">
        <v>371</v>
      </c>
      <c r="K875" s="52" t="s">
        <v>373</v>
      </c>
      <c r="L875" s="60">
        <f>G875*VLOOKUP(RIGHT(F875,3),'Currency-RBI'!$A$2:$B$28,2,0)</f>
        <v>23145041.229749996</v>
      </c>
    </row>
    <row r="876" spans="1:12" x14ac:dyDescent="0.2">
      <c r="A876" s="52">
        <v>20221231</v>
      </c>
      <c r="B876" s="84" t="s">
        <v>130</v>
      </c>
      <c r="C876" s="58">
        <v>11708</v>
      </c>
      <c r="D876" s="52" t="s">
        <v>368</v>
      </c>
      <c r="E876" s="52" t="s">
        <v>370</v>
      </c>
      <c r="F876" s="52" t="str">
        <f t="shared" si="13"/>
        <v>LAF-EUR</v>
      </c>
      <c r="G876" s="60">
        <v>907615.17</v>
      </c>
      <c r="H876" s="52" t="s">
        <v>569</v>
      </c>
      <c r="I876" s="52" t="s">
        <v>365</v>
      </c>
      <c r="J876" s="52" t="s">
        <v>364</v>
      </c>
      <c r="K876" s="52" t="s">
        <v>363</v>
      </c>
      <c r="L876" s="60">
        <f>G876*VLOOKUP(RIGHT(F876,3),'Currency-RBI'!$A$2:$B$28,2,0)</f>
        <v>79992663.007950008</v>
      </c>
    </row>
    <row r="877" spans="1:12" x14ac:dyDescent="0.2">
      <c r="A877" s="52">
        <v>20221231</v>
      </c>
      <c r="B877" s="84" t="s">
        <v>130</v>
      </c>
      <c r="C877" s="58">
        <v>11709</v>
      </c>
      <c r="D877" s="52" t="s">
        <v>368</v>
      </c>
      <c r="E877" s="52" t="s">
        <v>366</v>
      </c>
      <c r="F877" s="52" t="str">
        <f t="shared" si="13"/>
        <v>MSF-EUR</v>
      </c>
      <c r="G877" s="60">
        <v>467143.38</v>
      </c>
      <c r="H877" s="52" t="s">
        <v>568</v>
      </c>
      <c r="I877" s="52" t="s">
        <v>383</v>
      </c>
      <c r="J877" s="52" t="s">
        <v>371</v>
      </c>
      <c r="K877" s="52" t="s">
        <v>373</v>
      </c>
      <c r="L877" s="60">
        <f>G877*VLOOKUP(RIGHT(F877,3),'Currency-RBI'!$A$2:$B$28,2,0)</f>
        <v>41171681.796300001</v>
      </c>
    </row>
    <row r="878" spans="1:12" x14ac:dyDescent="0.2">
      <c r="A878" s="52">
        <v>20221231</v>
      </c>
      <c r="B878" s="84" t="s">
        <v>123</v>
      </c>
      <c r="C878" s="58">
        <v>11711</v>
      </c>
      <c r="D878" s="52" t="s">
        <v>368</v>
      </c>
      <c r="E878" s="52" t="s">
        <v>370</v>
      </c>
      <c r="F878" s="52" t="str">
        <f t="shared" si="13"/>
        <v>LAF-USD</v>
      </c>
      <c r="G878" s="60">
        <v>867862.71</v>
      </c>
      <c r="H878" s="52" t="s">
        <v>567</v>
      </c>
      <c r="I878" s="52" t="s">
        <v>365</v>
      </c>
      <c r="J878" s="52" t="s">
        <v>364</v>
      </c>
      <c r="K878" s="52" t="s">
        <v>373</v>
      </c>
      <c r="L878" s="60">
        <f>G878*VLOOKUP(RIGHT(F878,3),'Currency-RBI'!$A$2:$B$28,2,0)</f>
        <v>71793942.684749991</v>
      </c>
    </row>
    <row r="879" spans="1:12" x14ac:dyDescent="0.2">
      <c r="A879" s="52">
        <v>20221231</v>
      </c>
      <c r="B879" s="84" t="s">
        <v>142</v>
      </c>
      <c r="C879" s="58">
        <v>11712</v>
      </c>
      <c r="D879" s="52" t="s">
        <v>368</v>
      </c>
      <c r="E879" s="52" t="s">
        <v>381</v>
      </c>
      <c r="F879" s="52" t="str">
        <f t="shared" si="13"/>
        <v>Call Money-INR</v>
      </c>
      <c r="G879" s="60">
        <v>271341.18</v>
      </c>
      <c r="H879" s="52" t="s">
        <v>566</v>
      </c>
      <c r="I879" s="52" t="s">
        <v>384</v>
      </c>
      <c r="J879" s="52" t="s">
        <v>371</v>
      </c>
      <c r="K879" s="52" t="s">
        <v>373</v>
      </c>
      <c r="L879" s="60">
        <f>G879*VLOOKUP(RIGHT(F879,3),'Currency-RBI'!$A$2:$B$28,2,0)</f>
        <v>271341.18</v>
      </c>
    </row>
    <row r="880" spans="1:12" x14ac:dyDescent="0.2">
      <c r="A880" s="52">
        <v>20221231</v>
      </c>
      <c r="B880" s="84" t="s">
        <v>123</v>
      </c>
      <c r="C880" s="58">
        <v>11713</v>
      </c>
      <c r="D880" s="52" t="s">
        <v>368</v>
      </c>
      <c r="E880" s="52" t="s">
        <v>370</v>
      </c>
      <c r="F880" s="52" t="str">
        <f t="shared" si="13"/>
        <v>LAF-USD</v>
      </c>
      <c r="G880" s="60">
        <v>984758.94</v>
      </c>
      <c r="H880" s="52" t="s">
        <v>565</v>
      </c>
      <c r="I880" s="52" t="s">
        <v>365</v>
      </c>
      <c r="J880" s="52" t="s">
        <v>364</v>
      </c>
      <c r="K880" s="52" t="s">
        <v>363</v>
      </c>
      <c r="L880" s="60">
        <f>G880*VLOOKUP(RIGHT(F880,3),'Currency-RBI'!$A$2:$B$28,2,0)</f>
        <v>81464183.311499983</v>
      </c>
    </row>
    <row r="881" spans="1:12" x14ac:dyDescent="0.2">
      <c r="A881" s="52">
        <v>20221231</v>
      </c>
      <c r="B881" s="84" t="s">
        <v>142</v>
      </c>
      <c r="C881" s="58">
        <v>11715</v>
      </c>
      <c r="D881" s="52" t="s">
        <v>368</v>
      </c>
      <c r="E881" s="52" t="s">
        <v>381</v>
      </c>
      <c r="F881" s="52" t="str">
        <f t="shared" si="13"/>
        <v>Call Money-INR</v>
      </c>
      <c r="G881" s="60">
        <v>191083.86</v>
      </c>
      <c r="H881" s="52" t="s">
        <v>564</v>
      </c>
      <c r="I881" s="52" t="s">
        <v>380</v>
      </c>
      <c r="J881" s="52" t="s">
        <v>379</v>
      </c>
      <c r="K881" s="52" t="s">
        <v>363</v>
      </c>
      <c r="L881" s="60">
        <f>G881*VLOOKUP(RIGHT(F881,3),'Currency-RBI'!$A$2:$B$28,2,0)</f>
        <v>191083.86</v>
      </c>
    </row>
    <row r="882" spans="1:12" x14ac:dyDescent="0.2">
      <c r="A882" s="52">
        <v>20221231</v>
      </c>
      <c r="B882" s="84" t="s">
        <v>142</v>
      </c>
      <c r="C882" s="58">
        <v>11716</v>
      </c>
      <c r="D882" s="52" t="s">
        <v>367</v>
      </c>
      <c r="E882" s="52" t="s">
        <v>376</v>
      </c>
      <c r="F882" s="52" t="str">
        <f t="shared" si="13"/>
        <v>Term Loan-INR</v>
      </c>
      <c r="G882" s="60">
        <v>127085.31</v>
      </c>
      <c r="H882" s="52" t="s">
        <v>563</v>
      </c>
      <c r="I882" s="52" t="s">
        <v>375</v>
      </c>
      <c r="J882" s="52" t="s">
        <v>374</v>
      </c>
      <c r="K882" s="52" t="s">
        <v>363</v>
      </c>
      <c r="L882" s="60">
        <f>G882*VLOOKUP(RIGHT(F882,3),'Currency-RBI'!$A$2:$B$28,2,0)</f>
        <v>127085.31</v>
      </c>
    </row>
    <row r="883" spans="1:12" x14ac:dyDescent="0.2">
      <c r="A883" s="52">
        <v>20221231</v>
      </c>
      <c r="B883" s="84" t="s">
        <v>142</v>
      </c>
      <c r="C883" s="58">
        <v>11718</v>
      </c>
      <c r="D883" s="52" t="s">
        <v>368</v>
      </c>
      <c r="E883" s="52" t="s">
        <v>366</v>
      </c>
      <c r="F883" s="52" t="str">
        <f t="shared" si="13"/>
        <v>MSF-INR</v>
      </c>
      <c r="G883" s="60">
        <v>211061.07</v>
      </c>
      <c r="H883" s="52" t="s">
        <v>562</v>
      </c>
      <c r="I883" s="52" t="s">
        <v>378</v>
      </c>
      <c r="J883" s="52" t="s">
        <v>377</v>
      </c>
      <c r="K883" s="52" t="s">
        <v>363</v>
      </c>
      <c r="L883" s="60">
        <f>G883*VLOOKUP(RIGHT(F883,3),'Currency-RBI'!$A$2:$B$28,2,0)</f>
        <v>211061.07</v>
      </c>
    </row>
    <row r="884" spans="1:12" x14ac:dyDescent="0.2">
      <c r="A884" s="52">
        <v>20221231</v>
      </c>
      <c r="B884" s="84" t="s">
        <v>142</v>
      </c>
      <c r="C884" s="58">
        <v>11719</v>
      </c>
      <c r="D884" s="52" t="s">
        <v>368</v>
      </c>
      <c r="E884" s="52" t="s">
        <v>366</v>
      </c>
      <c r="F884" s="52" t="str">
        <f t="shared" si="13"/>
        <v>MSF-INR</v>
      </c>
      <c r="G884" s="60">
        <v>309172.05</v>
      </c>
      <c r="H884" s="52" t="s">
        <v>561</v>
      </c>
      <c r="I884" s="52" t="s">
        <v>369</v>
      </c>
      <c r="J884" s="52" t="s">
        <v>369</v>
      </c>
      <c r="K884" s="52" t="s">
        <v>363</v>
      </c>
      <c r="L884" s="60">
        <f>G884*VLOOKUP(RIGHT(F884,3),'Currency-RBI'!$A$2:$B$28,2,0)</f>
        <v>309172.05</v>
      </c>
    </row>
    <row r="885" spans="1:12" x14ac:dyDescent="0.2">
      <c r="A885" s="52">
        <v>20221231</v>
      </c>
      <c r="B885" s="84" t="s">
        <v>130</v>
      </c>
      <c r="C885" s="58">
        <v>11723</v>
      </c>
      <c r="D885" s="52" t="s">
        <v>367</v>
      </c>
      <c r="E885" s="52" t="s">
        <v>366</v>
      </c>
      <c r="F885" s="52" t="str">
        <f t="shared" si="13"/>
        <v>MSF-EUR</v>
      </c>
      <c r="G885" s="60">
        <v>126852.66</v>
      </c>
      <c r="H885" s="52" t="s">
        <v>560</v>
      </c>
      <c r="I885" s="52" t="s">
        <v>380</v>
      </c>
      <c r="J885" s="52" t="s">
        <v>379</v>
      </c>
      <c r="K885" s="52" t="s">
        <v>373</v>
      </c>
      <c r="L885" s="60">
        <f>G885*VLOOKUP(RIGHT(F885,3),'Currency-RBI'!$A$2:$B$28,2,0)</f>
        <v>11180159.189100001</v>
      </c>
    </row>
    <row r="886" spans="1:12" x14ac:dyDescent="0.2">
      <c r="A886" s="52">
        <v>20221231</v>
      </c>
      <c r="B886" s="84" t="s">
        <v>130</v>
      </c>
      <c r="C886" s="58">
        <v>11724</v>
      </c>
      <c r="D886" s="52" t="s">
        <v>368</v>
      </c>
      <c r="E886" s="52" t="s">
        <v>376</v>
      </c>
      <c r="F886" s="52" t="str">
        <f t="shared" si="13"/>
        <v>Term Loan-EUR</v>
      </c>
      <c r="G886" s="60">
        <v>86372.55</v>
      </c>
      <c r="H886" s="52" t="s">
        <v>559</v>
      </c>
      <c r="I886" s="52" t="s">
        <v>385</v>
      </c>
      <c r="J886" s="52" t="s">
        <v>364</v>
      </c>
      <c r="K886" s="52" t="s">
        <v>373</v>
      </c>
      <c r="L886" s="60">
        <f>G886*VLOOKUP(RIGHT(F886,3),'Currency-RBI'!$A$2:$B$28,2,0)</f>
        <v>7612444.6942500006</v>
      </c>
    </row>
    <row r="887" spans="1:12" x14ac:dyDescent="0.2">
      <c r="A887" s="52">
        <v>20221231</v>
      </c>
      <c r="B887" s="84" t="s">
        <v>142</v>
      </c>
      <c r="C887" s="58">
        <v>11726</v>
      </c>
      <c r="D887" s="52" t="s">
        <v>368</v>
      </c>
      <c r="E887" s="52" t="s">
        <v>376</v>
      </c>
      <c r="F887" s="52" t="str">
        <f t="shared" si="13"/>
        <v>Term Loan-INR</v>
      </c>
      <c r="G887" s="60">
        <v>513256.58999999997</v>
      </c>
      <c r="H887" s="52" t="s">
        <v>558</v>
      </c>
      <c r="I887" s="52" t="s">
        <v>378</v>
      </c>
      <c r="J887" s="52" t="s">
        <v>377</v>
      </c>
      <c r="K887" s="52" t="s">
        <v>363</v>
      </c>
      <c r="L887" s="60">
        <f>G887*VLOOKUP(RIGHT(F887,3),'Currency-RBI'!$A$2:$B$28,2,0)</f>
        <v>513256.58999999997</v>
      </c>
    </row>
    <row r="888" spans="1:12" x14ac:dyDescent="0.2">
      <c r="A888" s="52">
        <v>20221231</v>
      </c>
      <c r="B888" s="84" t="s">
        <v>123</v>
      </c>
      <c r="C888" s="58">
        <v>11730</v>
      </c>
      <c r="D888" s="52" t="s">
        <v>368</v>
      </c>
      <c r="E888" s="52" t="s">
        <v>381</v>
      </c>
      <c r="F888" s="52" t="str">
        <f t="shared" si="13"/>
        <v>Call Money-USD</v>
      </c>
      <c r="G888" s="60">
        <v>643006.98</v>
      </c>
      <c r="H888" s="52" t="s">
        <v>557</v>
      </c>
      <c r="I888" s="52" t="s">
        <v>375</v>
      </c>
      <c r="J888" s="52" t="s">
        <v>374</v>
      </c>
      <c r="K888" s="52" t="s">
        <v>363</v>
      </c>
      <c r="L888" s="60">
        <f>G888*VLOOKUP(RIGHT(F888,3),'Currency-RBI'!$A$2:$B$28,2,0)</f>
        <v>53192752.420499995</v>
      </c>
    </row>
    <row r="889" spans="1:12" x14ac:dyDescent="0.2">
      <c r="A889" s="52">
        <v>20221231</v>
      </c>
      <c r="B889" s="84" t="s">
        <v>127</v>
      </c>
      <c r="C889" s="58">
        <v>11732</v>
      </c>
      <c r="D889" s="52" t="s">
        <v>367</v>
      </c>
      <c r="E889" s="52" t="s">
        <v>381</v>
      </c>
      <c r="F889" s="52" t="str">
        <f t="shared" si="13"/>
        <v>Call Money-GBP</v>
      </c>
      <c r="G889" s="60">
        <v>125541.9</v>
      </c>
      <c r="H889" s="52" t="s">
        <v>556</v>
      </c>
      <c r="I889" s="52" t="s">
        <v>375</v>
      </c>
      <c r="J889" s="52" t="s">
        <v>374</v>
      </c>
      <c r="K889" s="52" t="s">
        <v>363</v>
      </c>
      <c r="L889" s="60">
        <f>G889*VLOOKUP(RIGHT(F889,3),'Currency-RBI'!$A$2:$B$28,2,0)</f>
        <v>12494871.45225</v>
      </c>
    </row>
    <row r="890" spans="1:12" x14ac:dyDescent="0.2">
      <c r="A890" s="52">
        <v>20221231</v>
      </c>
      <c r="B890" s="84" t="s">
        <v>127</v>
      </c>
      <c r="C890" s="58">
        <v>11733</v>
      </c>
      <c r="D890" s="52" t="s">
        <v>367</v>
      </c>
      <c r="E890" s="52" t="s">
        <v>366</v>
      </c>
      <c r="F890" s="52" t="str">
        <f t="shared" si="13"/>
        <v>MSF-GBP</v>
      </c>
      <c r="G890" s="60">
        <v>971524.62</v>
      </c>
      <c r="H890" s="52" t="s">
        <v>555</v>
      </c>
      <c r="I890" s="52" t="s">
        <v>369</v>
      </c>
      <c r="J890" s="52" t="s">
        <v>369</v>
      </c>
      <c r="K890" s="52" t="s">
        <v>373</v>
      </c>
      <c r="L890" s="60">
        <f>G890*VLOOKUP(RIGHT(F890,3),'Currency-RBI'!$A$2:$B$28,2,0)</f>
        <v>96693416.617050007</v>
      </c>
    </row>
    <row r="891" spans="1:12" x14ac:dyDescent="0.2">
      <c r="A891" s="52">
        <v>20221231</v>
      </c>
      <c r="B891" s="84" t="s">
        <v>130</v>
      </c>
      <c r="C891" s="58">
        <v>11734</v>
      </c>
      <c r="D891" s="52" t="s">
        <v>367</v>
      </c>
      <c r="E891" s="52" t="s">
        <v>370</v>
      </c>
      <c r="F891" s="52" t="str">
        <f t="shared" si="13"/>
        <v>LAF-EUR</v>
      </c>
      <c r="G891" s="60">
        <v>738702.36</v>
      </c>
      <c r="H891" s="52" t="s">
        <v>554</v>
      </c>
      <c r="I891" s="52" t="s">
        <v>378</v>
      </c>
      <c r="J891" s="52" t="s">
        <v>377</v>
      </c>
      <c r="K891" s="52" t="s">
        <v>363</v>
      </c>
      <c r="L891" s="60">
        <f>G891*VLOOKUP(RIGHT(F891,3),'Currency-RBI'!$A$2:$B$28,2,0)</f>
        <v>65105532.498600006</v>
      </c>
    </row>
    <row r="892" spans="1:12" x14ac:dyDescent="0.2">
      <c r="A892" s="52">
        <v>20221231</v>
      </c>
      <c r="B892" s="84" t="s">
        <v>123</v>
      </c>
      <c r="C892" s="58">
        <v>11737</v>
      </c>
      <c r="D892" s="52" t="s">
        <v>367</v>
      </c>
      <c r="E892" s="52" t="s">
        <v>366</v>
      </c>
      <c r="F892" s="52" t="str">
        <f t="shared" si="13"/>
        <v>MSF-USD</v>
      </c>
      <c r="G892" s="60">
        <v>438347.25</v>
      </c>
      <c r="H892" s="52" t="s">
        <v>553</v>
      </c>
      <c r="I892" s="52" t="s">
        <v>375</v>
      </c>
      <c r="J892" s="52" t="s">
        <v>374</v>
      </c>
      <c r="K892" s="52" t="s">
        <v>363</v>
      </c>
      <c r="L892" s="60">
        <f>G892*VLOOKUP(RIGHT(F892,3),'Currency-RBI'!$A$2:$B$28,2,0)</f>
        <v>36262276.256249994</v>
      </c>
    </row>
    <row r="893" spans="1:12" x14ac:dyDescent="0.2">
      <c r="A893" s="52">
        <v>20221231</v>
      </c>
      <c r="B893" s="84" t="s">
        <v>142</v>
      </c>
      <c r="C893" s="58">
        <v>11738</v>
      </c>
      <c r="D893" s="52" t="s">
        <v>367</v>
      </c>
      <c r="E893" s="52" t="s">
        <v>376</v>
      </c>
      <c r="F893" s="52" t="str">
        <f t="shared" si="13"/>
        <v>Term Loan-INR</v>
      </c>
      <c r="G893" s="60">
        <v>411542.01</v>
      </c>
      <c r="H893" s="52" t="s">
        <v>552</v>
      </c>
      <c r="I893" s="52" t="s">
        <v>369</v>
      </c>
      <c r="J893" s="52" t="s">
        <v>369</v>
      </c>
      <c r="K893" s="52" t="s">
        <v>373</v>
      </c>
      <c r="L893" s="60">
        <f>G893*VLOOKUP(RIGHT(F893,3),'Currency-RBI'!$A$2:$B$28,2,0)</f>
        <v>411542.01</v>
      </c>
    </row>
    <row r="894" spans="1:12" x14ac:dyDescent="0.2">
      <c r="A894" s="52">
        <v>20221231</v>
      </c>
      <c r="B894" s="84" t="s">
        <v>127</v>
      </c>
      <c r="C894" s="58">
        <v>11740</v>
      </c>
      <c r="D894" s="52" t="s">
        <v>368</v>
      </c>
      <c r="E894" s="52" t="s">
        <v>366</v>
      </c>
      <c r="F894" s="52" t="str">
        <f t="shared" si="13"/>
        <v>MSF-GBP</v>
      </c>
      <c r="G894" s="60">
        <v>669310.29</v>
      </c>
      <c r="H894" s="52" t="s">
        <v>551</v>
      </c>
      <c r="I894" s="52" t="s">
        <v>365</v>
      </c>
      <c r="J894" s="52" t="s">
        <v>364</v>
      </c>
      <c r="K894" s="52" t="s">
        <v>373</v>
      </c>
      <c r="L894" s="60">
        <f>G894*VLOOKUP(RIGHT(F894,3),'Currency-RBI'!$A$2:$B$28,2,0)</f>
        <v>66614779.887975007</v>
      </c>
    </row>
    <row r="895" spans="1:12" x14ac:dyDescent="0.2">
      <c r="A895" s="52">
        <v>20221231</v>
      </c>
      <c r="B895" s="84" t="s">
        <v>127</v>
      </c>
      <c r="C895" s="58">
        <v>11742</v>
      </c>
      <c r="D895" s="52" t="s">
        <v>367</v>
      </c>
      <c r="E895" s="52" t="s">
        <v>376</v>
      </c>
      <c r="F895" s="52" t="str">
        <f t="shared" si="13"/>
        <v>Term Loan-GBP</v>
      </c>
      <c r="G895" s="60">
        <v>301395.59999999998</v>
      </c>
      <c r="H895" s="52" t="s">
        <v>550</v>
      </c>
      <c r="I895" s="52" t="s">
        <v>375</v>
      </c>
      <c r="J895" s="52" t="s">
        <v>374</v>
      </c>
      <c r="K895" s="52" t="s">
        <v>363</v>
      </c>
      <c r="L895" s="60">
        <f>G895*VLOOKUP(RIGHT(F895,3),'Currency-RBI'!$A$2:$B$28,2,0)</f>
        <v>29997150.579</v>
      </c>
    </row>
    <row r="896" spans="1:12" x14ac:dyDescent="0.2">
      <c r="A896" s="52">
        <v>20221231</v>
      </c>
      <c r="B896" s="84" t="s">
        <v>127</v>
      </c>
      <c r="C896" s="58">
        <v>11743</v>
      </c>
      <c r="D896" s="52" t="s">
        <v>367</v>
      </c>
      <c r="E896" s="52" t="s">
        <v>376</v>
      </c>
      <c r="F896" s="52" t="str">
        <f t="shared" si="13"/>
        <v>Term Loan-GBP</v>
      </c>
      <c r="G896" s="60">
        <v>620112.24</v>
      </c>
      <c r="H896" s="52" t="s">
        <v>549</v>
      </c>
      <c r="I896" s="52" t="s">
        <v>378</v>
      </c>
      <c r="J896" s="52" t="s">
        <v>377</v>
      </c>
      <c r="K896" s="52" t="s">
        <v>363</v>
      </c>
      <c r="L896" s="60">
        <f>G896*VLOOKUP(RIGHT(F896,3),'Currency-RBI'!$A$2:$B$28,2,0)</f>
        <v>61718220.966600001</v>
      </c>
    </row>
    <row r="897" spans="1:12" x14ac:dyDescent="0.2">
      <c r="A897" s="52">
        <v>20221231</v>
      </c>
      <c r="B897" s="84" t="s">
        <v>142</v>
      </c>
      <c r="C897" s="58">
        <v>11744</v>
      </c>
      <c r="D897" s="52" t="s">
        <v>368</v>
      </c>
      <c r="E897" s="52" t="s">
        <v>376</v>
      </c>
      <c r="F897" s="52" t="str">
        <f t="shared" si="13"/>
        <v>Term Loan-INR</v>
      </c>
      <c r="G897" s="60">
        <v>776845.08</v>
      </c>
      <c r="H897" s="52" t="s">
        <v>548</v>
      </c>
      <c r="I897" s="52" t="s">
        <v>385</v>
      </c>
      <c r="J897" s="52" t="s">
        <v>364</v>
      </c>
      <c r="K897" s="52" t="s">
        <v>373</v>
      </c>
      <c r="L897" s="60">
        <f>G897*VLOOKUP(RIGHT(F897,3),'Currency-RBI'!$A$2:$B$28,2,0)</f>
        <v>776845.08</v>
      </c>
    </row>
    <row r="898" spans="1:12" x14ac:dyDescent="0.2">
      <c r="A898" s="52">
        <v>20221231</v>
      </c>
      <c r="B898" s="84" t="s">
        <v>142</v>
      </c>
      <c r="C898" s="58">
        <v>11746</v>
      </c>
      <c r="D898" s="52" t="s">
        <v>367</v>
      </c>
      <c r="E898" s="52" t="s">
        <v>376</v>
      </c>
      <c r="F898" s="52" t="str">
        <f t="shared" si="13"/>
        <v>Term Loan-INR</v>
      </c>
      <c r="G898" s="60">
        <v>389375.91</v>
      </c>
      <c r="H898" s="52" t="s">
        <v>547</v>
      </c>
      <c r="I898" s="52" t="s">
        <v>380</v>
      </c>
      <c r="J898" s="52" t="s">
        <v>379</v>
      </c>
      <c r="K898" s="52" t="s">
        <v>363</v>
      </c>
      <c r="L898" s="60">
        <f>G898*VLOOKUP(RIGHT(F898,3),'Currency-RBI'!$A$2:$B$28,2,0)</f>
        <v>389375.91</v>
      </c>
    </row>
    <row r="899" spans="1:12" x14ac:dyDescent="0.2">
      <c r="A899" s="52">
        <v>20221231</v>
      </c>
      <c r="B899" s="84" t="s">
        <v>123</v>
      </c>
      <c r="C899" s="58">
        <v>11747</v>
      </c>
      <c r="D899" s="52" t="s">
        <v>367</v>
      </c>
      <c r="E899" s="52" t="s">
        <v>381</v>
      </c>
      <c r="F899" s="52" t="str">
        <f t="shared" ref="F899:F962" si="14">CONCATENATE(E899,"-",B899)</f>
        <v>Call Money-USD</v>
      </c>
      <c r="G899" s="60">
        <v>530059.86</v>
      </c>
      <c r="H899" s="52" t="s">
        <v>546</v>
      </c>
      <c r="I899" s="52" t="s">
        <v>383</v>
      </c>
      <c r="J899" s="52" t="s">
        <v>371</v>
      </c>
      <c r="K899" s="52" t="s">
        <v>363</v>
      </c>
      <c r="L899" s="60">
        <f>G899*VLOOKUP(RIGHT(F899,3),'Currency-RBI'!$A$2:$B$28,2,0)</f>
        <v>43849201.918499999</v>
      </c>
    </row>
    <row r="900" spans="1:12" x14ac:dyDescent="0.2">
      <c r="A900" s="52">
        <v>20221231</v>
      </c>
      <c r="B900" s="84" t="s">
        <v>142</v>
      </c>
      <c r="C900" s="58">
        <v>11748</v>
      </c>
      <c r="D900" s="52" t="s">
        <v>367</v>
      </c>
      <c r="E900" s="52" t="s">
        <v>366</v>
      </c>
      <c r="F900" s="52" t="str">
        <f t="shared" si="14"/>
        <v>MSF-INR</v>
      </c>
      <c r="G900" s="60">
        <v>286774.28999999998</v>
      </c>
      <c r="H900" s="52" t="s">
        <v>545</v>
      </c>
      <c r="I900" s="52" t="s">
        <v>372</v>
      </c>
      <c r="J900" s="52" t="s">
        <v>371</v>
      </c>
      <c r="K900" s="52" t="s">
        <v>373</v>
      </c>
      <c r="L900" s="60">
        <f>G900*VLOOKUP(RIGHT(F900,3),'Currency-RBI'!$A$2:$B$28,2,0)</f>
        <v>286774.28999999998</v>
      </c>
    </row>
    <row r="901" spans="1:12" x14ac:dyDescent="0.2">
      <c r="A901" s="52">
        <v>20221231</v>
      </c>
      <c r="B901" s="84" t="s">
        <v>123</v>
      </c>
      <c r="C901" s="58">
        <v>11749</v>
      </c>
      <c r="D901" s="52" t="s">
        <v>367</v>
      </c>
      <c r="E901" s="52" t="s">
        <v>366</v>
      </c>
      <c r="F901" s="52" t="str">
        <f t="shared" si="14"/>
        <v>MSF-USD</v>
      </c>
      <c r="G901" s="60">
        <v>392284.52999999997</v>
      </c>
      <c r="H901" s="52" t="s">
        <v>544</v>
      </c>
      <c r="I901" s="52" t="s">
        <v>375</v>
      </c>
      <c r="J901" s="52" t="s">
        <v>374</v>
      </c>
      <c r="K901" s="52" t="s">
        <v>373</v>
      </c>
      <c r="L901" s="60">
        <f>G901*VLOOKUP(RIGHT(F901,3),'Currency-RBI'!$A$2:$B$28,2,0)</f>
        <v>32451737.744249996</v>
      </c>
    </row>
    <row r="902" spans="1:12" x14ac:dyDescent="0.2">
      <c r="A902" s="52">
        <v>20221231</v>
      </c>
      <c r="B902" s="84" t="s">
        <v>130</v>
      </c>
      <c r="C902" s="58">
        <v>11750</v>
      </c>
      <c r="D902" s="52" t="s">
        <v>367</v>
      </c>
      <c r="E902" s="52" t="s">
        <v>381</v>
      </c>
      <c r="F902" s="52" t="str">
        <f t="shared" si="14"/>
        <v>Call Money-EUR</v>
      </c>
      <c r="G902" s="60">
        <v>322768.71000000002</v>
      </c>
      <c r="H902" s="52" t="s">
        <v>543</v>
      </c>
      <c r="I902" s="52" t="s">
        <v>383</v>
      </c>
      <c r="J902" s="52" t="s">
        <v>371</v>
      </c>
      <c r="K902" s="52" t="s">
        <v>373</v>
      </c>
      <c r="L902" s="60">
        <f>G902*VLOOKUP(RIGHT(F902,3),'Currency-RBI'!$A$2:$B$28,2,0)</f>
        <v>28447220.255850002</v>
      </c>
    </row>
    <row r="903" spans="1:12" x14ac:dyDescent="0.2">
      <c r="A903" s="52">
        <v>20221231</v>
      </c>
      <c r="B903" s="84" t="s">
        <v>127</v>
      </c>
      <c r="C903" s="58">
        <v>11751</v>
      </c>
      <c r="D903" s="52" t="s">
        <v>368</v>
      </c>
      <c r="E903" s="52" t="s">
        <v>376</v>
      </c>
      <c r="F903" s="52" t="str">
        <f t="shared" si="14"/>
        <v>Term Loan-GBP</v>
      </c>
      <c r="G903" s="60">
        <v>660661.65</v>
      </c>
      <c r="H903" s="52" t="s">
        <v>542</v>
      </c>
      <c r="I903" s="52" t="s">
        <v>365</v>
      </c>
      <c r="J903" s="52" t="s">
        <v>364</v>
      </c>
      <c r="K903" s="52" t="s">
        <v>363</v>
      </c>
      <c r="L903" s="60">
        <f>G903*VLOOKUP(RIGHT(F903,3),'Currency-RBI'!$A$2:$B$28,2,0)</f>
        <v>65754002.370375007</v>
      </c>
    </row>
    <row r="904" spans="1:12" x14ac:dyDescent="0.2">
      <c r="A904" s="52">
        <v>20221231</v>
      </c>
      <c r="B904" s="84" t="s">
        <v>130</v>
      </c>
      <c r="C904" s="58">
        <v>11752</v>
      </c>
      <c r="D904" s="52" t="s">
        <v>368</v>
      </c>
      <c r="E904" s="52" t="s">
        <v>381</v>
      </c>
      <c r="F904" s="52" t="str">
        <f t="shared" si="14"/>
        <v>Call Money-EUR</v>
      </c>
      <c r="G904" s="60">
        <v>12876.93</v>
      </c>
      <c r="H904" s="52" t="s">
        <v>541</v>
      </c>
      <c r="I904" s="52" t="s">
        <v>378</v>
      </c>
      <c r="J904" s="52" t="s">
        <v>377</v>
      </c>
      <c r="K904" s="52" t="s">
        <v>363</v>
      </c>
      <c r="L904" s="60">
        <f>G904*VLOOKUP(RIGHT(F904,3),'Currency-RBI'!$A$2:$B$28,2,0)</f>
        <v>1134908.2255500001</v>
      </c>
    </row>
    <row r="905" spans="1:12" x14ac:dyDescent="0.2">
      <c r="A905" s="52">
        <v>20221231</v>
      </c>
      <c r="B905" s="84" t="s">
        <v>127</v>
      </c>
      <c r="C905" s="58">
        <v>11755</v>
      </c>
      <c r="D905" s="52" t="s">
        <v>368</v>
      </c>
      <c r="E905" s="52" t="s">
        <v>366</v>
      </c>
      <c r="F905" s="52" t="str">
        <f t="shared" si="14"/>
        <v>MSF-GBP</v>
      </c>
      <c r="G905" s="60">
        <v>950366.34</v>
      </c>
      <c r="H905" s="52" t="s">
        <v>436</v>
      </c>
      <c r="I905" s="52" t="s">
        <v>380</v>
      </c>
      <c r="J905" s="52" t="s">
        <v>379</v>
      </c>
      <c r="K905" s="52" t="s">
        <v>373</v>
      </c>
      <c r="L905" s="60">
        <f>G905*VLOOKUP(RIGHT(F905,3),'Currency-RBI'!$A$2:$B$28,2,0)</f>
        <v>94587585.904349998</v>
      </c>
    </row>
    <row r="906" spans="1:12" x14ac:dyDescent="0.2">
      <c r="A906" s="52">
        <v>20221231</v>
      </c>
      <c r="B906" s="84" t="s">
        <v>123</v>
      </c>
      <c r="C906" s="58">
        <v>11757</v>
      </c>
      <c r="D906" s="52" t="s">
        <v>367</v>
      </c>
      <c r="E906" s="52" t="s">
        <v>370</v>
      </c>
      <c r="F906" s="52" t="str">
        <f t="shared" si="14"/>
        <v>LAF-USD</v>
      </c>
      <c r="G906" s="60">
        <v>309596.76</v>
      </c>
      <c r="H906" s="52" t="s">
        <v>540</v>
      </c>
      <c r="I906" s="52" t="s">
        <v>372</v>
      </c>
      <c r="J906" s="52" t="s">
        <v>371</v>
      </c>
      <c r="K906" s="52" t="s">
        <v>373</v>
      </c>
      <c r="L906" s="60">
        <f>G906*VLOOKUP(RIGHT(F906,3),'Currency-RBI'!$A$2:$B$28,2,0)</f>
        <v>25611391.971000001</v>
      </c>
    </row>
    <row r="907" spans="1:12" x14ac:dyDescent="0.2">
      <c r="A907" s="52">
        <v>20221231</v>
      </c>
      <c r="B907" s="84" t="s">
        <v>127</v>
      </c>
      <c r="C907" s="58">
        <v>11760</v>
      </c>
      <c r="D907" s="52" t="s">
        <v>367</v>
      </c>
      <c r="E907" s="52" t="s">
        <v>366</v>
      </c>
      <c r="F907" s="52" t="str">
        <f t="shared" si="14"/>
        <v>MSF-GBP</v>
      </c>
      <c r="G907" s="60">
        <v>519442.11</v>
      </c>
      <c r="H907" s="52" t="s">
        <v>539</v>
      </c>
      <c r="I907" s="52" t="s">
        <v>378</v>
      </c>
      <c r="J907" s="52" t="s">
        <v>377</v>
      </c>
      <c r="K907" s="52" t="s">
        <v>363</v>
      </c>
      <c r="L907" s="60">
        <f>G907*VLOOKUP(RIGHT(F907,3),'Currency-RBI'!$A$2:$B$28,2,0)</f>
        <v>51698774.603024997</v>
      </c>
    </row>
    <row r="908" spans="1:12" x14ac:dyDescent="0.2">
      <c r="A908" s="52">
        <v>20221231</v>
      </c>
      <c r="B908" s="84" t="s">
        <v>127</v>
      </c>
      <c r="C908" s="58">
        <v>11761</v>
      </c>
      <c r="D908" s="52" t="s">
        <v>368</v>
      </c>
      <c r="E908" s="52" t="s">
        <v>370</v>
      </c>
      <c r="F908" s="52" t="str">
        <f t="shared" si="14"/>
        <v>LAF-GBP</v>
      </c>
      <c r="G908" s="60">
        <v>790679.34</v>
      </c>
      <c r="H908" s="52" t="s">
        <v>538</v>
      </c>
      <c r="I908" s="52" t="s">
        <v>375</v>
      </c>
      <c r="J908" s="52" t="s">
        <v>374</v>
      </c>
      <c r="K908" s="52" t="s">
        <v>373</v>
      </c>
      <c r="L908" s="60">
        <f>G908*VLOOKUP(RIGHT(F908,3),'Currency-RBI'!$A$2:$B$28,2,0)</f>
        <v>78694338.011849999</v>
      </c>
    </row>
    <row r="909" spans="1:12" x14ac:dyDescent="0.2">
      <c r="A909" s="52">
        <v>20221231</v>
      </c>
      <c r="B909" s="84" t="s">
        <v>130</v>
      </c>
      <c r="C909" s="58">
        <v>11762</v>
      </c>
      <c r="D909" s="52" t="s">
        <v>368</v>
      </c>
      <c r="E909" s="52" t="s">
        <v>381</v>
      </c>
      <c r="F909" s="52" t="str">
        <f t="shared" si="14"/>
        <v>Call Money-EUR</v>
      </c>
      <c r="G909" s="60">
        <v>433595.25</v>
      </c>
      <c r="H909" s="52" t="s">
        <v>537</v>
      </c>
      <c r="I909" s="52" t="s">
        <v>375</v>
      </c>
      <c r="J909" s="52" t="s">
        <v>374</v>
      </c>
      <c r="K909" s="52" t="s">
        <v>373</v>
      </c>
      <c r="L909" s="60">
        <f>G909*VLOOKUP(RIGHT(F909,3),'Currency-RBI'!$A$2:$B$28,2,0)</f>
        <v>38214917.358750001</v>
      </c>
    </row>
    <row r="910" spans="1:12" x14ac:dyDescent="0.2">
      <c r="A910" s="52">
        <v>20221231</v>
      </c>
      <c r="B910" s="84" t="s">
        <v>130</v>
      </c>
      <c r="C910" s="58">
        <v>11764</v>
      </c>
      <c r="D910" s="52" t="s">
        <v>368</v>
      </c>
      <c r="E910" s="52" t="s">
        <v>381</v>
      </c>
      <c r="F910" s="52" t="str">
        <f t="shared" si="14"/>
        <v>Call Money-EUR</v>
      </c>
      <c r="G910" s="60">
        <v>874182.87</v>
      </c>
      <c r="H910" s="52" t="s">
        <v>536</v>
      </c>
      <c r="I910" s="52" t="s">
        <v>375</v>
      </c>
      <c r="J910" s="52" t="s">
        <v>374</v>
      </c>
      <c r="K910" s="52" t="s">
        <v>363</v>
      </c>
      <c r="L910" s="60">
        <f>G910*VLOOKUP(RIGHT(F910,3),'Currency-RBI'!$A$2:$B$28,2,0)</f>
        <v>77046107.247450009</v>
      </c>
    </row>
    <row r="911" spans="1:12" x14ac:dyDescent="0.2">
      <c r="A911" s="52">
        <v>20221231</v>
      </c>
      <c r="B911" s="84" t="s">
        <v>130</v>
      </c>
      <c r="C911" s="58">
        <v>11769</v>
      </c>
      <c r="D911" s="52" t="s">
        <v>368</v>
      </c>
      <c r="E911" s="52" t="s">
        <v>381</v>
      </c>
      <c r="F911" s="52" t="str">
        <f t="shared" si="14"/>
        <v>Call Money-EUR</v>
      </c>
      <c r="G911" s="60">
        <v>626253.21</v>
      </c>
      <c r="H911" s="52" t="s">
        <v>535</v>
      </c>
      <c r="I911" s="52" t="s">
        <v>378</v>
      </c>
      <c r="J911" s="52" t="s">
        <v>377</v>
      </c>
      <c r="K911" s="52" t="s">
        <v>363</v>
      </c>
      <c r="L911" s="60">
        <f>G911*VLOOKUP(RIGHT(F911,3),'Currency-RBI'!$A$2:$B$28,2,0)</f>
        <v>55194826.663350001</v>
      </c>
    </row>
    <row r="912" spans="1:12" x14ac:dyDescent="0.2">
      <c r="A912" s="52">
        <v>20221231</v>
      </c>
      <c r="B912" s="84" t="s">
        <v>142</v>
      </c>
      <c r="C912" s="58">
        <v>11770</v>
      </c>
      <c r="D912" s="52" t="s">
        <v>368</v>
      </c>
      <c r="E912" s="52" t="s">
        <v>370</v>
      </c>
      <c r="F912" s="52" t="str">
        <f t="shared" si="14"/>
        <v>LAF-INR</v>
      </c>
      <c r="G912" s="60">
        <v>31777.02</v>
      </c>
      <c r="H912" s="52" t="s">
        <v>416</v>
      </c>
      <c r="I912" s="52" t="s">
        <v>365</v>
      </c>
      <c r="J912" s="52" t="s">
        <v>364</v>
      </c>
      <c r="K912" s="52" t="s">
        <v>363</v>
      </c>
      <c r="L912" s="60">
        <f>G912*VLOOKUP(RIGHT(F912,3),'Currency-RBI'!$A$2:$B$28,2,0)</f>
        <v>31777.02</v>
      </c>
    </row>
    <row r="913" spans="1:12" x14ac:dyDescent="0.2">
      <c r="A913" s="52">
        <v>20221231</v>
      </c>
      <c r="B913" s="84" t="s">
        <v>123</v>
      </c>
      <c r="C913" s="58">
        <v>11771</v>
      </c>
      <c r="D913" s="52" t="s">
        <v>367</v>
      </c>
      <c r="E913" s="52" t="s">
        <v>381</v>
      </c>
      <c r="F913" s="52" t="str">
        <f t="shared" si="14"/>
        <v>Call Money-USD</v>
      </c>
      <c r="G913" s="60">
        <v>953765.01</v>
      </c>
      <c r="H913" s="52" t="s">
        <v>448</v>
      </c>
      <c r="I913" s="52" t="s">
        <v>386</v>
      </c>
      <c r="J913" s="52" t="s">
        <v>386</v>
      </c>
      <c r="K913" s="52" t="s">
        <v>363</v>
      </c>
      <c r="L913" s="60">
        <f>G913*VLOOKUP(RIGHT(F913,3),'Currency-RBI'!$A$2:$B$28,2,0)</f>
        <v>78900210.452249989</v>
      </c>
    </row>
    <row r="914" spans="1:12" x14ac:dyDescent="0.2">
      <c r="A914" s="52">
        <v>20221231</v>
      </c>
      <c r="B914" s="84" t="s">
        <v>142</v>
      </c>
      <c r="C914" s="58">
        <v>11772</v>
      </c>
      <c r="D914" s="52" t="s">
        <v>367</v>
      </c>
      <c r="E914" s="52" t="s">
        <v>366</v>
      </c>
      <c r="F914" s="52" t="str">
        <f t="shared" si="14"/>
        <v>MSF-INR</v>
      </c>
      <c r="G914" s="60">
        <v>44434.17</v>
      </c>
      <c r="H914" s="52" t="s">
        <v>413</v>
      </c>
      <c r="I914" s="52" t="s">
        <v>383</v>
      </c>
      <c r="J914" s="52" t="s">
        <v>371</v>
      </c>
      <c r="K914" s="52" t="s">
        <v>363</v>
      </c>
      <c r="L914" s="60">
        <f>G914*VLOOKUP(RIGHT(F914,3),'Currency-RBI'!$A$2:$B$28,2,0)</f>
        <v>44434.17</v>
      </c>
    </row>
    <row r="915" spans="1:12" x14ac:dyDescent="0.2">
      <c r="A915" s="52">
        <v>20221231</v>
      </c>
      <c r="B915" s="84" t="s">
        <v>123</v>
      </c>
      <c r="C915" s="58">
        <v>11773</v>
      </c>
      <c r="D915" s="52" t="s">
        <v>367</v>
      </c>
      <c r="E915" s="52" t="s">
        <v>376</v>
      </c>
      <c r="F915" s="52" t="str">
        <f t="shared" si="14"/>
        <v>Term Loan-USD</v>
      </c>
      <c r="G915" s="60">
        <v>788613.21</v>
      </c>
      <c r="H915" s="52" t="s">
        <v>534</v>
      </c>
      <c r="I915" s="52" t="s">
        <v>372</v>
      </c>
      <c r="J915" s="52" t="s">
        <v>371</v>
      </c>
      <c r="K915" s="52" t="s">
        <v>373</v>
      </c>
      <c r="L915" s="60">
        <f>G915*VLOOKUP(RIGHT(F915,3),'Currency-RBI'!$A$2:$B$28,2,0)</f>
        <v>65238027.797249995</v>
      </c>
    </row>
    <row r="916" spans="1:12" x14ac:dyDescent="0.2">
      <c r="A916" s="52">
        <v>20221231</v>
      </c>
      <c r="B916" s="84" t="s">
        <v>127</v>
      </c>
      <c r="C916" s="58">
        <v>11774</v>
      </c>
      <c r="D916" s="52" t="s">
        <v>368</v>
      </c>
      <c r="E916" s="52" t="s">
        <v>366</v>
      </c>
      <c r="F916" s="52" t="str">
        <f t="shared" si="14"/>
        <v>MSF-GBP</v>
      </c>
      <c r="G916" s="60">
        <v>492500.25</v>
      </c>
      <c r="H916" s="52" t="s">
        <v>533</v>
      </c>
      <c r="I916" s="52" t="s">
        <v>378</v>
      </c>
      <c r="J916" s="52" t="s">
        <v>377</v>
      </c>
      <c r="K916" s="52" t="s">
        <v>363</v>
      </c>
      <c r="L916" s="60">
        <f>G916*VLOOKUP(RIGHT(F916,3),'Currency-RBI'!$A$2:$B$28,2,0)</f>
        <v>49017318.631875001</v>
      </c>
    </row>
    <row r="917" spans="1:12" x14ac:dyDescent="0.2">
      <c r="A917" s="52">
        <v>20221231</v>
      </c>
      <c r="B917" s="84" t="s">
        <v>127</v>
      </c>
      <c r="C917" s="58">
        <v>11775</v>
      </c>
      <c r="D917" s="52" t="s">
        <v>367</v>
      </c>
      <c r="E917" s="52" t="s">
        <v>366</v>
      </c>
      <c r="F917" s="52" t="str">
        <f t="shared" si="14"/>
        <v>MSF-GBP</v>
      </c>
      <c r="G917" s="60">
        <v>559212.39</v>
      </c>
      <c r="H917" s="52" t="s">
        <v>532</v>
      </c>
      <c r="I917" s="52" t="s">
        <v>380</v>
      </c>
      <c r="J917" s="52" t="s">
        <v>379</v>
      </c>
      <c r="K917" s="52" t="s">
        <v>373</v>
      </c>
      <c r="L917" s="60">
        <f>G917*VLOOKUP(RIGHT(F917,3),'Currency-RBI'!$A$2:$B$28,2,0)</f>
        <v>55657011.145725004</v>
      </c>
    </row>
    <row r="918" spans="1:12" x14ac:dyDescent="0.2">
      <c r="A918" s="52">
        <v>20221231</v>
      </c>
      <c r="B918" s="84" t="s">
        <v>130</v>
      </c>
      <c r="C918" s="58">
        <v>11776</v>
      </c>
      <c r="D918" s="52" t="s">
        <v>367</v>
      </c>
      <c r="E918" s="52" t="s">
        <v>376</v>
      </c>
      <c r="F918" s="52" t="str">
        <f t="shared" si="14"/>
        <v>Term Loan-EUR</v>
      </c>
      <c r="G918" s="60">
        <v>678913.29</v>
      </c>
      <c r="H918" s="52" t="s">
        <v>531</v>
      </c>
      <c r="I918" s="52" t="s">
        <v>380</v>
      </c>
      <c r="J918" s="52" t="s">
        <v>379</v>
      </c>
      <c r="K918" s="52" t="s">
        <v>363</v>
      </c>
      <c r="L918" s="60">
        <f>G918*VLOOKUP(RIGHT(F918,3),'Currency-RBI'!$A$2:$B$28,2,0)</f>
        <v>59836022.814150006</v>
      </c>
    </row>
    <row r="919" spans="1:12" x14ac:dyDescent="0.2">
      <c r="A919" s="52">
        <v>20221231</v>
      </c>
      <c r="B919" s="84" t="s">
        <v>123</v>
      </c>
      <c r="C919" s="58">
        <v>11781</v>
      </c>
      <c r="D919" s="52" t="s">
        <v>367</v>
      </c>
      <c r="E919" s="52" t="s">
        <v>381</v>
      </c>
      <c r="F919" s="52" t="str">
        <f t="shared" si="14"/>
        <v>Call Money-USD</v>
      </c>
      <c r="G919" s="60">
        <v>744711.66</v>
      </c>
      <c r="H919" s="52" t="s">
        <v>530</v>
      </c>
      <c r="I919" s="52" t="s">
        <v>378</v>
      </c>
      <c r="J919" s="52" t="s">
        <v>377</v>
      </c>
      <c r="K919" s="52" t="s">
        <v>363</v>
      </c>
      <c r="L919" s="60">
        <f>G919*VLOOKUP(RIGHT(F919,3),'Currency-RBI'!$A$2:$B$28,2,0)</f>
        <v>61606272.0735</v>
      </c>
    </row>
    <row r="920" spans="1:12" x14ac:dyDescent="0.2">
      <c r="A920" s="52">
        <v>20221231</v>
      </c>
      <c r="B920" s="84" t="s">
        <v>142</v>
      </c>
      <c r="C920" s="58">
        <v>11782</v>
      </c>
      <c r="D920" s="52" t="s">
        <v>368</v>
      </c>
      <c r="E920" s="52" t="s">
        <v>370</v>
      </c>
      <c r="F920" s="52" t="str">
        <f t="shared" si="14"/>
        <v>LAF-INR</v>
      </c>
      <c r="G920" s="60">
        <v>915795.54</v>
      </c>
      <c r="H920" s="52" t="s">
        <v>529</v>
      </c>
      <c r="I920" s="52" t="s">
        <v>369</v>
      </c>
      <c r="J920" s="52" t="s">
        <v>369</v>
      </c>
      <c r="K920" s="52" t="s">
        <v>363</v>
      </c>
      <c r="L920" s="60">
        <f>G920*VLOOKUP(RIGHT(F920,3),'Currency-RBI'!$A$2:$B$28,2,0)</f>
        <v>915795.54</v>
      </c>
    </row>
    <row r="921" spans="1:12" x14ac:dyDescent="0.2">
      <c r="A921" s="52">
        <v>20221231</v>
      </c>
      <c r="B921" s="84" t="s">
        <v>142</v>
      </c>
      <c r="C921" s="58">
        <v>11784</v>
      </c>
      <c r="D921" s="52" t="s">
        <v>367</v>
      </c>
      <c r="E921" s="52" t="s">
        <v>376</v>
      </c>
      <c r="F921" s="52" t="str">
        <f t="shared" si="14"/>
        <v>Term Loan-INR</v>
      </c>
      <c r="G921" s="60">
        <v>763767.18</v>
      </c>
      <c r="H921" s="52" t="s">
        <v>528</v>
      </c>
      <c r="I921" s="52" t="s">
        <v>369</v>
      </c>
      <c r="J921" s="52" t="s">
        <v>369</v>
      </c>
      <c r="K921" s="52" t="s">
        <v>373</v>
      </c>
      <c r="L921" s="60">
        <f>G921*VLOOKUP(RIGHT(F921,3),'Currency-RBI'!$A$2:$B$28,2,0)</f>
        <v>763767.18</v>
      </c>
    </row>
    <row r="922" spans="1:12" x14ac:dyDescent="0.2">
      <c r="A922" s="52">
        <v>20221231</v>
      </c>
      <c r="B922" s="84" t="s">
        <v>127</v>
      </c>
      <c r="C922" s="58">
        <v>11785</v>
      </c>
      <c r="D922" s="52" t="s">
        <v>367</v>
      </c>
      <c r="E922" s="52" t="s">
        <v>376</v>
      </c>
      <c r="F922" s="52" t="str">
        <f t="shared" si="14"/>
        <v>Term Loan-GBP</v>
      </c>
      <c r="G922" s="60">
        <v>375479.27999999997</v>
      </c>
      <c r="H922" s="52" t="s">
        <v>527</v>
      </c>
      <c r="I922" s="52" t="s">
        <v>380</v>
      </c>
      <c r="J922" s="52" t="s">
        <v>379</v>
      </c>
      <c r="K922" s="52" t="s">
        <v>373</v>
      </c>
      <c r="L922" s="60">
        <f>G922*VLOOKUP(RIGHT(F922,3),'Currency-RBI'!$A$2:$B$28,2,0)</f>
        <v>37370514.040199995</v>
      </c>
    </row>
    <row r="923" spans="1:12" x14ac:dyDescent="0.2">
      <c r="A923" s="52">
        <v>20221231</v>
      </c>
      <c r="B923" s="84" t="s">
        <v>127</v>
      </c>
      <c r="C923" s="58">
        <v>11786</v>
      </c>
      <c r="D923" s="52" t="s">
        <v>367</v>
      </c>
      <c r="E923" s="52" t="s">
        <v>381</v>
      </c>
      <c r="F923" s="52" t="str">
        <f t="shared" si="14"/>
        <v>Call Money-GBP</v>
      </c>
      <c r="G923" s="60">
        <v>950771.25</v>
      </c>
      <c r="H923" s="52" t="s">
        <v>526</v>
      </c>
      <c r="I923" s="52" t="s">
        <v>383</v>
      </c>
      <c r="J923" s="52" t="s">
        <v>371</v>
      </c>
      <c r="K923" s="52" t="s">
        <v>363</v>
      </c>
      <c r="L923" s="60">
        <f>G923*VLOOKUP(RIGHT(F923,3),'Currency-RBI'!$A$2:$B$28,2,0)</f>
        <v>94627885.584375009</v>
      </c>
    </row>
    <row r="924" spans="1:12" x14ac:dyDescent="0.2">
      <c r="A924" s="52">
        <v>20221231</v>
      </c>
      <c r="B924" s="84" t="s">
        <v>130</v>
      </c>
      <c r="C924" s="58">
        <v>11790</v>
      </c>
      <c r="D924" s="52" t="s">
        <v>368</v>
      </c>
      <c r="E924" s="52" t="s">
        <v>370</v>
      </c>
      <c r="F924" s="52" t="str">
        <f t="shared" si="14"/>
        <v>LAF-EUR</v>
      </c>
      <c r="G924" s="60">
        <v>907837.92</v>
      </c>
      <c r="H924" s="52" t="s">
        <v>525</v>
      </c>
      <c r="I924" s="52" t="s">
        <v>365</v>
      </c>
      <c r="J924" s="52" t="s">
        <v>364</v>
      </c>
      <c r="K924" s="52" t="s">
        <v>373</v>
      </c>
      <c r="L924" s="60">
        <f>G924*VLOOKUP(RIGHT(F924,3),'Currency-RBI'!$A$2:$B$28,2,0)</f>
        <v>80012295.079200014</v>
      </c>
    </row>
    <row r="925" spans="1:12" x14ac:dyDescent="0.2">
      <c r="A925" s="52">
        <v>20221231</v>
      </c>
      <c r="B925" s="84" t="s">
        <v>130</v>
      </c>
      <c r="C925" s="58">
        <v>11792</v>
      </c>
      <c r="D925" s="52" t="s">
        <v>368</v>
      </c>
      <c r="E925" s="52" t="s">
        <v>370</v>
      </c>
      <c r="F925" s="52" t="str">
        <f t="shared" si="14"/>
        <v>LAF-EUR</v>
      </c>
      <c r="G925" s="60">
        <v>119199.95999999999</v>
      </c>
      <c r="H925" s="52" t="s">
        <v>524</v>
      </c>
      <c r="I925" s="52" t="s">
        <v>382</v>
      </c>
      <c r="J925" s="52" t="s">
        <v>371</v>
      </c>
      <c r="K925" s="52" t="s">
        <v>373</v>
      </c>
      <c r="L925" s="60">
        <f>G925*VLOOKUP(RIGHT(F925,3),'Currency-RBI'!$A$2:$B$28,2,0)</f>
        <v>10505688.4746</v>
      </c>
    </row>
    <row r="926" spans="1:12" x14ac:dyDescent="0.2">
      <c r="A926" s="52">
        <v>20221231</v>
      </c>
      <c r="B926" s="84" t="s">
        <v>142</v>
      </c>
      <c r="C926" s="58">
        <v>11793</v>
      </c>
      <c r="D926" s="52" t="s">
        <v>368</v>
      </c>
      <c r="E926" s="52" t="s">
        <v>381</v>
      </c>
      <c r="F926" s="52" t="str">
        <f t="shared" si="14"/>
        <v>Call Money-INR</v>
      </c>
      <c r="G926" s="60">
        <v>621847.71</v>
      </c>
      <c r="H926" s="52" t="s">
        <v>523</v>
      </c>
      <c r="I926" s="52" t="s">
        <v>385</v>
      </c>
      <c r="J926" s="52" t="s">
        <v>364</v>
      </c>
      <c r="K926" s="52" t="s">
        <v>373</v>
      </c>
      <c r="L926" s="60">
        <f>G926*VLOOKUP(RIGHT(F926,3),'Currency-RBI'!$A$2:$B$28,2,0)</f>
        <v>621847.71</v>
      </c>
    </row>
    <row r="927" spans="1:12" x14ac:dyDescent="0.2">
      <c r="A927" s="52">
        <v>20221231</v>
      </c>
      <c r="B927" s="84" t="s">
        <v>127</v>
      </c>
      <c r="C927" s="58">
        <v>11794</v>
      </c>
      <c r="D927" s="52" t="s">
        <v>368</v>
      </c>
      <c r="E927" s="52" t="s">
        <v>376</v>
      </c>
      <c r="F927" s="52" t="str">
        <f t="shared" si="14"/>
        <v>Term Loan-GBP</v>
      </c>
      <c r="G927" s="60">
        <v>933550.2</v>
      </c>
      <c r="H927" s="52" t="s">
        <v>522</v>
      </c>
      <c r="I927" s="52" t="s">
        <v>378</v>
      </c>
      <c r="J927" s="52" t="s">
        <v>377</v>
      </c>
      <c r="K927" s="52" t="s">
        <v>363</v>
      </c>
      <c r="L927" s="60">
        <f>G927*VLOOKUP(RIGHT(F927,3),'Currency-RBI'!$A$2:$B$28,2,0)</f>
        <v>92913917.530499995</v>
      </c>
    </row>
    <row r="928" spans="1:12" x14ac:dyDescent="0.2">
      <c r="A928" s="52">
        <v>20221231</v>
      </c>
      <c r="B928" s="84" t="s">
        <v>142</v>
      </c>
      <c r="C928" s="58">
        <v>11795</v>
      </c>
      <c r="D928" s="52" t="s">
        <v>367</v>
      </c>
      <c r="E928" s="52" t="s">
        <v>370</v>
      </c>
      <c r="F928" s="52" t="str">
        <f t="shared" si="14"/>
        <v>LAF-INR</v>
      </c>
      <c r="G928" s="60">
        <v>597357.09</v>
      </c>
      <c r="H928" s="52" t="s">
        <v>521</v>
      </c>
      <c r="I928" s="52" t="s">
        <v>375</v>
      </c>
      <c r="J928" s="52" t="s">
        <v>374</v>
      </c>
      <c r="K928" s="52" t="s">
        <v>373</v>
      </c>
      <c r="L928" s="60">
        <f>G928*VLOOKUP(RIGHT(F928,3),'Currency-RBI'!$A$2:$B$28,2,0)</f>
        <v>597357.09</v>
      </c>
    </row>
    <row r="929" spans="1:12" x14ac:dyDescent="0.2">
      <c r="A929" s="52">
        <v>20221231</v>
      </c>
      <c r="B929" s="84" t="s">
        <v>130</v>
      </c>
      <c r="C929" s="58">
        <v>11796</v>
      </c>
      <c r="D929" s="52" t="s">
        <v>367</v>
      </c>
      <c r="E929" s="52" t="s">
        <v>366</v>
      </c>
      <c r="F929" s="52" t="str">
        <f t="shared" si="14"/>
        <v>MSF-EUR</v>
      </c>
      <c r="G929" s="60">
        <v>281855.96999999997</v>
      </c>
      <c r="H929" s="52" t="s">
        <v>520</v>
      </c>
      <c r="I929" s="52" t="s">
        <v>375</v>
      </c>
      <c r="J929" s="52" t="s">
        <v>374</v>
      </c>
      <c r="K929" s="52" t="s">
        <v>373</v>
      </c>
      <c r="L929" s="60">
        <f>G929*VLOOKUP(RIGHT(F929,3),'Currency-RBI'!$A$2:$B$28,2,0)</f>
        <v>24841375.91595</v>
      </c>
    </row>
    <row r="930" spans="1:12" x14ac:dyDescent="0.2">
      <c r="A930" s="52">
        <v>20221231</v>
      </c>
      <c r="B930" s="84" t="s">
        <v>127</v>
      </c>
      <c r="C930" s="58">
        <v>11799</v>
      </c>
      <c r="D930" s="52" t="s">
        <v>367</v>
      </c>
      <c r="E930" s="52" t="s">
        <v>381</v>
      </c>
      <c r="F930" s="52" t="str">
        <f t="shared" si="14"/>
        <v>Call Money-GBP</v>
      </c>
      <c r="G930" s="60">
        <v>849346.74</v>
      </c>
      <c r="H930" s="52" t="s">
        <v>415</v>
      </c>
      <c r="I930" s="52" t="s">
        <v>385</v>
      </c>
      <c r="J930" s="52" t="s">
        <v>364</v>
      </c>
      <c r="K930" s="52" t="s">
        <v>363</v>
      </c>
      <c r="L930" s="60">
        <f>G930*VLOOKUP(RIGHT(F930,3),'Currency-RBI'!$A$2:$B$28,2,0)</f>
        <v>84533357.665350005</v>
      </c>
    </row>
    <row r="931" spans="1:12" x14ac:dyDescent="0.2">
      <c r="A931" s="52">
        <v>20221231</v>
      </c>
      <c r="B931" s="84" t="s">
        <v>123</v>
      </c>
      <c r="C931" s="58">
        <v>11806</v>
      </c>
      <c r="D931" s="52" t="s">
        <v>368</v>
      </c>
      <c r="E931" s="52" t="s">
        <v>366</v>
      </c>
      <c r="F931" s="52" t="str">
        <f t="shared" si="14"/>
        <v>MSF-USD</v>
      </c>
      <c r="G931" s="60">
        <v>93632.22</v>
      </c>
      <c r="H931" s="52" t="s">
        <v>519</v>
      </c>
      <c r="I931" s="52" t="s">
        <v>380</v>
      </c>
      <c r="J931" s="52" t="s">
        <v>379</v>
      </c>
      <c r="K931" s="52" t="s">
        <v>363</v>
      </c>
      <c r="L931" s="60">
        <f>G931*VLOOKUP(RIGHT(F931,3),'Currency-RBI'!$A$2:$B$28,2,0)</f>
        <v>7745725.3994999994</v>
      </c>
    </row>
    <row r="932" spans="1:12" x14ac:dyDescent="0.2">
      <c r="A932" s="52">
        <v>20221231</v>
      </c>
      <c r="B932" s="84" t="s">
        <v>123</v>
      </c>
      <c r="C932" s="58">
        <v>11808</v>
      </c>
      <c r="D932" s="52" t="s">
        <v>367</v>
      </c>
      <c r="E932" s="52" t="s">
        <v>381</v>
      </c>
      <c r="F932" s="52" t="str">
        <f t="shared" si="14"/>
        <v>Call Money-USD</v>
      </c>
      <c r="G932" s="60">
        <v>212602.5</v>
      </c>
      <c r="H932" s="52" t="s">
        <v>518</v>
      </c>
      <c r="I932" s="52" t="s">
        <v>378</v>
      </c>
      <c r="J932" s="52" t="s">
        <v>377</v>
      </c>
      <c r="K932" s="52" t="s">
        <v>373</v>
      </c>
      <c r="L932" s="60">
        <f>G932*VLOOKUP(RIGHT(F932,3),'Currency-RBI'!$A$2:$B$28,2,0)</f>
        <v>17587541.8125</v>
      </c>
    </row>
    <row r="933" spans="1:12" x14ac:dyDescent="0.2">
      <c r="A933" s="52">
        <v>20221231</v>
      </c>
      <c r="B933" s="84" t="s">
        <v>127</v>
      </c>
      <c r="C933" s="58">
        <v>11810</v>
      </c>
      <c r="D933" s="52" t="s">
        <v>368</v>
      </c>
      <c r="E933" s="52" t="s">
        <v>376</v>
      </c>
      <c r="F933" s="52" t="str">
        <f t="shared" si="14"/>
        <v>Term Loan-GBP</v>
      </c>
      <c r="G933" s="60">
        <v>462132.99</v>
      </c>
      <c r="H933" s="52" t="s">
        <v>517</v>
      </c>
      <c r="I933" s="52" t="s">
        <v>365</v>
      </c>
      <c r="J933" s="52" t="s">
        <v>364</v>
      </c>
      <c r="K933" s="52" t="s">
        <v>373</v>
      </c>
      <c r="L933" s="60">
        <f>G933*VLOOKUP(RIGHT(F933,3),'Currency-RBI'!$A$2:$B$28,2,0)</f>
        <v>45994941.162225001</v>
      </c>
    </row>
    <row r="934" spans="1:12" x14ac:dyDescent="0.2">
      <c r="A934" s="52">
        <v>20221231</v>
      </c>
      <c r="B934" s="84" t="s">
        <v>130</v>
      </c>
      <c r="C934" s="58">
        <v>11812</v>
      </c>
      <c r="D934" s="52" t="s">
        <v>367</v>
      </c>
      <c r="E934" s="52" t="s">
        <v>381</v>
      </c>
      <c r="F934" s="52" t="str">
        <f t="shared" si="14"/>
        <v>Call Money-EUR</v>
      </c>
      <c r="G934" s="60">
        <v>233992.44</v>
      </c>
      <c r="H934" s="52" t="s">
        <v>516</v>
      </c>
      <c r="I934" s="52" t="s">
        <v>382</v>
      </c>
      <c r="J934" s="52" t="s">
        <v>371</v>
      </c>
      <c r="K934" s="52" t="s">
        <v>363</v>
      </c>
      <c r="L934" s="60">
        <f>G934*VLOOKUP(RIGHT(F934,3),'Currency-RBI'!$A$2:$B$28,2,0)</f>
        <v>20622923.6994</v>
      </c>
    </row>
    <row r="935" spans="1:12" x14ac:dyDescent="0.2">
      <c r="A935" s="52">
        <v>20221231</v>
      </c>
      <c r="B935" s="84" t="s">
        <v>127</v>
      </c>
      <c r="C935" s="58">
        <v>11813</v>
      </c>
      <c r="D935" s="52" t="s">
        <v>368</v>
      </c>
      <c r="E935" s="52" t="s">
        <v>366</v>
      </c>
      <c r="F935" s="52" t="str">
        <f t="shared" si="14"/>
        <v>MSF-GBP</v>
      </c>
      <c r="G935" s="60">
        <v>879061.59</v>
      </c>
      <c r="H935" s="52" t="s">
        <v>515</v>
      </c>
      <c r="I935" s="52" t="s">
        <v>365</v>
      </c>
      <c r="J935" s="52" t="s">
        <v>364</v>
      </c>
      <c r="K935" s="52" t="s">
        <v>363</v>
      </c>
      <c r="L935" s="60">
        <f>G935*VLOOKUP(RIGHT(F935,3),'Currency-RBI'!$A$2:$B$28,2,0)</f>
        <v>87490802.398725003</v>
      </c>
    </row>
    <row r="936" spans="1:12" x14ac:dyDescent="0.2">
      <c r="A936" s="52">
        <v>20221231</v>
      </c>
      <c r="B936" s="84" t="s">
        <v>142</v>
      </c>
      <c r="C936" s="58">
        <v>11814</v>
      </c>
      <c r="D936" s="52" t="s">
        <v>368</v>
      </c>
      <c r="E936" s="52" t="s">
        <v>370</v>
      </c>
      <c r="F936" s="52" t="str">
        <f t="shared" si="14"/>
        <v>LAF-INR</v>
      </c>
      <c r="G936" s="60">
        <v>821415.87</v>
      </c>
      <c r="H936" s="52" t="s">
        <v>514</v>
      </c>
      <c r="I936" s="52" t="s">
        <v>383</v>
      </c>
      <c r="J936" s="52" t="s">
        <v>371</v>
      </c>
      <c r="K936" s="52" t="s">
        <v>373</v>
      </c>
      <c r="L936" s="60">
        <f>G936*VLOOKUP(RIGHT(F936,3),'Currency-RBI'!$A$2:$B$28,2,0)</f>
        <v>821415.87</v>
      </c>
    </row>
    <row r="937" spans="1:12" x14ac:dyDescent="0.2">
      <c r="A937" s="52">
        <v>20221231</v>
      </c>
      <c r="B937" s="84" t="s">
        <v>142</v>
      </c>
      <c r="C937" s="58">
        <v>11815</v>
      </c>
      <c r="D937" s="52" t="s">
        <v>367</v>
      </c>
      <c r="E937" s="52" t="s">
        <v>366</v>
      </c>
      <c r="F937" s="52" t="str">
        <f t="shared" si="14"/>
        <v>MSF-INR</v>
      </c>
      <c r="G937" s="60">
        <v>780893.19</v>
      </c>
      <c r="H937" s="52" t="s">
        <v>513</v>
      </c>
      <c r="I937" s="52" t="s">
        <v>380</v>
      </c>
      <c r="J937" s="52" t="s">
        <v>379</v>
      </c>
      <c r="K937" s="52" t="s">
        <v>363</v>
      </c>
      <c r="L937" s="60">
        <f>G937*VLOOKUP(RIGHT(F937,3),'Currency-RBI'!$A$2:$B$28,2,0)</f>
        <v>780893.19</v>
      </c>
    </row>
    <row r="938" spans="1:12" x14ac:dyDescent="0.2">
      <c r="A938" s="52">
        <v>20221231</v>
      </c>
      <c r="B938" s="84" t="s">
        <v>130</v>
      </c>
      <c r="C938" s="58">
        <v>11818</v>
      </c>
      <c r="D938" s="52" t="s">
        <v>368</v>
      </c>
      <c r="E938" s="52" t="s">
        <v>370</v>
      </c>
      <c r="F938" s="52" t="str">
        <f t="shared" si="14"/>
        <v>LAF-EUR</v>
      </c>
      <c r="G938" s="60">
        <v>585277.11</v>
      </c>
      <c r="H938" s="52" t="s">
        <v>512</v>
      </c>
      <c r="I938" s="52" t="s">
        <v>380</v>
      </c>
      <c r="J938" s="52" t="s">
        <v>379</v>
      </c>
      <c r="K938" s="52" t="s">
        <v>363</v>
      </c>
      <c r="L938" s="60">
        <f>G938*VLOOKUP(RIGHT(F938,3),'Currency-RBI'!$A$2:$B$28,2,0)</f>
        <v>51583398.089850001</v>
      </c>
    </row>
    <row r="939" spans="1:12" x14ac:dyDescent="0.2">
      <c r="A939" s="52">
        <v>20221231</v>
      </c>
      <c r="B939" s="84" t="s">
        <v>142</v>
      </c>
      <c r="C939" s="58">
        <v>11819</v>
      </c>
      <c r="D939" s="52" t="s">
        <v>367</v>
      </c>
      <c r="E939" s="52" t="s">
        <v>370</v>
      </c>
      <c r="F939" s="52" t="str">
        <f t="shared" si="14"/>
        <v>LAF-INR</v>
      </c>
      <c r="G939" s="60">
        <v>689963.67</v>
      </c>
      <c r="H939" s="52" t="s">
        <v>511</v>
      </c>
      <c r="I939" s="52" t="s">
        <v>365</v>
      </c>
      <c r="J939" s="52" t="s">
        <v>364</v>
      </c>
      <c r="K939" s="52" t="s">
        <v>373</v>
      </c>
      <c r="L939" s="60">
        <f>G939*VLOOKUP(RIGHT(F939,3),'Currency-RBI'!$A$2:$B$28,2,0)</f>
        <v>689963.67</v>
      </c>
    </row>
    <row r="940" spans="1:12" x14ac:dyDescent="0.2">
      <c r="A940" s="52">
        <v>20221231</v>
      </c>
      <c r="B940" s="84" t="s">
        <v>142</v>
      </c>
      <c r="C940" s="58">
        <v>11825</v>
      </c>
      <c r="D940" s="52" t="s">
        <v>367</v>
      </c>
      <c r="E940" s="52" t="s">
        <v>376</v>
      </c>
      <c r="F940" s="52" t="str">
        <f t="shared" si="14"/>
        <v>Term Loan-INR</v>
      </c>
      <c r="G940" s="60">
        <v>516934.44</v>
      </c>
      <c r="H940" s="52" t="s">
        <v>510</v>
      </c>
      <c r="I940" s="52" t="s">
        <v>385</v>
      </c>
      <c r="J940" s="52" t="s">
        <v>364</v>
      </c>
      <c r="K940" s="52" t="s">
        <v>373</v>
      </c>
      <c r="L940" s="60">
        <f>G940*VLOOKUP(RIGHT(F940,3),'Currency-RBI'!$A$2:$B$28,2,0)</f>
        <v>516934.44</v>
      </c>
    </row>
    <row r="941" spans="1:12" x14ac:dyDescent="0.2">
      <c r="A941" s="52">
        <v>20221231</v>
      </c>
      <c r="B941" s="84" t="s">
        <v>142</v>
      </c>
      <c r="C941" s="58">
        <v>11827</v>
      </c>
      <c r="D941" s="52" t="s">
        <v>367</v>
      </c>
      <c r="E941" s="52" t="s">
        <v>381</v>
      </c>
      <c r="F941" s="52" t="str">
        <f t="shared" si="14"/>
        <v>Call Money-INR</v>
      </c>
      <c r="G941" s="60">
        <v>626718.51</v>
      </c>
      <c r="H941" s="52" t="s">
        <v>509</v>
      </c>
      <c r="I941" s="52" t="s">
        <v>384</v>
      </c>
      <c r="J941" s="52" t="s">
        <v>371</v>
      </c>
      <c r="K941" s="52" t="s">
        <v>373</v>
      </c>
      <c r="L941" s="60">
        <f>G941*VLOOKUP(RIGHT(F941,3),'Currency-RBI'!$A$2:$B$28,2,0)</f>
        <v>626718.51</v>
      </c>
    </row>
    <row r="942" spans="1:12" x14ac:dyDescent="0.2">
      <c r="A942" s="52">
        <v>20221231</v>
      </c>
      <c r="B942" s="84" t="s">
        <v>142</v>
      </c>
      <c r="C942" s="58">
        <v>11831</v>
      </c>
      <c r="D942" s="52" t="s">
        <v>368</v>
      </c>
      <c r="E942" s="52" t="s">
        <v>376</v>
      </c>
      <c r="F942" s="52" t="str">
        <f t="shared" si="14"/>
        <v>Term Loan-INR</v>
      </c>
      <c r="G942" s="60">
        <v>542438.81999999995</v>
      </c>
      <c r="H942" s="52" t="s">
        <v>508</v>
      </c>
      <c r="I942" s="52" t="s">
        <v>385</v>
      </c>
      <c r="J942" s="52" t="s">
        <v>364</v>
      </c>
      <c r="K942" s="52" t="s">
        <v>373</v>
      </c>
      <c r="L942" s="60">
        <f>G942*VLOOKUP(RIGHT(F942,3),'Currency-RBI'!$A$2:$B$28,2,0)</f>
        <v>542438.81999999995</v>
      </c>
    </row>
    <row r="943" spans="1:12" x14ac:dyDescent="0.2">
      <c r="A943" s="52">
        <v>20221231</v>
      </c>
      <c r="B943" s="84" t="s">
        <v>130</v>
      </c>
      <c r="C943" s="58">
        <v>11832</v>
      </c>
      <c r="D943" s="52" t="s">
        <v>368</v>
      </c>
      <c r="E943" s="52" t="s">
        <v>381</v>
      </c>
      <c r="F943" s="52" t="str">
        <f t="shared" si="14"/>
        <v>Call Money-EUR</v>
      </c>
      <c r="G943" s="60">
        <v>164631.06</v>
      </c>
      <c r="H943" s="52" t="s">
        <v>507</v>
      </c>
      <c r="I943" s="52" t="s">
        <v>386</v>
      </c>
      <c r="J943" s="52" t="s">
        <v>386</v>
      </c>
      <c r="K943" s="52" t="s">
        <v>363</v>
      </c>
      <c r="L943" s="60">
        <f>G943*VLOOKUP(RIGHT(F943,3),'Currency-RBI'!$A$2:$B$28,2,0)</f>
        <v>14509758.473100001</v>
      </c>
    </row>
    <row r="944" spans="1:12" x14ac:dyDescent="0.2">
      <c r="A944" s="52">
        <v>20221231</v>
      </c>
      <c r="B944" s="84" t="s">
        <v>123</v>
      </c>
      <c r="C944" s="58">
        <v>11834</v>
      </c>
      <c r="D944" s="52" t="s">
        <v>367</v>
      </c>
      <c r="E944" s="52" t="s">
        <v>366</v>
      </c>
      <c r="F944" s="52" t="str">
        <f t="shared" si="14"/>
        <v>MSF-USD</v>
      </c>
      <c r="G944" s="60">
        <v>654172.19999999995</v>
      </c>
      <c r="H944" s="52" t="s">
        <v>506</v>
      </c>
      <c r="I944" s="52" t="s">
        <v>369</v>
      </c>
      <c r="J944" s="52" t="s">
        <v>369</v>
      </c>
      <c r="K944" s="52" t="s">
        <v>363</v>
      </c>
      <c r="L944" s="60">
        <f>G944*VLOOKUP(RIGHT(F944,3),'Currency-RBI'!$A$2:$B$28,2,0)</f>
        <v>54116395.24499999</v>
      </c>
    </row>
    <row r="945" spans="1:12" x14ac:dyDescent="0.2">
      <c r="A945" s="52">
        <v>20221231</v>
      </c>
      <c r="B945" s="84" t="s">
        <v>127</v>
      </c>
      <c r="C945" s="58">
        <v>11835</v>
      </c>
      <c r="D945" s="52" t="s">
        <v>367</v>
      </c>
      <c r="E945" s="52" t="s">
        <v>376</v>
      </c>
      <c r="F945" s="52" t="str">
        <f t="shared" si="14"/>
        <v>Term Loan-GBP</v>
      </c>
      <c r="G945" s="60">
        <v>279494.82</v>
      </c>
      <c r="H945" s="52" t="s">
        <v>505</v>
      </c>
      <c r="I945" s="52" t="s">
        <v>378</v>
      </c>
      <c r="J945" s="52" t="s">
        <v>377</v>
      </c>
      <c r="K945" s="52" t="s">
        <v>363</v>
      </c>
      <c r="L945" s="60">
        <f>G945*VLOOKUP(RIGHT(F945,3),'Currency-RBI'!$A$2:$B$28,2,0)</f>
        <v>27817420.697550002</v>
      </c>
    </row>
    <row r="946" spans="1:12" x14ac:dyDescent="0.2">
      <c r="A946" s="52">
        <v>20221231</v>
      </c>
      <c r="B946" s="84" t="s">
        <v>127</v>
      </c>
      <c r="C946" s="58">
        <v>11836</v>
      </c>
      <c r="D946" s="52" t="s">
        <v>368</v>
      </c>
      <c r="E946" s="52" t="s">
        <v>366</v>
      </c>
      <c r="F946" s="52" t="str">
        <f t="shared" si="14"/>
        <v>MSF-GBP</v>
      </c>
      <c r="G946" s="60">
        <v>16477.560000000001</v>
      </c>
      <c r="H946" s="52" t="s">
        <v>504</v>
      </c>
      <c r="I946" s="52" t="s">
        <v>385</v>
      </c>
      <c r="J946" s="52" t="s">
        <v>364</v>
      </c>
      <c r="K946" s="52" t="s">
        <v>373</v>
      </c>
      <c r="L946" s="60">
        <f>G946*VLOOKUP(RIGHT(F946,3),'Currency-RBI'!$A$2:$B$28,2,0)</f>
        <v>1639970.3529000003</v>
      </c>
    </row>
    <row r="947" spans="1:12" x14ac:dyDescent="0.2">
      <c r="A947" s="52">
        <v>20221231</v>
      </c>
      <c r="B947" s="84" t="s">
        <v>142</v>
      </c>
      <c r="C947" s="58">
        <v>11838</v>
      </c>
      <c r="D947" s="52" t="s">
        <v>367</v>
      </c>
      <c r="E947" s="52" t="s">
        <v>370</v>
      </c>
      <c r="F947" s="52" t="str">
        <f t="shared" si="14"/>
        <v>LAF-INR</v>
      </c>
      <c r="G947" s="60">
        <v>815958.99</v>
      </c>
      <c r="H947" s="52" t="s">
        <v>503</v>
      </c>
      <c r="I947" s="52" t="s">
        <v>382</v>
      </c>
      <c r="J947" s="52" t="s">
        <v>371</v>
      </c>
      <c r="K947" s="52" t="s">
        <v>373</v>
      </c>
      <c r="L947" s="60">
        <f>G947*VLOOKUP(RIGHT(F947,3),'Currency-RBI'!$A$2:$B$28,2,0)</f>
        <v>815958.99</v>
      </c>
    </row>
    <row r="948" spans="1:12" x14ac:dyDescent="0.2">
      <c r="A948" s="52">
        <v>20221231</v>
      </c>
      <c r="B948" s="84" t="s">
        <v>123</v>
      </c>
      <c r="C948" s="58">
        <v>11840</v>
      </c>
      <c r="D948" s="52" t="s">
        <v>368</v>
      </c>
      <c r="E948" s="52" t="s">
        <v>381</v>
      </c>
      <c r="F948" s="52" t="str">
        <f t="shared" si="14"/>
        <v>Call Money-USD</v>
      </c>
      <c r="G948" s="60">
        <v>891510.84</v>
      </c>
      <c r="H948" s="52" t="s">
        <v>502</v>
      </c>
      <c r="I948" s="52" t="s">
        <v>369</v>
      </c>
      <c r="J948" s="52" t="s">
        <v>369</v>
      </c>
      <c r="K948" s="52" t="s">
        <v>363</v>
      </c>
      <c r="L948" s="60">
        <f>G948*VLOOKUP(RIGHT(F948,3),'Currency-RBI'!$A$2:$B$28,2,0)</f>
        <v>73750234.238999993</v>
      </c>
    </row>
    <row r="949" spans="1:12" x14ac:dyDescent="0.2">
      <c r="A949" s="52">
        <v>20221231</v>
      </c>
      <c r="B949" s="84" t="s">
        <v>142</v>
      </c>
      <c r="C949" s="58">
        <v>11843</v>
      </c>
      <c r="D949" s="52" t="s">
        <v>368</v>
      </c>
      <c r="E949" s="52" t="s">
        <v>370</v>
      </c>
      <c r="F949" s="52" t="str">
        <f t="shared" si="14"/>
        <v>LAF-INR</v>
      </c>
      <c r="G949" s="60">
        <v>323321.13</v>
      </c>
      <c r="H949" s="52" t="s">
        <v>501</v>
      </c>
      <c r="I949" s="52" t="s">
        <v>375</v>
      </c>
      <c r="J949" s="52" t="s">
        <v>374</v>
      </c>
      <c r="K949" s="52" t="s">
        <v>373</v>
      </c>
      <c r="L949" s="60">
        <f>G949*VLOOKUP(RIGHT(F949,3),'Currency-RBI'!$A$2:$B$28,2,0)</f>
        <v>323321.13</v>
      </c>
    </row>
    <row r="950" spans="1:12" x14ac:dyDescent="0.2">
      <c r="A950" s="52">
        <v>20221231</v>
      </c>
      <c r="B950" s="84" t="s">
        <v>142</v>
      </c>
      <c r="C950" s="58">
        <v>11844</v>
      </c>
      <c r="D950" s="52" t="s">
        <v>367</v>
      </c>
      <c r="E950" s="52" t="s">
        <v>366</v>
      </c>
      <c r="F950" s="52" t="str">
        <f t="shared" si="14"/>
        <v>MSF-INR</v>
      </c>
      <c r="G950" s="60">
        <v>930405.96</v>
      </c>
      <c r="H950" s="52" t="s">
        <v>500</v>
      </c>
      <c r="I950" s="52" t="s">
        <v>365</v>
      </c>
      <c r="J950" s="52" t="s">
        <v>364</v>
      </c>
      <c r="K950" s="52" t="s">
        <v>373</v>
      </c>
      <c r="L950" s="60">
        <f>G950*VLOOKUP(RIGHT(F950,3),'Currency-RBI'!$A$2:$B$28,2,0)</f>
        <v>930405.96</v>
      </c>
    </row>
    <row r="951" spans="1:12" x14ac:dyDescent="0.2">
      <c r="A951" s="52">
        <v>20221231</v>
      </c>
      <c r="B951" s="84" t="s">
        <v>123</v>
      </c>
      <c r="C951" s="58">
        <v>11846</v>
      </c>
      <c r="D951" s="52" t="s">
        <v>368</v>
      </c>
      <c r="E951" s="52" t="s">
        <v>370</v>
      </c>
      <c r="F951" s="52" t="str">
        <f t="shared" si="14"/>
        <v>LAF-USD</v>
      </c>
      <c r="G951" s="60">
        <v>203036.13</v>
      </c>
      <c r="H951" s="52" t="s">
        <v>499</v>
      </c>
      <c r="I951" s="52" t="s">
        <v>369</v>
      </c>
      <c r="J951" s="52" t="s">
        <v>369</v>
      </c>
      <c r="K951" s="52" t="s">
        <v>373</v>
      </c>
      <c r="L951" s="60">
        <f>G951*VLOOKUP(RIGHT(F951,3),'Currency-RBI'!$A$2:$B$28,2,0)</f>
        <v>16796163.854249999</v>
      </c>
    </row>
    <row r="952" spans="1:12" x14ac:dyDescent="0.2">
      <c r="A952" s="52">
        <v>20221231</v>
      </c>
      <c r="B952" s="84" t="s">
        <v>127</v>
      </c>
      <c r="C952" s="58">
        <v>11848</v>
      </c>
      <c r="D952" s="52" t="s">
        <v>368</v>
      </c>
      <c r="E952" s="52" t="s">
        <v>381</v>
      </c>
      <c r="F952" s="52" t="str">
        <f t="shared" si="14"/>
        <v>Call Money-GBP</v>
      </c>
      <c r="G952" s="60">
        <v>111228.48</v>
      </c>
      <c r="H952" s="52" t="s">
        <v>498</v>
      </c>
      <c r="I952" s="52" t="s">
        <v>380</v>
      </c>
      <c r="J952" s="52" t="s">
        <v>379</v>
      </c>
      <c r="K952" s="52" t="s">
        <v>373</v>
      </c>
      <c r="L952" s="60">
        <f>G952*VLOOKUP(RIGHT(F952,3),'Currency-RBI'!$A$2:$B$28,2,0)</f>
        <v>11070292.543199999</v>
      </c>
    </row>
    <row r="953" spans="1:12" x14ac:dyDescent="0.2">
      <c r="A953" s="52">
        <v>20221231</v>
      </c>
      <c r="B953" s="84" t="s">
        <v>127</v>
      </c>
      <c r="C953" s="58">
        <v>11849</v>
      </c>
      <c r="D953" s="52" t="s">
        <v>367</v>
      </c>
      <c r="E953" s="52" t="s">
        <v>376</v>
      </c>
      <c r="F953" s="52" t="str">
        <f t="shared" si="14"/>
        <v>Term Loan-GBP</v>
      </c>
      <c r="G953" s="60">
        <v>312251.94</v>
      </c>
      <c r="H953" s="52" t="s">
        <v>497</v>
      </c>
      <c r="I953" s="52" t="s">
        <v>383</v>
      </c>
      <c r="J953" s="52" t="s">
        <v>371</v>
      </c>
      <c r="K953" s="52" t="s">
        <v>363</v>
      </c>
      <c r="L953" s="60">
        <f>G953*VLOOKUP(RIGHT(F953,3),'Currency-RBI'!$A$2:$B$28,2,0)</f>
        <v>31077654.958350003</v>
      </c>
    </row>
    <row r="954" spans="1:12" x14ac:dyDescent="0.2">
      <c r="A954" s="52">
        <v>20221231</v>
      </c>
      <c r="B954" s="84" t="s">
        <v>123</v>
      </c>
      <c r="C954" s="58">
        <v>11852</v>
      </c>
      <c r="D954" s="52" t="s">
        <v>368</v>
      </c>
      <c r="E954" s="52" t="s">
        <v>376</v>
      </c>
      <c r="F954" s="52" t="str">
        <f t="shared" si="14"/>
        <v>Term Loan-USD</v>
      </c>
      <c r="G954" s="60">
        <v>910945.53</v>
      </c>
      <c r="H954" s="52" t="s">
        <v>496</v>
      </c>
      <c r="I954" s="52" t="s">
        <v>380</v>
      </c>
      <c r="J954" s="52" t="s">
        <v>379</v>
      </c>
      <c r="K954" s="52" t="s">
        <v>373</v>
      </c>
      <c r="L954" s="60">
        <f>G954*VLOOKUP(RIGHT(F954,3),'Currency-RBI'!$A$2:$B$28,2,0)</f>
        <v>75357968.969249994</v>
      </c>
    </row>
    <row r="955" spans="1:12" x14ac:dyDescent="0.2">
      <c r="A955" s="52">
        <v>20221231</v>
      </c>
      <c r="B955" s="84" t="s">
        <v>130</v>
      </c>
      <c r="C955" s="58">
        <v>11854</v>
      </c>
      <c r="D955" s="52" t="s">
        <v>367</v>
      </c>
      <c r="E955" s="52" t="s">
        <v>370</v>
      </c>
      <c r="F955" s="52" t="str">
        <f t="shared" si="14"/>
        <v>LAF-EUR</v>
      </c>
      <c r="G955" s="60">
        <v>147467.43</v>
      </c>
      <c r="H955" s="52" t="s">
        <v>495</v>
      </c>
      <c r="I955" s="52" t="s">
        <v>369</v>
      </c>
      <c r="J955" s="52" t="s">
        <v>369</v>
      </c>
      <c r="K955" s="52" t="s">
        <v>363</v>
      </c>
      <c r="L955" s="60">
        <f>G955*VLOOKUP(RIGHT(F955,3),'Currency-RBI'!$A$2:$B$28,2,0)</f>
        <v>12997041.943050001</v>
      </c>
    </row>
    <row r="956" spans="1:12" x14ac:dyDescent="0.2">
      <c r="A956" s="52">
        <v>20221231</v>
      </c>
      <c r="B956" s="84" t="s">
        <v>142</v>
      </c>
      <c r="C956" s="58">
        <v>11857</v>
      </c>
      <c r="D956" s="52" t="s">
        <v>367</v>
      </c>
      <c r="E956" s="52" t="s">
        <v>370</v>
      </c>
      <c r="F956" s="52" t="str">
        <f t="shared" si="14"/>
        <v>LAF-INR</v>
      </c>
      <c r="G956" s="60">
        <v>160231.5</v>
      </c>
      <c r="H956" s="52" t="s">
        <v>494</v>
      </c>
      <c r="I956" s="52" t="s">
        <v>380</v>
      </c>
      <c r="J956" s="52" t="s">
        <v>379</v>
      </c>
      <c r="K956" s="52" t="s">
        <v>363</v>
      </c>
      <c r="L956" s="60">
        <f>G956*VLOOKUP(RIGHT(F956,3),'Currency-RBI'!$A$2:$B$28,2,0)</f>
        <v>160231.5</v>
      </c>
    </row>
    <row r="957" spans="1:12" x14ac:dyDescent="0.2">
      <c r="A957" s="52">
        <v>20221231</v>
      </c>
      <c r="B957" s="84" t="s">
        <v>123</v>
      </c>
      <c r="C957" s="58">
        <v>11858</v>
      </c>
      <c r="D957" s="52" t="s">
        <v>367</v>
      </c>
      <c r="E957" s="52" t="s">
        <v>376</v>
      </c>
      <c r="F957" s="52" t="str">
        <f t="shared" si="14"/>
        <v>Term Loan-USD</v>
      </c>
      <c r="G957" s="60">
        <v>729830.97</v>
      </c>
      <c r="H957" s="52" t="s">
        <v>493</v>
      </c>
      <c r="I957" s="52" t="s">
        <v>380</v>
      </c>
      <c r="J957" s="52" t="s">
        <v>379</v>
      </c>
      <c r="K957" s="52" t="s">
        <v>363</v>
      </c>
      <c r="L957" s="60">
        <f>G957*VLOOKUP(RIGHT(F957,3),'Currency-RBI'!$A$2:$B$28,2,0)</f>
        <v>60375266.99324999</v>
      </c>
    </row>
    <row r="958" spans="1:12" x14ac:dyDescent="0.2">
      <c r="A958" s="52">
        <v>20221231</v>
      </c>
      <c r="B958" s="84" t="s">
        <v>130</v>
      </c>
      <c r="C958" s="58">
        <v>11860</v>
      </c>
      <c r="D958" s="52" t="s">
        <v>367</v>
      </c>
      <c r="E958" s="52" t="s">
        <v>376</v>
      </c>
      <c r="F958" s="52" t="str">
        <f t="shared" si="14"/>
        <v>Term Loan-EUR</v>
      </c>
      <c r="G958" s="60">
        <v>583609.94999999995</v>
      </c>
      <c r="H958" s="52" t="s">
        <v>492</v>
      </c>
      <c r="I958" s="52" t="s">
        <v>383</v>
      </c>
      <c r="J958" s="52" t="s">
        <v>371</v>
      </c>
      <c r="K958" s="52" t="s">
        <v>363</v>
      </c>
      <c r="L958" s="60">
        <f>G958*VLOOKUP(RIGHT(F958,3),'Currency-RBI'!$A$2:$B$28,2,0)</f>
        <v>51436462.94325</v>
      </c>
    </row>
    <row r="959" spans="1:12" x14ac:dyDescent="0.2">
      <c r="A959" s="52">
        <v>20221231</v>
      </c>
      <c r="B959" s="84" t="s">
        <v>127</v>
      </c>
      <c r="C959" s="58">
        <v>11861</v>
      </c>
      <c r="D959" s="52" t="s">
        <v>368</v>
      </c>
      <c r="E959" s="52" t="s">
        <v>381</v>
      </c>
      <c r="F959" s="52" t="str">
        <f t="shared" si="14"/>
        <v>Call Money-GBP</v>
      </c>
      <c r="G959" s="60">
        <v>736959.96</v>
      </c>
      <c r="H959" s="52" t="s">
        <v>491</v>
      </c>
      <c r="I959" s="52" t="s">
        <v>372</v>
      </c>
      <c r="J959" s="52" t="s">
        <v>371</v>
      </c>
      <c r="K959" s="52" t="s">
        <v>363</v>
      </c>
      <c r="L959" s="60">
        <f>G959*VLOOKUP(RIGHT(F959,3),'Currency-RBI'!$A$2:$B$28,2,0)</f>
        <v>73347782.418899998</v>
      </c>
    </row>
    <row r="960" spans="1:12" x14ac:dyDescent="0.2">
      <c r="A960" s="52">
        <v>20221231</v>
      </c>
      <c r="B960" s="84" t="s">
        <v>142</v>
      </c>
      <c r="C960" s="58">
        <v>11863</v>
      </c>
      <c r="D960" s="52" t="s">
        <v>367</v>
      </c>
      <c r="E960" s="52" t="s">
        <v>370</v>
      </c>
      <c r="F960" s="52" t="str">
        <f t="shared" si="14"/>
        <v>LAF-INR</v>
      </c>
      <c r="G960" s="60">
        <v>73316.429999999993</v>
      </c>
      <c r="H960" s="52" t="s">
        <v>490</v>
      </c>
      <c r="I960" s="52" t="s">
        <v>385</v>
      </c>
      <c r="J960" s="52" t="s">
        <v>364</v>
      </c>
      <c r="K960" s="52" t="s">
        <v>363</v>
      </c>
      <c r="L960" s="60">
        <f>G960*VLOOKUP(RIGHT(F960,3),'Currency-RBI'!$A$2:$B$28,2,0)</f>
        <v>73316.429999999993</v>
      </c>
    </row>
    <row r="961" spans="1:12" x14ac:dyDescent="0.2">
      <c r="A961" s="52">
        <v>20221231</v>
      </c>
      <c r="B961" s="84" t="s">
        <v>130</v>
      </c>
      <c r="C961" s="58">
        <v>11864</v>
      </c>
      <c r="D961" s="52" t="s">
        <v>368</v>
      </c>
      <c r="E961" s="52" t="s">
        <v>366</v>
      </c>
      <c r="F961" s="52" t="str">
        <f t="shared" si="14"/>
        <v>MSF-EUR</v>
      </c>
      <c r="G961" s="60">
        <v>397265.22</v>
      </c>
      <c r="H961" s="52" t="s">
        <v>489</v>
      </c>
      <c r="I961" s="52" t="s">
        <v>378</v>
      </c>
      <c r="J961" s="52" t="s">
        <v>377</v>
      </c>
      <c r="K961" s="52" t="s">
        <v>363</v>
      </c>
      <c r="L961" s="60">
        <f>G961*VLOOKUP(RIGHT(F961,3),'Currency-RBI'!$A$2:$B$28,2,0)</f>
        <v>35012970.164700001</v>
      </c>
    </row>
    <row r="962" spans="1:12" x14ac:dyDescent="0.2">
      <c r="A962" s="52">
        <v>20221231</v>
      </c>
      <c r="B962" s="84" t="s">
        <v>142</v>
      </c>
      <c r="C962" s="58">
        <v>11869</v>
      </c>
      <c r="D962" s="52" t="s">
        <v>367</v>
      </c>
      <c r="E962" s="52" t="s">
        <v>381</v>
      </c>
      <c r="F962" s="52" t="str">
        <f t="shared" si="14"/>
        <v>Call Money-INR</v>
      </c>
      <c r="G962" s="60">
        <v>949433.76</v>
      </c>
      <c r="H962" s="52" t="s">
        <v>417</v>
      </c>
      <c r="I962" s="52" t="s">
        <v>365</v>
      </c>
      <c r="J962" s="52" t="s">
        <v>364</v>
      </c>
      <c r="K962" s="52" t="s">
        <v>363</v>
      </c>
      <c r="L962" s="60">
        <f>G962*VLOOKUP(RIGHT(F962,3),'Currency-RBI'!$A$2:$B$28,2,0)</f>
        <v>949433.76</v>
      </c>
    </row>
    <row r="963" spans="1:12" x14ac:dyDescent="0.2">
      <c r="A963" s="52">
        <v>20221231</v>
      </c>
      <c r="B963" s="84" t="s">
        <v>127</v>
      </c>
      <c r="C963" s="58">
        <v>11871</v>
      </c>
      <c r="D963" s="52" t="s">
        <v>368</v>
      </c>
      <c r="E963" s="52" t="s">
        <v>381</v>
      </c>
      <c r="F963" s="52" t="str">
        <f t="shared" ref="F963:F1001" si="15">CONCATENATE(E963,"-",B963)</f>
        <v>Call Money-GBP</v>
      </c>
      <c r="G963" s="60">
        <v>574661.34</v>
      </c>
      <c r="H963" s="52" t="s">
        <v>488</v>
      </c>
      <c r="I963" s="52" t="s">
        <v>365</v>
      </c>
      <c r="J963" s="52" t="s">
        <v>364</v>
      </c>
      <c r="K963" s="52" t="s">
        <v>373</v>
      </c>
      <c r="L963" s="60">
        <f>G963*VLOOKUP(RIGHT(F963,3),'Currency-RBI'!$A$2:$B$28,2,0)</f>
        <v>57194606.516850002</v>
      </c>
    </row>
    <row r="964" spans="1:12" x14ac:dyDescent="0.2">
      <c r="A964" s="52">
        <v>20221231</v>
      </c>
      <c r="B964" s="84" t="s">
        <v>127</v>
      </c>
      <c r="C964" s="58">
        <v>11874</v>
      </c>
      <c r="D964" s="52" t="s">
        <v>367</v>
      </c>
      <c r="E964" s="52" t="s">
        <v>366</v>
      </c>
      <c r="F964" s="52" t="str">
        <f t="shared" si="15"/>
        <v>MSF-GBP</v>
      </c>
      <c r="G964" s="60">
        <v>145333.98000000001</v>
      </c>
      <c r="H964" s="52" t="s">
        <v>487</v>
      </c>
      <c r="I964" s="52" t="s">
        <v>372</v>
      </c>
      <c r="J964" s="52" t="s">
        <v>371</v>
      </c>
      <c r="K964" s="52" t="s">
        <v>373</v>
      </c>
      <c r="L964" s="60">
        <f>G964*VLOOKUP(RIGHT(F964,3),'Currency-RBI'!$A$2:$B$28,2,0)</f>
        <v>14464727.694450002</v>
      </c>
    </row>
    <row r="965" spans="1:12" x14ac:dyDescent="0.2">
      <c r="A965" s="52">
        <v>20221231</v>
      </c>
      <c r="B965" s="84" t="s">
        <v>130</v>
      </c>
      <c r="C965" s="58">
        <v>11876</v>
      </c>
      <c r="D965" s="52" t="s">
        <v>367</v>
      </c>
      <c r="E965" s="52" t="s">
        <v>370</v>
      </c>
      <c r="F965" s="52" t="str">
        <f t="shared" si="15"/>
        <v>LAF-EUR</v>
      </c>
      <c r="G965" s="60">
        <v>113012.45999999999</v>
      </c>
      <c r="H965" s="52" t="s">
        <v>486</v>
      </c>
      <c r="I965" s="52" t="s">
        <v>369</v>
      </c>
      <c r="J965" s="52" t="s">
        <v>369</v>
      </c>
      <c r="K965" s="52" t="s">
        <v>373</v>
      </c>
      <c r="L965" s="60">
        <f>G965*VLOOKUP(RIGHT(F965,3),'Currency-RBI'!$A$2:$B$28,2,0)</f>
        <v>9960353.1621000003</v>
      </c>
    </row>
    <row r="966" spans="1:12" x14ac:dyDescent="0.2">
      <c r="A966" s="52">
        <v>20221231</v>
      </c>
      <c r="B966" s="84" t="s">
        <v>142</v>
      </c>
      <c r="C966" s="58">
        <v>11877</v>
      </c>
      <c r="D966" s="52" t="s">
        <v>368</v>
      </c>
      <c r="E966" s="52" t="s">
        <v>370</v>
      </c>
      <c r="F966" s="52" t="str">
        <f t="shared" si="15"/>
        <v>LAF-INR</v>
      </c>
      <c r="G966" s="60">
        <v>643415.85</v>
      </c>
      <c r="H966" s="52" t="s">
        <v>485</v>
      </c>
      <c r="I966" s="52" t="s">
        <v>372</v>
      </c>
      <c r="J966" s="52" t="s">
        <v>371</v>
      </c>
      <c r="K966" s="52" t="s">
        <v>363</v>
      </c>
      <c r="L966" s="60">
        <f>G966*VLOOKUP(RIGHT(F966,3),'Currency-RBI'!$A$2:$B$28,2,0)</f>
        <v>643415.85</v>
      </c>
    </row>
    <row r="967" spans="1:12" x14ac:dyDescent="0.2">
      <c r="A967" s="52">
        <v>20221231</v>
      </c>
      <c r="B967" s="84" t="s">
        <v>127</v>
      </c>
      <c r="C967" s="58">
        <v>11880</v>
      </c>
      <c r="D967" s="52" t="s">
        <v>368</v>
      </c>
      <c r="E967" s="52" t="s">
        <v>366</v>
      </c>
      <c r="F967" s="52" t="str">
        <f t="shared" si="15"/>
        <v>MSF-GBP</v>
      </c>
      <c r="G967" s="60">
        <v>20231.64</v>
      </c>
      <c r="H967" s="52" t="s">
        <v>484</v>
      </c>
      <c r="I967" s="52" t="s">
        <v>365</v>
      </c>
      <c r="J967" s="52" t="s">
        <v>364</v>
      </c>
      <c r="K967" s="52" t="s">
        <v>373</v>
      </c>
      <c r="L967" s="60">
        <f>G967*VLOOKUP(RIGHT(F967,3),'Currency-RBI'!$A$2:$B$28,2,0)</f>
        <v>2013604.5501000001</v>
      </c>
    </row>
    <row r="968" spans="1:12" x14ac:dyDescent="0.2">
      <c r="A968" s="52">
        <v>20221231</v>
      </c>
      <c r="B968" s="84" t="s">
        <v>123</v>
      </c>
      <c r="C968" s="58">
        <v>11883</v>
      </c>
      <c r="D968" s="52" t="s">
        <v>367</v>
      </c>
      <c r="E968" s="52" t="s">
        <v>381</v>
      </c>
      <c r="F968" s="52" t="str">
        <f t="shared" si="15"/>
        <v>Call Money-USD</v>
      </c>
      <c r="G968" s="60">
        <v>663539.57999999996</v>
      </c>
      <c r="H968" s="52" t="s">
        <v>483</v>
      </c>
      <c r="I968" s="52" t="s">
        <v>378</v>
      </c>
      <c r="J968" s="52" t="s">
        <v>377</v>
      </c>
      <c r="K968" s="52" t="s">
        <v>363</v>
      </c>
      <c r="L968" s="60">
        <f>G968*VLOOKUP(RIGHT(F968,3),'Currency-RBI'!$A$2:$B$28,2,0)</f>
        <v>54891311.755499996</v>
      </c>
    </row>
    <row r="969" spans="1:12" x14ac:dyDescent="0.2">
      <c r="A969" s="52">
        <v>20221231</v>
      </c>
      <c r="B969" s="84" t="s">
        <v>130</v>
      </c>
      <c r="C969" s="58">
        <v>11885</v>
      </c>
      <c r="D969" s="52" t="s">
        <v>368</v>
      </c>
      <c r="E969" s="52" t="s">
        <v>370</v>
      </c>
      <c r="F969" s="52" t="str">
        <f t="shared" si="15"/>
        <v>LAF-EUR</v>
      </c>
      <c r="G969" s="60">
        <v>406570.23</v>
      </c>
      <c r="H969" s="52" t="s">
        <v>482</v>
      </c>
      <c r="I969" s="52" t="s">
        <v>382</v>
      </c>
      <c r="J969" s="52" t="s">
        <v>371</v>
      </c>
      <c r="K969" s="52" t="s">
        <v>363</v>
      </c>
      <c r="L969" s="60">
        <f>G969*VLOOKUP(RIGHT(F969,3),'Currency-RBI'!$A$2:$B$28,2,0)</f>
        <v>35833067.221050002</v>
      </c>
    </row>
    <row r="970" spans="1:12" x14ac:dyDescent="0.2">
      <c r="A970" s="52">
        <v>20221231</v>
      </c>
      <c r="B970" s="84" t="s">
        <v>142</v>
      </c>
      <c r="C970" s="58">
        <v>11886</v>
      </c>
      <c r="D970" s="52" t="s">
        <v>368</v>
      </c>
      <c r="E970" s="52" t="s">
        <v>370</v>
      </c>
      <c r="F970" s="52" t="str">
        <f t="shared" si="15"/>
        <v>LAF-INR</v>
      </c>
      <c r="G970" s="60">
        <v>801729.72</v>
      </c>
      <c r="H970" s="52" t="s">
        <v>481</v>
      </c>
      <c r="I970" s="52" t="s">
        <v>380</v>
      </c>
      <c r="J970" s="52" t="s">
        <v>379</v>
      </c>
      <c r="K970" s="52" t="s">
        <v>373</v>
      </c>
      <c r="L970" s="60">
        <f>G970*VLOOKUP(RIGHT(F970,3),'Currency-RBI'!$A$2:$B$28,2,0)</f>
        <v>801729.72</v>
      </c>
    </row>
    <row r="971" spans="1:12" x14ac:dyDescent="0.2">
      <c r="A971" s="52">
        <v>20221231</v>
      </c>
      <c r="B971" s="84" t="s">
        <v>123</v>
      </c>
      <c r="C971" s="58">
        <v>11887</v>
      </c>
      <c r="D971" s="52" t="s">
        <v>367</v>
      </c>
      <c r="E971" s="52" t="s">
        <v>376</v>
      </c>
      <c r="F971" s="52" t="str">
        <f t="shared" si="15"/>
        <v>Term Loan-USD</v>
      </c>
      <c r="G971" s="60">
        <v>61547.31</v>
      </c>
      <c r="H971" s="52" t="s">
        <v>480</v>
      </c>
      <c r="I971" s="52" t="s">
        <v>384</v>
      </c>
      <c r="J971" s="52" t="s">
        <v>371</v>
      </c>
      <c r="K971" s="52" t="s">
        <v>373</v>
      </c>
      <c r="L971" s="60">
        <f>G971*VLOOKUP(RIGHT(F971,3),'Currency-RBI'!$A$2:$B$28,2,0)</f>
        <v>5091501.2197499992</v>
      </c>
    </row>
    <row r="972" spans="1:12" x14ac:dyDescent="0.2">
      <c r="A972" s="52">
        <v>20221231</v>
      </c>
      <c r="B972" s="84" t="s">
        <v>127</v>
      </c>
      <c r="C972" s="58">
        <v>11889</v>
      </c>
      <c r="D972" s="52" t="s">
        <v>367</v>
      </c>
      <c r="E972" s="52" t="s">
        <v>370</v>
      </c>
      <c r="F972" s="52" t="str">
        <f t="shared" si="15"/>
        <v>LAF-GBP</v>
      </c>
      <c r="G972" s="60">
        <v>939809.97</v>
      </c>
      <c r="H972" s="52" t="s">
        <v>479</v>
      </c>
      <c r="I972" s="52" t="s">
        <v>385</v>
      </c>
      <c r="J972" s="52" t="s">
        <v>364</v>
      </c>
      <c r="K972" s="52" t="s">
        <v>373</v>
      </c>
      <c r="L972" s="60">
        <f>G972*VLOOKUP(RIGHT(F972,3),'Currency-RBI'!$A$2:$B$28,2,0)</f>
        <v>93536936.789175004</v>
      </c>
    </row>
    <row r="973" spans="1:12" x14ac:dyDescent="0.2">
      <c r="A973" s="52">
        <v>20221231</v>
      </c>
      <c r="B973" s="84" t="s">
        <v>127</v>
      </c>
      <c r="C973" s="58">
        <v>11891</v>
      </c>
      <c r="D973" s="52" t="s">
        <v>367</v>
      </c>
      <c r="E973" s="52" t="s">
        <v>381</v>
      </c>
      <c r="F973" s="52" t="str">
        <f t="shared" si="15"/>
        <v>Call Money-GBP</v>
      </c>
      <c r="G973" s="60">
        <v>746458.02</v>
      </c>
      <c r="H973" s="52" t="s">
        <v>478</v>
      </c>
      <c r="I973" s="52" t="s">
        <v>386</v>
      </c>
      <c r="J973" s="52" t="s">
        <v>386</v>
      </c>
      <c r="K973" s="52" t="s">
        <v>373</v>
      </c>
      <c r="L973" s="60">
        <f>G973*VLOOKUP(RIGHT(F973,3),'Currency-RBI'!$A$2:$B$28,2,0)</f>
        <v>74293100.58555001</v>
      </c>
    </row>
    <row r="974" spans="1:12" x14ac:dyDescent="0.2">
      <c r="A974" s="52">
        <v>20221231</v>
      </c>
      <c r="B974" s="84" t="s">
        <v>130</v>
      </c>
      <c r="C974" s="58">
        <v>11892</v>
      </c>
      <c r="D974" s="52" t="s">
        <v>367</v>
      </c>
      <c r="E974" s="52" t="s">
        <v>376</v>
      </c>
      <c r="F974" s="52" t="str">
        <f t="shared" si="15"/>
        <v>Term Loan-EUR</v>
      </c>
      <c r="G974" s="60">
        <v>593647.55999999994</v>
      </c>
      <c r="H974" s="52" t="s">
        <v>477</v>
      </c>
      <c r="I974" s="52" t="s">
        <v>375</v>
      </c>
      <c r="J974" s="52" t="s">
        <v>374</v>
      </c>
      <c r="K974" s="52" t="s">
        <v>373</v>
      </c>
      <c r="L974" s="60">
        <f>G974*VLOOKUP(RIGHT(F974,3),'Currency-RBI'!$A$2:$B$28,2,0)</f>
        <v>52321127.700599998</v>
      </c>
    </row>
    <row r="975" spans="1:12" x14ac:dyDescent="0.2">
      <c r="A975" s="52">
        <v>20221231</v>
      </c>
      <c r="B975" s="84" t="s">
        <v>123</v>
      </c>
      <c r="C975" s="58">
        <v>11893</v>
      </c>
      <c r="D975" s="52" t="s">
        <v>367</v>
      </c>
      <c r="E975" s="52" t="s">
        <v>370</v>
      </c>
      <c r="F975" s="52" t="str">
        <f t="shared" si="15"/>
        <v>LAF-USD</v>
      </c>
      <c r="G975" s="60">
        <v>45180.63</v>
      </c>
      <c r="H975" s="52" t="s">
        <v>476</v>
      </c>
      <c r="I975" s="52" t="s">
        <v>380</v>
      </c>
      <c r="J975" s="52" t="s">
        <v>379</v>
      </c>
      <c r="K975" s="52" t="s">
        <v>373</v>
      </c>
      <c r="L975" s="60">
        <f>G975*VLOOKUP(RIGHT(F975,3),'Currency-RBI'!$A$2:$B$28,2,0)</f>
        <v>3737567.6167499996</v>
      </c>
    </row>
    <row r="976" spans="1:12" x14ac:dyDescent="0.2">
      <c r="A976" s="52">
        <v>20221231</v>
      </c>
      <c r="B976" s="84" t="s">
        <v>127</v>
      </c>
      <c r="C976" s="58">
        <v>11895</v>
      </c>
      <c r="D976" s="52" t="s">
        <v>367</v>
      </c>
      <c r="E976" s="52" t="s">
        <v>376</v>
      </c>
      <c r="F976" s="52" t="str">
        <f t="shared" si="15"/>
        <v>Term Loan-GBP</v>
      </c>
      <c r="G976" s="60">
        <v>629704.35</v>
      </c>
      <c r="H976" s="52" t="s">
        <v>475</v>
      </c>
      <c r="I976" s="52" t="s">
        <v>385</v>
      </c>
      <c r="J976" s="52" t="s">
        <v>364</v>
      </c>
      <c r="K976" s="52" t="s">
        <v>373</v>
      </c>
      <c r="L976" s="60">
        <f>G976*VLOOKUP(RIGHT(F976,3),'Currency-RBI'!$A$2:$B$28,2,0)</f>
        <v>62672899.694624998</v>
      </c>
    </row>
    <row r="977" spans="1:12" x14ac:dyDescent="0.2">
      <c r="A977" s="52">
        <v>20221231</v>
      </c>
      <c r="B977" s="84" t="s">
        <v>142</v>
      </c>
      <c r="C977" s="58">
        <v>11903</v>
      </c>
      <c r="D977" s="52" t="s">
        <v>368</v>
      </c>
      <c r="E977" s="52" t="s">
        <v>370</v>
      </c>
      <c r="F977" s="52" t="str">
        <f t="shared" si="15"/>
        <v>LAF-INR</v>
      </c>
      <c r="G977" s="60">
        <v>594763.29</v>
      </c>
      <c r="H977" s="52" t="s">
        <v>474</v>
      </c>
      <c r="I977" s="52" t="s">
        <v>382</v>
      </c>
      <c r="J977" s="52" t="s">
        <v>371</v>
      </c>
      <c r="K977" s="52" t="s">
        <v>373</v>
      </c>
      <c r="L977" s="60">
        <f>G977*VLOOKUP(RIGHT(F977,3),'Currency-RBI'!$A$2:$B$28,2,0)</f>
        <v>594763.29</v>
      </c>
    </row>
    <row r="978" spans="1:12" x14ac:dyDescent="0.2">
      <c r="A978" s="52">
        <v>20221231</v>
      </c>
      <c r="B978" s="84" t="s">
        <v>127</v>
      </c>
      <c r="C978" s="58">
        <v>11904</v>
      </c>
      <c r="D978" s="52" t="s">
        <v>367</v>
      </c>
      <c r="E978" s="52" t="s">
        <v>381</v>
      </c>
      <c r="F978" s="52" t="str">
        <f t="shared" si="15"/>
        <v>Call Money-GBP</v>
      </c>
      <c r="G978" s="60">
        <v>827503.38</v>
      </c>
      <c r="H978" s="52" t="s">
        <v>473</v>
      </c>
      <c r="I978" s="52" t="s">
        <v>365</v>
      </c>
      <c r="J978" s="52" t="s">
        <v>364</v>
      </c>
      <c r="K978" s="52" t="s">
        <v>363</v>
      </c>
      <c r="L978" s="60">
        <f>G978*VLOOKUP(RIGHT(F978,3),'Currency-RBI'!$A$2:$B$28,2,0)</f>
        <v>82359342.652950004</v>
      </c>
    </row>
    <row r="979" spans="1:12" x14ac:dyDescent="0.2">
      <c r="A979" s="52">
        <v>20221231</v>
      </c>
      <c r="B979" s="84" t="s">
        <v>123</v>
      </c>
      <c r="C979" s="58">
        <v>11905</v>
      </c>
      <c r="D979" s="52" t="s">
        <v>368</v>
      </c>
      <c r="E979" s="52" t="s">
        <v>370</v>
      </c>
      <c r="F979" s="52" t="str">
        <f t="shared" si="15"/>
        <v>LAF-USD</v>
      </c>
      <c r="G979" s="60">
        <v>658578.68999999994</v>
      </c>
      <c r="H979" s="52" t="s">
        <v>472</v>
      </c>
      <c r="I979" s="52" t="s">
        <v>382</v>
      </c>
      <c r="J979" s="52" t="s">
        <v>371</v>
      </c>
      <c r="K979" s="52" t="s">
        <v>363</v>
      </c>
      <c r="L979" s="60">
        <f>G979*VLOOKUP(RIGHT(F979,3),'Currency-RBI'!$A$2:$B$28,2,0)</f>
        <v>54480922.130249992</v>
      </c>
    </row>
    <row r="980" spans="1:12" x14ac:dyDescent="0.2">
      <c r="A980" s="52">
        <v>20221231</v>
      </c>
      <c r="B980" s="84" t="s">
        <v>123</v>
      </c>
      <c r="C980" s="58">
        <v>11909</v>
      </c>
      <c r="D980" s="52" t="s">
        <v>368</v>
      </c>
      <c r="E980" s="52" t="s">
        <v>366</v>
      </c>
      <c r="F980" s="52" t="str">
        <f t="shared" si="15"/>
        <v>MSF-USD</v>
      </c>
      <c r="G980" s="60">
        <v>253208.34</v>
      </c>
      <c r="H980" s="52" t="s">
        <v>471</v>
      </c>
      <c r="I980" s="52" t="s">
        <v>365</v>
      </c>
      <c r="J980" s="52" t="s">
        <v>364</v>
      </c>
      <c r="K980" s="52" t="s">
        <v>363</v>
      </c>
      <c r="L980" s="60">
        <f>G980*VLOOKUP(RIGHT(F980,3),'Currency-RBI'!$A$2:$B$28,2,0)</f>
        <v>20946659.9265</v>
      </c>
    </row>
    <row r="981" spans="1:12" x14ac:dyDescent="0.2">
      <c r="A981" s="52">
        <v>20221231</v>
      </c>
      <c r="B981" s="84" t="s">
        <v>123</v>
      </c>
      <c r="C981" s="58">
        <v>11911</v>
      </c>
      <c r="D981" s="52" t="s">
        <v>367</v>
      </c>
      <c r="E981" s="52" t="s">
        <v>366</v>
      </c>
      <c r="F981" s="52" t="str">
        <f t="shared" si="15"/>
        <v>MSF-USD</v>
      </c>
      <c r="G981" s="60">
        <v>647759.97</v>
      </c>
      <c r="H981" s="52" t="s">
        <v>470</v>
      </c>
      <c r="I981" s="52" t="s">
        <v>382</v>
      </c>
      <c r="J981" s="52" t="s">
        <v>371</v>
      </c>
      <c r="K981" s="52" t="s">
        <v>363</v>
      </c>
      <c r="L981" s="60">
        <f>G981*VLOOKUP(RIGHT(F981,3),'Currency-RBI'!$A$2:$B$28,2,0)</f>
        <v>53585943.518249996</v>
      </c>
    </row>
    <row r="982" spans="1:12" x14ac:dyDescent="0.2">
      <c r="A982" s="52">
        <v>20221231</v>
      </c>
      <c r="B982" s="84" t="s">
        <v>142</v>
      </c>
      <c r="C982" s="58">
        <v>11912</v>
      </c>
      <c r="D982" s="52" t="s">
        <v>367</v>
      </c>
      <c r="E982" s="52" t="s">
        <v>376</v>
      </c>
      <c r="F982" s="52" t="str">
        <f t="shared" si="15"/>
        <v>Term Loan-INR</v>
      </c>
      <c r="G982" s="60">
        <v>437541.39</v>
      </c>
      <c r="H982" s="52" t="s">
        <v>469</v>
      </c>
      <c r="I982" s="52" t="s">
        <v>372</v>
      </c>
      <c r="J982" s="52" t="s">
        <v>371</v>
      </c>
      <c r="K982" s="52" t="s">
        <v>363</v>
      </c>
      <c r="L982" s="60">
        <f>G982*VLOOKUP(RIGHT(F982,3),'Currency-RBI'!$A$2:$B$28,2,0)</f>
        <v>437541.39</v>
      </c>
    </row>
    <row r="983" spans="1:12" x14ac:dyDescent="0.2">
      <c r="A983" s="52">
        <v>20221231</v>
      </c>
      <c r="B983" s="84" t="s">
        <v>127</v>
      </c>
      <c r="C983" s="58">
        <v>11913</v>
      </c>
      <c r="D983" s="52" t="s">
        <v>368</v>
      </c>
      <c r="E983" s="52" t="s">
        <v>370</v>
      </c>
      <c r="F983" s="52" t="str">
        <f t="shared" si="15"/>
        <v>LAF-GBP</v>
      </c>
      <c r="G983" s="60">
        <v>948193.29</v>
      </c>
      <c r="H983" s="52" t="s">
        <v>468</v>
      </c>
      <c r="I983" s="52" t="s">
        <v>369</v>
      </c>
      <c r="J983" s="52" t="s">
        <v>369</v>
      </c>
      <c r="K983" s="52" t="s">
        <v>363</v>
      </c>
      <c r="L983" s="60">
        <f>G983*VLOOKUP(RIGHT(F983,3),'Currency-RBI'!$A$2:$B$28,2,0)</f>
        <v>94371307.670475006</v>
      </c>
    </row>
    <row r="984" spans="1:12" x14ac:dyDescent="0.2">
      <c r="A984" s="52">
        <v>20221231</v>
      </c>
      <c r="B984" s="84" t="s">
        <v>127</v>
      </c>
      <c r="C984" s="58">
        <v>11914</v>
      </c>
      <c r="D984" s="52" t="s">
        <v>368</v>
      </c>
      <c r="E984" s="52" t="s">
        <v>370</v>
      </c>
      <c r="F984" s="52" t="str">
        <f t="shared" si="15"/>
        <v>LAF-GBP</v>
      </c>
      <c r="G984" s="60">
        <v>113672.79</v>
      </c>
      <c r="H984" s="52" t="s">
        <v>467</v>
      </c>
      <c r="I984" s="52" t="s">
        <v>378</v>
      </c>
      <c r="J984" s="52" t="s">
        <v>377</v>
      </c>
      <c r="K984" s="52" t="s">
        <v>373</v>
      </c>
      <c r="L984" s="60">
        <f>G984*VLOOKUP(RIGHT(F984,3),'Currency-RBI'!$A$2:$B$28,2,0)</f>
        <v>11313568.606725</v>
      </c>
    </row>
    <row r="985" spans="1:12" x14ac:dyDescent="0.2">
      <c r="A985" s="52">
        <v>20221231</v>
      </c>
      <c r="B985" s="84" t="s">
        <v>127</v>
      </c>
      <c r="C985" s="58">
        <v>11916</v>
      </c>
      <c r="D985" s="52" t="s">
        <v>368</v>
      </c>
      <c r="E985" s="52" t="s">
        <v>381</v>
      </c>
      <c r="F985" s="52" t="str">
        <f t="shared" si="15"/>
        <v>Call Money-GBP</v>
      </c>
      <c r="G985" s="60">
        <v>29797.02</v>
      </c>
      <c r="H985" s="52" t="s">
        <v>466</v>
      </c>
      <c r="I985" s="52" t="s">
        <v>365</v>
      </c>
      <c r="J985" s="52" t="s">
        <v>364</v>
      </c>
      <c r="K985" s="52" t="s">
        <v>363</v>
      </c>
      <c r="L985" s="60">
        <f>G985*VLOOKUP(RIGHT(F985,3),'Currency-RBI'!$A$2:$B$28,2,0)</f>
        <v>2965622.9080500002</v>
      </c>
    </row>
    <row r="986" spans="1:12" x14ac:dyDescent="0.2">
      <c r="A986" s="52">
        <v>20221231</v>
      </c>
      <c r="B986" s="84" t="s">
        <v>142</v>
      </c>
      <c r="C986" s="58">
        <v>11918</v>
      </c>
      <c r="D986" s="52" t="s">
        <v>368</v>
      </c>
      <c r="E986" s="52" t="s">
        <v>381</v>
      </c>
      <c r="F986" s="52" t="str">
        <f t="shared" si="15"/>
        <v>Call Money-INR</v>
      </c>
      <c r="G986" s="60">
        <v>111383.91</v>
      </c>
      <c r="H986" s="52" t="s">
        <v>465</v>
      </c>
      <c r="I986" s="52" t="s">
        <v>384</v>
      </c>
      <c r="J986" s="52" t="s">
        <v>371</v>
      </c>
      <c r="K986" s="52" t="s">
        <v>363</v>
      </c>
      <c r="L986" s="60">
        <f>G986*VLOOKUP(RIGHT(F986,3),'Currency-RBI'!$A$2:$B$28,2,0)</f>
        <v>111383.91</v>
      </c>
    </row>
    <row r="987" spans="1:12" x14ac:dyDescent="0.2">
      <c r="A987" s="52">
        <v>20221231</v>
      </c>
      <c r="B987" s="84" t="s">
        <v>142</v>
      </c>
      <c r="C987" s="58">
        <v>11920</v>
      </c>
      <c r="D987" s="52" t="s">
        <v>367</v>
      </c>
      <c r="E987" s="52" t="s">
        <v>370</v>
      </c>
      <c r="F987" s="52" t="str">
        <f t="shared" si="15"/>
        <v>LAF-INR</v>
      </c>
      <c r="G987" s="60">
        <v>108602.01</v>
      </c>
      <c r="H987" s="52" t="s">
        <v>464</v>
      </c>
      <c r="I987" s="52" t="s">
        <v>383</v>
      </c>
      <c r="J987" s="52" t="s">
        <v>371</v>
      </c>
      <c r="K987" s="52" t="s">
        <v>363</v>
      </c>
      <c r="L987" s="60">
        <f>G987*VLOOKUP(RIGHT(F987,3),'Currency-RBI'!$A$2:$B$28,2,0)</f>
        <v>108602.01</v>
      </c>
    </row>
    <row r="988" spans="1:12" x14ac:dyDescent="0.2">
      <c r="A988" s="52">
        <v>20221231</v>
      </c>
      <c r="B988" s="84" t="s">
        <v>123</v>
      </c>
      <c r="C988" s="58">
        <v>11921</v>
      </c>
      <c r="D988" s="52" t="s">
        <v>368</v>
      </c>
      <c r="E988" s="52" t="s">
        <v>376</v>
      </c>
      <c r="F988" s="52" t="str">
        <f t="shared" si="15"/>
        <v>Term Loan-USD</v>
      </c>
      <c r="G988" s="60">
        <v>284660.64</v>
      </c>
      <c r="H988" s="52" t="s">
        <v>463</v>
      </c>
      <c r="I988" s="52" t="s">
        <v>378</v>
      </c>
      <c r="J988" s="52" t="s">
        <v>377</v>
      </c>
      <c r="K988" s="52" t="s">
        <v>363</v>
      </c>
      <c r="L988" s="60">
        <f>G988*VLOOKUP(RIGHT(F988,3),'Currency-RBI'!$A$2:$B$28,2,0)</f>
        <v>23548551.443999998</v>
      </c>
    </row>
    <row r="989" spans="1:12" x14ac:dyDescent="0.2">
      <c r="A989" s="52">
        <v>20221231</v>
      </c>
      <c r="B989" s="84" t="s">
        <v>130</v>
      </c>
      <c r="C989" s="58">
        <v>11922</v>
      </c>
      <c r="D989" s="52" t="s">
        <v>368</v>
      </c>
      <c r="E989" s="52" t="s">
        <v>381</v>
      </c>
      <c r="F989" s="52" t="str">
        <f t="shared" si="15"/>
        <v>Call Money-EUR</v>
      </c>
      <c r="G989" s="60">
        <v>512653.68</v>
      </c>
      <c r="H989" s="52" t="s">
        <v>462</v>
      </c>
      <c r="I989" s="52" t="s">
        <v>382</v>
      </c>
      <c r="J989" s="52" t="s">
        <v>371</v>
      </c>
      <c r="K989" s="52" t="s">
        <v>373</v>
      </c>
      <c r="L989" s="60">
        <f>G989*VLOOKUP(RIGHT(F989,3),'Currency-RBI'!$A$2:$B$28,2,0)</f>
        <v>45182732.086800002</v>
      </c>
    </row>
    <row r="990" spans="1:12" x14ac:dyDescent="0.2">
      <c r="A990" s="52">
        <v>20221231</v>
      </c>
      <c r="B990" s="84" t="s">
        <v>130</v>
      </c>
      <c r="C990" s="58">
        <v>11924</v>
      </c>
      <c r="D990" s="52" t="s">
        <v>367</v>
      </c>
      <c r="E990" s="52" t="s">
        <v>366</v>
      </c>
      <c r="F990" s="52" t="str">
        <f t="shared" si="15"/>
        <v>MSF-EUR</v>
      </c>
      <c r="G990" s="60">
        <v>478750.14</v>
      </c>
      <c r="H990" s="52" t="s">
        <v>461</v>
      </c>
      <c r="I990" s="52" t="s">
        <v>365</v>
      </c>
      <c r="J990" s="52" t="s">
        <v>364</v>
      </c>
      <c r="K990" s="52" t="s">
        <v>363</v>
      </c>
      <c r="L990" s="60">
        <f>G990*VLOOKUP(RIGHT(F990,3),'Currency-RBI'!$A$2:$B$28,2,0)</f>
        <v>42194643.588900007</v>
      </c>
    </row>
    <row r="991" spans="1:12" x14ac:dyDescent="0.2">
      <c r="A991" s="52">
        <v>20221231</v>
      </c>
      <c r="B991" s="84" t="s">
        <v>127</v>
      </c>
      <c r="C991" s="58">
        <v>11925</v>
      </c>
      <c r="D991" s="52" t="s">
        <v>367</v>
      </c>
      <c r="E991" s="52" t="s">
        <v>376</v>
      </c>
      <c r="F991" s="52" t="str">
        <f t="shared" si="15"/>
        <v>Term Loan-GBP</v>
      </c>
      <c r="G991" s="60">
        <v>318767.13</v>
      </c>
      <c r="H991" s="52" t="s">
        <v>460</v>
      </c>
      <c r="I991" s="52" t="s">
        <v>380</v>
      </c>
      <c r="J991" s="52" t="s">
        <v>379</v>
      </c>
      <c r="K991" s="52" t="s">
        <v>363</v>
      </c>
      <c r="L991" s="60">
        <f>G991*VLOOKUP(RIGHT(F991,3),'Currency-RBI'!$A$2:$B$28,2,0)</f>
        <v>31726095.531075001</v>
      </c>
    </row>
    <row r="992" spans="1:12" x14ac:dyDescent="0.2">
      <c r="A992" s="52">
        <v>20221231</v>
      </c>
      <c r="B992" s="84" t="s">
        <v>142</v>
      </c>
      <c r="C992" s="58">
        <v>11926</v>
      </c>
      <c r="D992" s="52" t="s">
        <v>367</v>
      </c>
      <c r="E992" s="52" t="s">
        <v>370</v>
      </c>
      <c r="F992" s="52" t="str">
        <f t="shared" si="15"/>
        <v>LAF-INR</v>
      </c>
      <c r="G992" s="60">
        <v>495283.14</v>
      </c>
      <c r="H992" s="52" t="s">
        <v>459</v>
      </c>
      <c r="I992" s="52" t="s">
        <v>380</v>
      </c>
      <c r="J992" s="52" t="s">
        <v>379</v>
      </c>
      <c r="K992" s="52" t="s">
        <v>373</v>
      </c>
      <c r="L992" s="60">
        <f>G992*VLOOKUP(RIGHT(F992,3),'Currency-RBI'!$A$2:$B$28,2,0)</f>
        <v>495283.14</v>
      </c>
    </row>
    <row r="993" spans="1:12" x14ac:dyDescent="0.2">
      <c r="A993" s="52">
        <v>20221231</v>
      </c>
      <c r="B993" s="84" t="s">
        <v>142</v>
      </c>
      <c r="C993" s="58">
        <v>11928</v>
      </c>
      <c r="D993" s="52" t="s">
        <v>367</v>
      </c>
      <c r="E993" s="52" t="s">
        <v>370</v>
      </c>
      <c r="F993" s="52" t="str">
        <f t="shared" si="15"/>
        <v>LAF-INR</v>
      </c>
      <c r="G993" s="60">
        <v>457860.15</v>
      </c>
      <c r="H993" s="52" t="s">
        <v>458</v>
      </c>
      <c r="I993" s="52" t="s">
        <v>369</v>
      </c>
      <c r="J993" s="52" t="s">
        <v>369</v>
      </c>
      <c r="K993" s="52" t="s">
        <v>373</v>
      </c>
      <c r="L993" s="60">
        <f>G993*VLOOKUP(RIGHT(F993,3),'Currency-RBI'!$A$2:$B$28,2,0)</f>
        <v>457860.15</v>
      </c>
    </row>
    <row r="994" spans="1:12" x14ac:dyDescent="0.2">
      <c r="A994" s="52">
        <v>20221231</v>
      </c>
      <c r="B994" s="84" t="s">
        <v>130</v>
      </c>
      <c r="C994" s="58">
        <v>11930</v>
      </c>
      <c r="D994" s="52" t="s">
        <v>368</v>
      </c>
      <c r="E994" s="52" t="s">
        <v>376</v>
      </c>
      <c r="F994" s="52" t="str">
        <f t="shared" si="15"/>
        <v>Term Loan-EUR</v>
      </c>
      <c r="G994" s="60">
        <v>930727.71</v>
      </c>
      <c r="H994" s="52" t="s">
        <v>457</v>
      </c>
      <c r="I994" s="52" t="s">
        <v>383</v>
      </c>
      <c r="J994" s="52" t="s">
        <v>371</v>
      </c>
      <c r="K994" s="52" t="s">
        <v>363</v>
      </c>
      <c r="L994" s="60">
        <f>G994*VLOOKUP(RIGHT(F994,3),'Currency-RBI'!$A$2:$B$28,2,0)</f>
        <v>82029686.720850006</v>
      </c>
    </row>
    <row r="995" spans="1:12" x14ac:dyDescent="0.2">
      <c r="A995" s="52">
        <v>20221231</v>
      </c>
      <c r="B995" s="84" t="s">
        <v>130</v>
      </c>
      <c r="C995" s="58">
        <v>11932</v>
      </c>
      <c r="D995" s="52" t="s">
        <v>368</v>
      </c>
      <c r="E995" s="52" t="s">
        <v>381</v>
      </c>
      <c r="F995" s="52" t="str">
        <f t="shared" si="15"/>
        <v>Call Money-EUR</v>
      </c>
      <c r="G995" s="60">
        <v>400951.98</v>
      </c>
      <c r="H995" s="52" t="s">
        <v>456</v>
      </c>
      <c r="I995" s="52" t="s">
        <v>372</v>
      </c>
      <c r="J995" s="52" t="s">
        <v>371</v>
      </c>
      <c r="K995" s="52" t="s">
        <v>373</v>
      </c>
      <c r="L995" s="60">
        <f>G995*VLOOKUP(RIGHT(F995,3),'Currency-RBI'!$A$2:$B$28,2,0)</f>
        <v>35337902.757299997</v>
      </c>
    </row>
    <row r="996" spans="1:12" x14ac:dyDescent="0.2">
      <c r="A996" s="52">
        <v>20221231</v>
      </c>
      <c r="B996" s="84" t="s">
        <v>127</v>
      </c>
      <c r="C996" s="58">
        <v>11934</v>
      </c>
      <c r="D996" s="52" t="s">
        <v>368</v>
      </c>
      <c r="E996" s="52" t="s">
        <v>381</v>
      </c>
      <c r="F996" s="52" t="str">
        <f t="shared" si="15"/>
        <v>Call Money-GBP</v>
      </c>
      <c r="G996" s="60">
        <v>722138.67</v>
      </c>
      <c r="H996" s="52" t="s">
        <v>455</v>
      </c>
      <c r="I996" s="52" t="s">
        <v>386</v>
      </c>
      <c r="J996" s="52" t="s">
        <v>386</v>
      </c>
      <c r="K996" s="52" t="s">
        <v>373</v>
      </c>
      <c r="L996" s="60">
        <f>G996*VLOOKUP(RIGHT(F996,3),'Currency-RBI'!$A$2:$B$28,2,0)</f>
        <v>71872656.478425011</v>
      </c>
    </row>
    <row r="997" spans="1:12" x14ac:dyDescent="0.2">
      <c r="A997" s="52">
        <v>20221231</v>
      </c>
      <c r="B997" s="84" t="s">
        <v>127</v>
      </c>
      <c r="C997" s="58">
        <v>11937</v>
      </c>
      <c r="D997" s="52" t="s">
        <v>368</v>
      </c>
      <c r="E997" s="52" t="s">
        <v>376</v>
      </c>
      <c r="F997" s="52" t="str">
        <f t="shared" si="15"/>
        <v>Term Loan-GBP</v>
      </c>
      <c r="G997" s="60">
        <v>965418.3</v>
      </c>
      <c r="H997" s="52" t="s">
        <v>454</v>
      </c>
      <c r="I997" s="52" t="s">
        <v>384</v>
      </c>
      <c r="J997" s="52" t="s">
        <v>371</v>
      </c>
      <c r="K997" s="52" t="s">
        <v>363</v>
      </c>
      <c r="L997" s="60">
        <f>G997*VLOOKUP(RIGHT(F997,3),'Currency-RBI'!$A$2:$B$28,2,0)</f>
        <v>96085669.853250012</v>
      </c>
    </row>
    <row r="998" spans="1:12" x14ac:dyDescent="0.2">
      <c r="A998" s="52">
        <v>20221231</v>
      </c>
      <c r="B998" s="84" t="s">
        <v>130</v>
      </c>
      <c r="C998" s="58">
        <v>11938</v>
      </c>
      <c r="D998" s="52" t="s">
        <v>368</v>
      </c>
      <c r="E998" s="52" t="s">
        <v>370</v>
      </c>
      <c r="F998" s="52" t="str">
        <f t="shared" si="15"/>
        <v>LAF-EUR</v>
      </c>
      <c r="G998" s="60">
        <v>315696.15000000002</v>
      </c>
      <c r="H998" s="52" t="s">
        <v>453</v>
      </c>
      <c r="I998" s="52" t="s">
        <v>365</v>
      </c>
      <c r="J998" s="52" t="s">
        <v>364</v>
      </c>
      <c r="K998" s="52" t="s">
        <v>363</v>
      </c>
      <c r="L998" s="60">
        <f>G998*VLOOKUP(RIGHT(F998,3),'Currency-RBI'!$A$2:$B$28,2,0)</f>
        <v>27823880.180250004</v>
      </c>
    </row>
    <row r="999" spans="1:12" x14ac:dyDescent="0.2">
      <c r="A999" s="52">
        <v>20221231</v>
      </c>
      <c r="B999" s="84" t="s">
        <v>130</v>
      </c>
      <c r="C999" s="58">
        <v>11939</v>
      </c>
      <c r="D999" s="52" t="s">
        <v>367</v>
      </c>
      <c r="E999" s="52" t="s">
        <v>370</v>
      </c>
      <c r="F999" s="52" t="str">
        <f t="shared" si="15"/>
        <v>LAF-EUR</v>
      </c>
      <c r="G999" s="60">
        <v>632782.26</v>
      </c>
      <c r="H999" s="52" t="s">
        <v>452</v>
      </c>
      <c r="I999" s="52" t="s">
        <v>375</v>
      </c>
      <c r="J999" s="52" t="s">
        <v>374</v>
      </c>
      <c r="K999" s="52" t="s">
        <v>373</v>
      </c>
      <c r="L999" s="60">
        <f>G999*VLOOKUP(RIGHT(F999,3),'Currency-RBI'!$A$2:$B$28,2,0)</f>
        <v>55770264.485100001</v>
      </c>
    </row>
    <row r="1000" spans="1:12" x14ac:dyDescent="0.2">
      <c r="A1000" s="52">
        <v>20221231</v>
      </c>
      <c r="B1000" s="84" t="s">
        <v>142</v>
      </c>
      <c r="C1000" s="58">
        <v>11941</v>
      </c>
      <c r="D1000" s="52" t="s">
        <v>367</v>
      </c>
      <c r="E1000" s="52" t="s">
        <v>370</v>
      </c>
      <c r="F1000" s="52" t="str">
        <f t="shared" si="15"/>
        <v>LAF-INR</v>
      </c>
      <c r="G1000" s="60">
        <v>983111.58</v>
      </c>
      <c r="H1000" s="52" t="s">
        <v>451</v>
      </c>
      <c r="I1000" s="52" t="s">
        <v>369</v>
      </c>
      <c r="J1000" s="52" t="s">
        <v>369</v>
      </c>
      <c r="K1000" s="52" t="s">
        <v>363</v>
      </c>
      <c r="L1000" s="60">
        <f>G1000*VLOOKUP(RIGHT(F1000,3),'Currency-RBI'!$A$2:$B$28,2,0)</f>
        <v>983111.58</v>
      </c>
    </row>
    <row r="1001" spans="1:12" x14ac:dyDescent="0.2">
      <c r="A1001" s="52">
        <v>20221231</v>
      </c>
      <c r="B1001" s="84" t="s">
        <v>142</v>
      </c>
      <c r="C1001" s="58">
        <v>11942</v>
      </c>
      <c r="D1001" s="52" t="s">
        <v>368</v>
      </c>
      <c r="E1001" s="52" t="s">
        <v>370</v>
      </c>
      <c r="F1001" s="52" t="str">
        <f t="shared" si="15"/>
        <v>LAF-INR</v>
      </c>
      <c r="G1001" s="60">
        <v>84521.25</v>
      </c>
      <c r="H1001" s="52" t="s">
        <v>450</v>
      </c>
      <c r="I1001" s="52" t="s">
        <v>383</v>
      </c>
      <c r="J1001" s="52" t="s">
        <v>371</v>
      </c>
      <c r="K1001" s="52" t="s">
        <v>373</v>
      </c>
      <c r="L1001" s="60">
        <f>G1001*VLOOKUP(RIGHT(F1001,3),'Currency-RBI'!$A$2:$B$28,2,0)</f>
        <v>84521.25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7E1B-4945-4442-92BF-D5E55F4E2F60}">
  <dimension ref="A1:N1001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1.6640625" style="44" bestFit="1" customWidth="1"/>
    <col min="2" max="2" width="25.6640625" style="45" bestFit="1" customWidth="1"/>
    <col min="3" max="3" width="11.83203125" style="44" bestFit="1" customWidth="1"/>
    <col min="4" max="4" width="15.83203125" style="44" bestFit="1" customWidth="1"/>
    <col min="5" max="5" width="11.1640625" style="44" bestFit="1" customWidth="1"/>
    <col min="6" max="6" width="29.33203125" style="45" bestFit="1" customWidth="1"/>
    <col min="7" max="7" width="12.5" style="44" bestFit="1" customWidth="1"/>
    <col min="8" max="9" width="11.6640625" style="44" bestFit="1" customWidth="1"/>
    <col min="10" max="10" width="9.83203125" style="44" bestFit="1" customWidth="1"/>
    <col min="11" max="11" width="15.33203125" style="44" bestFit="1" customWidth="1"/>
    <col min="12" max="12" width="6.5" style="44" bestFit="1" customWidth="1"/>
    <col min="13" max="13" width="13" style="44" bestFit="1" customWidth="1"/>
    <col min="14" max="14" width="15.33203125" style="44" bestFit="1" customWidth="1"/>
    <col min="15" max="15" width="8.83203125" style="44"/>
    <col min="16" max="16" width="14.6640625" style="44" customWidth="1"/>
    <col min="17" max="16384" width="8.83203125" style="44"/>
  </cols>
  <sheetData>
    <row r="1" spans="1:14" s="41" customFormat="1" x14ac:dyDescent="0.2">
      <c r="A1" s="42" t="s">
        <v>1384</v>
      </c>
      <c r="B1" s="42" t="s">
        <v>2408</v>
      </c>
      <c r="C1" s="42" t="s">
        <v>2407</v>
      </c>
      <c r="D1" s="42" t="s">
        <v>2406</v>
      </c>
      <c r="E1" s="42" t="s">
        <v>2405</v>
      </c>
      <c r="F1" s="42" t="s">
        <v>2404</v>
      </c>
      <c r="G1" s="42" t="s">
        <v>1383</v>
      </c>
      <c r="H1" s="42" t="s">
        <v>2403</v>
      </c>
      <c r="I1" s="42" t="s">
        <v>2402</v>
      </c>
      <c r="J1" s="42" t="s">
        <v>2401</v>
      </c>
      <c r="K1" s="42" t="s">
        <v>2400</v>
      </c>
      <c r="L1" s="42" t="s">
        <v>1387</v>
      </c>
      <c r="M1" s="42" t="s">
        <v>2399</v>
      </c>
      <c r="N1" s="42" t="s">
        <v>2398</v>
      </c>
    </row>
    <row r="2" spans="1:14" x14ac:dyDescent="0.2">
      <c r="A2" s="52">
        <v>20221231</v>
      </c>
      <c r="B2" s="54" t="s">
        <v>2397</v>
      </c>
      <c r="C2" s="62">
        <v>61435</v>
      </c>
      <c r="D2" s="52" t="s">
        <v>1393</v>
      </c>
      <c r="E2" s="52" t="s">
        <v>1386</v>
      </c>
      <c r="F2" s="54" t="s">
        <v>1392</v>
      </c>
      <c r="G2" s="52" t="s">
        <v>142</v>
      </c>
      <c r="H2" s="63">
        <v>474327.81</v>
      </c>
      <c r="I2" s="63">
        <v>777483.616988383</v>
      </c>
      <c r="J2" s="52">
        <v>20240331</v>
      </c>
      <c r="K2" s="52" t="s">
        <v>1391</v>
      </c>
      <c r="L2" s="52" t="s">
        <v>368</v>
      </c>
      <c r="M2" s="63">
        <f>I2*VLOOKUP(G2,'Currency-RBI'!$A$2:$B$28,2,0)</f>
        <v>777483.616988383</v>
      </c>
      <c r="N2" s="53">
        <f t="shared" ref="N2:N65" si="0">H2/I2</f>
        <v>0.61008077808421179</v>
      </c>
    </row>
    <row r="3" spans="1:14" x14ac:dyDescent="0.2">
      <c r="A3" s="52">
        <v>20221231</v>
      </c>
      <c r="B3" s="54" t="s">
        <v>2396</v>
      </c>
      <c r="C3" s="62">
        <v>44775</v>
      </c>
      <c r="D3" s="52" t="s">
        <v>1397</v>
      </c>
      <c r="E3" s="52" t="s">
        <v>1385</v>
      </c>
      <c r="F3" s="54" t="s">
        <v>1396</v>
      </c>
      <c r="G3" s="52" t="s">
        <v>142</v>
      </c>
      <c r="H3" s="63">
        <v>57442.77</v>
      </c>
      <c r="I3" s="63">
        <v>72897.29749657918</v>
      </c>
      <c r="J3" s="52">
        <v>20250331</v>
      </c>
      <c r="K3" s="52" t="s">
        <v>1388</v>
      </c>
      <c r="L3" s="52" t="s">
        <v>368</v>
      </c>
      <c r="M3" s="63">
        <f>I3*VLOOKUP(G3,'Currency-RBI'!$A$2:$B$28,2,0)</f>
        <v>72897.29749657918</v>
      </c>
      <c r="N3" s="53">
        <f t="shared" si="0"/>
        <v>0.78799587875936816</v>
      </c>
    </row>
    <row r="4" spans="1:14" x14ac:dyDescent="0.2">
      <c r="A4" s="52">
        <v>20221231</v>
      </c>
      <c r="B4" s="54" t="s">
        <v>2395</v>
      </c>
      <c r="C4" s="62">
        <v>15457</v>
      </c>
      <c r="D4" s="52" t="s">
        <v>1397</v>
      </c>
      <c r="E4" s="52" t="s">
        <v>1386</v>
      </c>
      <c r="F4" s="54" t="s">
        <v>1396</v>
      </c>
      <c r="G4" s="52" t="s">
        <v>142</v>
      </c>
      <c r="H4" s="63">
        <v>432311.22</v>
      </c>
      <c r="I4" s="63">
        <v>626920.02470391674</v>
      </c>
      <c r="J4" s="52">
        <v>20240331</v>
      </c>
      <c r="K4" s="52" t="s">
        <v>1388</v>
      </c>
      <c r="L4" s="52" t="s">
        <v>368</v>
      </c>
      <c r="M4" s="63">
        <f>I4*VLOOKUP(G4,'Currency-RBI'!$A$2:$B$28,2,0)</f>
        <v>626920.02470391674</v>
      </c>
      <c r="N4" s="53">
        <f t="shared" si="0"/>
        <v>0.68957953640765091</v>
      </c>
    </row>
    <row r="5" spans="1:14" x14ac:dyDescent="0.2">
      <c r="A5" s="52">
        <v>20221231</v>
      </c>
      <c r="B5" s="54" t="s">
        <v>2394</v>
      </c>
      <c r="C5" s="62">
        <v>18506</v>
      </c>
      <c r="D5" s="52" t="s">
        <v>1393</v>
      </c>
      <c r="E5" s="52" t="s">
        <v>1386</v>
      </c>
      <c r="F5" s="54" t="s">
        <v>1392</v>
      </c>
      <c r="G5" s="52" t="s">
        <v>142</v>
      </c>
      <c r="H5" s="63">
        <v>488637.27</v>
      </c>
      <c r="I5" s="63">
        <v>675305.559605691</v>
      </c>
      <c r="J5" s="52">
        <v>20240331</v>
      </c>
      <c r="K5" s="52" t="s">
        <v>1388</v>
      </c>
      <c r="L5" s="52" t="s">
        <v>367</v>
      </c>
      <c r="M5" s="63">
        <f>I5*VLOOKUP(G5,'Currency-RBI'!$A$2:$B$28,2,0)</f>
        <v>675305.559605691</v>
      </c>
      <c r="N5" s="53">
        <f t="shared" si="0"/>
        <v>0.72357951604206239</v>
      </c>
    </row>
    <row r="6" spans="1:14" x14ac:dyDescent="0.2">
      <c r="A6" s="52">
        <v>20221231</v>
      </c>
      <c r="B6" s="54" t="s">
        <v>2393</v>
      </c>
      <c r="C6" s="62">
        <v>33195</v>
      </c>
      <c r="D6" s="52" t="s">
        <v>1395</v>
      </c>
      <c r="E6" s="52" t="s">
        <v>1385</v>
      </c>
      <c r="F6" s="54" t="s">
        <v>1394</v>
      </c>
      <c r="G6" s="52" t="s">
        <v>142</v>
      </c>
      <c r="H6" s="63">
        <v>381852.9</v>
      </c>
      <c r="I6" s="63">
        <v>509611.2361104319</v>
      </c>
      <c r="J6" s="52">
        <v>20240331</v>
      </c>
      <c r="K6" s="52" t="s">
        <v>1388</v>
      </c>
      <c r="L6" s="52" t="s">
        <v>367</v>
      </c>
      <c r="M6" s="63">
        <f>I6*VLOOKUP(G6,'Currency-RBI'!$A$2:$B$28,2,0)</f>
        <v>509611.2361104319</v>
      </c>
      <c r="N6" s="53">
        <f t="shared" si="0"/>
        <v>0.74930235627154251</v>
      </c>
    </row>
    <row r="7" spans="1:14" x14ac:dyDescent="0.2">
      <c r="A7" s="52">
        <v>20221231</v>
      </c>
      <c r="B7" s="54" t="s">
        <v>2392</v>
      </c>
      <c r="C7" s="62">
        <v>88955</v>
      </c>
      <c r="D7" s="52" t="s">
        <v>1390</v>
      </c>
      <c r="E7" s="52" t="s">
        <v>1386</v>
      </c>
      <c r="F7" s="54" t="s">
        <v>1389</v>
      </c>
      <c r="G7" s="52" t="s">
        <v>142</v>
      </c>
      <c r="H7" s="63">
        <v>282620.25</v>
      </c>
      <c r="I7" s="63">
        <v>428176.89615307114</v>
      </c>
      <c r="J7" s="52">
        <v>20240331</v>
      </c>
      <c r="K7" s="52" t="s">
        <v>1391</v>
      </c>
      <c r="L7" s="52" t="s">
        <v>368</v>
      </c>
      <c r="M7" s="63">
        <f>I7*VLOOKUP(G7,'Currency-RBI'!$A$2:$B$28,2,0)</f>
        <v>428176.89615307114</v>
      </c>
      <c r="N7" s="53">
        <f t="shared" si="0"/>
        <v>0.66005488044587224</v>
      </c>
    </row>
    <row r="8" spans="1:14" x14ac:dyDescent="0.2">
      <c r="A8" s="52">
        <v>20221231</v>
      </c>
      <c r="B8" s="54" t="s">
        <v>2391</v>
      </c>
      <c r="C8" s="62">
        <v>80550</v>
      </c>
      <c r="D8" s="52" t="s">
        <v>1397</v>
      </c>
      <c r="E8" s="52" t="s">
        <v>1385</v>
      </c>
      <c r="F8" s="54" t="s">
        <v>1396</v>
      </c>
      <c r="G8" s="52" t="s">
        <v>142</v>
      </c>
      <c r="H8" s="63">
        <v>343960.65</v>
      </c>
      <c r="I8" s="63">
        <v>452442.73835252528</v>
      </c>
      <c r="J8" s="52">
        <v>20240331</v>
      </c>
      <c r="K8" s="52" t="s">
        <v>1388</v>
      </c>
      <c r="L8" s="52" t="s">
        <v>367</v>
      </c>
      <c r="M8" s="63">
        <f>I8*VLOOKUP(G8,'Currency-RBI'!$A$2:$B$28,2,0)</f>
        <v>452442.73835252528</v>
      </c>
      <c r="N8" s="53">
        <f t="shared" si="0"/>
        <v>0.76023023654321453</v>
      </c>
    </row>
    <row r="9" spans="1:14" x14ac:dyDescent="0.2">
      <c r="A9" s="52">
        <v>20221231</v>
      </c>
      <c r="B9" s="54" t="s">
        <v>2390</v>
      </c>
      <c r="C9" s="62">
        <v>83126</v>
      </c>
      <c r="D9" s="52" t="s">
        <v>1397</v>
      </c>
      <c r="E9" s="52" t="s">
        <v>1386</v>
      </c>
      <c r="F9" s="54" t="s">
        <v>1396</v>
      </c>
      <c r="G9" s="52" t="s">
        <v>142</v>
      </c>
      <c r="H9" s="63">
        <v>362787.48</v>
      </c>
      <c r="I9" s="63">
        <v>540818.22969120357</v>
      </c>
      <c r="J9" s="52">
        <v>20240331</v>
      </c>
      <c r="K9" s="52" t="s">
        <v>1391</v>
      </c>
      <c r="L9" s="52" t="s">
        <v>367</v>
      </c>
      <c r="M9" s="63">
        <f>I9*VLOOKUP(G9,'Currency-RBI'!$A$2:$B$28,2,0)</f>
        <v>540818.22969120357</v>
      </c>
      <c r="N9" s="53">
        <f t="shared" si="0"/>
        <v>0.6708122250375036</v>
      </c>
    </row>
    <row r="10" spans="1:14" x14ac:dyDescent="0.2">
      <c r="A10" s="52">
        <v>20221231</v>
      </c>
      <c r="B10" s="54" t="s">
        <v>2389</v>
      </c>
      <c r="C10" s="62">
        <v>79002</v>
      </c>
      <c r="D10" s="52" t="s">
        <v>1397</v>
      </c>
      <c r="E10" s="52" t="s">
        <v>1386</v>
      </c>
      <c r="F10" s="54" t="s">
        <v>1396</v>
      </c>
      <c r="G10" s="52" t="s">
        <v>142</v>
      </c>
      <c r="H10" s="63">
        <v>104971.68</v>
      </c>
      <c r="I10" s="63">
        <v>162446.37162292929</v>
      </c>
      <c r="J10" s="52">
        <v>20240331</v>
      </c>
      <c r="K10" s="52" t="s">
        <v>1391</v>
      </c>
      <c r="L10" s="52" t="s">
        <v>367</v>
      </c>
      <c r="M10" s="63">
        <f>I10*VLOOKUP(G10,'Currency-RBI'!$A$2:$B$28,2,0)</f>
        <v>162446.37162292929</v>
      </c>
      <c r="N10" s="53">
        <f t="shared" si="0"/>
        <v>0.64619282629260799</v>
      </c>
    </row>
    <row r="11" spans="1:14" x14ac:dyDescent="0.2">
      <c r="A11" s="52">
        <v>20221231</v>
      </c>
      <c r="B11" s="54" t="s">
        <v>2388</v>
      </c>
      <c r="C11" s="62">
        <v>81712</v>
      </c>
      <c r="D11" s="52" t="s">
        <v>1395</v>
      </c>
      <c r="E11" s="52" t="s">
        <v>1386</v>
      </c>
      <c r="F11" s="54" t="s">
        <v>1394</v>
      </c>
      <c r="G11" s="52" t="s">
        <v>142</v>
      </c>
      <c r="H11" s="63">
        <v>444165.48</v>
      </c>
      <c r="I11" s="63">
        <v>563900.90389010403</v>
      </c>
      <c r="J11" s="52">
        <v>20240331</v>
      </c>
      <c r="K11" s="52" t="s">
        <v>1391</v>
      </c>
      <c r="L11" s="52" t="s">
        <v>367</v>
      </c>
      <c r="M11" s="63">
        <f>I11*VLOOKUP(G11,'Currency-RBI'!$A$2:$B$28,2,0)</f>
        <v>563900.90389010403</v>
      </c>
      <c r="N11" s="53">
        <f t="shared" si="0"/>
        <v>0.78766584152622898</v>
      </c>
    </row>
    <row r="12" spans="1:14" x14ac:dyDescent="0.2">
      <c r="A12" s="52">
        <v>20221231</v>
      </c>
      <c r="B12" s="54" t="s">
        <v>2387</v>
      </c>
      <c r="C12" s="62">
        <v>67798</v>
      </c>
      <c r="D12" s="52" t="s">
        <v>1390</v>
      </c>
      <c r="E12" s="52" t="s">
        <v>1386</v>
      </c>
      <c r="F12" s="54" t="s">
        <v>1389</v>
      </c>
      <c r="G12" s="52" t="s">
        <v>142</v>
      </c>
      <c r="H12" s="63">
        <v>284295.33</v>
      </c>
      <c r="I12" s="63">
        <v>285104.52322388958</v>
      </c>
      <c r="J12" s="52">
        <v>20240331</v>
      </c>
      <c r="K12" s="52" t="s">
        <v>1391</v>
      </c>
      <c r="L12" s="52" t="s">
        <v>368</v>
      </c>
      <c r="M12" s="63">
        <f>I12*VLOOKUP(G12,'Currency-RBI'!$A$2:$B$28,2,0)</f>
        <v>285104.52322388958</v>
      </c>
      <c r="N12" s="53">
        <f t="shared" si="0"/>
        <v>0.99716176644712817</v>
      </c>
    </row>
    <row r="13" spans="1:14" x14ac:dyDescent="0.2">
      <c r="A13" s="52">
        <v>20221231</v>
      </c>
      <c r="B13" s="54" t="s">
        <v>2386</v>
      </c>
      <c r="C13" s="62">
        <v>36388</v>
      </c>
      <c r="D13" s="52" t="s">
        <v>1390</v>
      </c>
      <c r="E13" s="52" t="s">
        <v>1386</v>
      </c>
      <c r="F13" s="54" t="s">
        <v>1389</v>
      </c>
      <c r="G13" s="52" t="s">
        <v>142</v>
      </c>
      <c r="H13" s="63">
        <v>217060.47</v>
      </c>
      <c r="I13" s="63">
        <v>390126.81363208877</v>
      </c>
      <c r="J13" s="52">
        <v>20240331</v>
      </c>
      <c r="K13" s="52" t="s">
        <v>1388</v>
      </c>
      <c r="L13" s="52" t="s">
        <v>367</v>
      </c>
      <c r="M13" s="63">
        <f>I13*VLOOKUP(G13,'Currency-RBI'!$A$2:$B$28,2,0)</f>
        <v>390126.81363208877</v>
      </c>
      <c r="N13" s="53">
        <f t="shared" si="0"/>
        <v>0.55638439198567891</v>
      </c>
    </row>
    <row r="14" spans="1:14" x14ac:dyDescent="0.2">
      <c r="A14" s="52">
        <v>20221231</v>
      </c>
      <c r="B14" s="54" t="s">
        <v>2385</v>
      </c>
      <c r="C14" s="62">
        <v>81978</v>
      </c>
      <c r="D14" s="52" t="s">
        <v>1395</v>
      </c>
      <c r="E14" s="52" t="s">
        <v>1386</v>
      </c>
      <c r="F14" s="54" t="s">
        <v>1394</v>
      </c>
      <c r="G14" s="52" t="s">
        <v>142</v>
      </c>
      <c r="H14" s="63">
        <v>246847.59</v>
      </c>
      <c r="I14" s="63">
        <v>399941.56253057637</v>
      </c>
      <c r="J14" s="52">
        <v>20240331</v>
      </c>
      <c r="K14" s="52" t="s">
        <v>1388</v>
      </c>
      <c r="L14" s="52" t="s">
        <v>368</v>
      </c>
      <c r="M14" s="63">
        <f>I14*VLOOKUP(G14,'Currency-RBI'!$A$2:$B$28,2,0)</f>
        <v>399941.56253057637</v>
      </c>
      <c r="N14" s="53">
        <f t="shared" si="0"/>
        <v>0.61720914535139859</v>
      </c>
    </row>
    <row r="15" spans="1:14" x14ac:dyDescent="0.2">
      <c r="A15" s="52">
        <v>20221231</v>
      </c>
      <c r="B15" s="54" t="s">
        <v>2384</v>
      </c>
      <c r="C15" s="62">
        <v>65178</v>
      </c>
      <c r="D15" s="52" t="s">
        <v>1397</v>
      </c>
      <c r="E15" s="52" t="s">
        <v>1385</v>
      </c>
      <c r="F15" s="54" t="s">
        <v>1396</v>
      </c>
      <c r="G15" s="52" t="s">
        <v>142</v>
      </c>
      <c r="H15" s="63">
        <v>224524.08</v>
      </c>
      <c r="I15" s="63">
        <v>438198.36374557286</v>
      </c>
      <c r="J15" s="52">
        <v>20240331</v>
      </c>
      <c r="K15" s="52" t="s">
        <v>1391</v>
      </c>
      <c r="L15" s="52" t="s">
        <v>367</v>
      </c>
      <c r="M15" s="63">
        <f>I15*VLOOKUP(G15,'Currency-RBI'!$A$2:$B$28,2,0)</f>
        <v>438198.36374557286</v>
      </c>
      <c r="N15" s="53">
        <f t="shared" si="0"/>
        <v>0.5123800054405574</v>
      </c>
    </row>
    <row r="16" spans="1:14" x14ac:dyDescent="0.2">
      <c r="A16" s="52">
        <v>20221231</v>
      </c>
      <c r="B16" s="54" t="s">
        <v>2383</v>
      </c>
      <c r="C16" s="62">
        <v>69897</v>
      </c>
      <c r="D16" s="52" t="s">
        <v>1393</v>
      </c>
      <c r="E16" s="52" t="s">
        <v>1386</v>
      </c>
      <c r="F16" s="54" t="s">
        <v>1392</v>
      </c>
      <c r="G16" s="52" t="s">
        <v>142</v>
      </c>
      <c r="H16" s="63">
        <v>56501.279999999999</v>
      </c>
      <c r="I16" s="63">
        <v>63329.89915026688</v>
      </c>
      <c r="J16" s="52">
        <v>20240331</v>
      </c>
      <c r="K16" s="52" t="s">
        <v>1391</v>
      </c>
      <c r="L16" s="52" t="s">
        <v>367</v>
      </c>
      <c r="M16" s="63">
        <f>I16*VLOOKUP(G16,'Currency-RBI'!$A$2:$B$28,2,0)</f>
        <v>63329.89915026688</v>
      </c>
      <c r="N16" s="53">
        <f t="shared" si="0"/>
        <v>0.89217385086838397</v>
      </c>
    </row>
    <row r="17" spans="1:14" x14ac:dyDescent="0.2">
      <c r="A17" s="52">
        <v>20221231</v>
      </c>
      <c r="B17" s="54" t="s">
        <v>2382</v>
      </c>
      <c r="C17" s="62">
        <v>22163</v>
      </c>
      <c r="D17" s="52" t="s">
        <v>1390</v>
      </c>
      <c r="E17" s="52" t="s">
        <v>1386</v>
      </c>
      <c r="F17" s="54" t="s">
        <v>1389</v>
      </c>
      <c r="G17" s="52" t="s">
        <v>142</v>
      </c>
      <c r="H17" s="63">
        <v>119188.08</v>
      </c>
      <c r="I17" s="63">
        <v>172311.66585600743</v>
      </c>
      <c r="J17" s="52">
        <v>20240331</v>
      </c>
      <c r="K17" s="52" t="s">
        <v>1388</v>
      </c>
      <c r="L17" s="52" t="s">
        <v>367</v>
      </c>
      <c r="M17" s="63">
        <f>I17*VLOOKUP(G17,'Currency-RBI'!$A$2:$B$28,2,0)</f>
        <v>172311.66585600743</v>
      </c>
      <c r="N17" s="53">
        <f t="shared" si="0"/>
        <v>0.69170058456517824</v>
      </c>
    </row>
    <row r="18" spans="1:14" x14ac:dyDescent="0.2">
      <c r="A18" s="52">
        <v>20221231</v>
      </c>
      <c r="B18" s="54" t="s">
        <v>2381</v>
      </c>
      <c r="C18" s="62">
        <v>80659</v>
      </c>
      <c r="D18" s="52" t="s">
        <v>1390</v>
      </c>
      <c r="E18" s="52" t="s">
        <v>1386</v>
      </c>
      <c r="F18" s="54" t="s">
        <v>1389</v>
      </c>
      <c r="G18" s="52" t="s">
        <v>142</v>
      </c>
      <c r="H18" s="63">
        <v>365435.73</v>
      </c>
      <c r="I18" s="63">
        <v>384261.17129269114</v>
      </c>
      <c r="J18" s="52">
        <v>20240331</v>
      </c>
      <c r="K18" s="52" t="s">
        <v>1391</v>
      </c>
      <c r="L18" s="52" t="s">
        <v>367</v>
      </c>
      <c r="M18" s="63">
        <f>I18*VLOOKUP(G18,'Currency-RBI'!$A$2:$B$28,2,0)</f>
        <v>384261.17129269114</v>
      </c>
      <c r="N18" s="53">
        <f t="shared" si="0"/>
        <v>0.95100873390522234</v>
      </c>
    </row>
    <row r="19" spans="1:14" x14ac:dyDescent="0.2">
      <c r="A19" s="52">
        <v>20221231</v>
      </c>
      <c r="B19" s="54" t="s">
        <v>2380</v>
      </c>
      <c r="C19" s="62">
        <v>46845</v>
      </c>
      <c r="D19" s="52" t="s">
        <v>1390</v>
      </c>
      <c r="E19" s="52" t="s">
        <v>1385</v>
      </c>
      <c r="F19" s="54" t="s">
        <v>1389</v>
      </c>
      <c r="G19" s="52" t="s">
        <v>142</v>
      </c>
      <c r="H19" s="63">
        <v>170959.13999999998</v>
      </c>
      <c r="I19" s="63">
        <v>299024.73661608447</v>
      </c>
      <c r="J19" s="52">
        <v>20240331</v>
      </c>
      <c r="K19" s="52" t="s">
        <v>1388</v>
      </c>
      <c r="L19" s="52" t="s">
        <v>368</v>
      </c>
      <c r="M19" s="63">
        <f>I19*VLOOKUP(G19,'Currency-RBI'!$A$2:$B$28,2,0)</f>
        <v>299024.73661608447</v>
      </c>
      <c r="N19" s="53">
        <f t="shared" si="0"/>
        <v>0.57172239974077155</v>
      </c>
    </row>
    <row r="20" spans="1:14" x14ac:dyDescent="0.2">
      <c r="A20" s="52">
        <v>20221231</v>
      </c>
      <c r="B20" s="54" t="s">
        <v>2379</v>
      </c>
      <c r="C20" s="62">
        <v>20698</v>
      </c>
      <c r="D20" s="52" t="s">
        <v>1397</v>
      </c>
      <c r="E20" s="52" t="s">
        <v>1385</v>
      </c>
      <c r="F20" s="54" t="s">
        <v>1396</v>
      </c>
      <c r="G20" s="52" t="s">
        <v>142</v>
      </c>
      <c r="H20" s="63">
        <v>484731.72</v>
      </c>
      <c r="I20" s="63">
        <v>919066.95379480708</v>
      </c>
      <c r="J20" s="52">
        <v>20240331</v>
      </c>
      <c r="K20" s="52" t="s">
        <v>1391</v>
      </c>
      <c r="L20" s="52" t="s">
        <v>368</v>
      </c>
      <c r="M20" s="63">
        <f>I20*VLOOKUP(G20,'Currency-RBI'!$A$2:$B$28,2,0)</f>
        <v>919066.95379480708</v>
      </c>
      <c r="N20" s="53">
        <f t="shared" si="0"/>
        <v>0.52741720067134767</v>
      </c>
    </row>
    <row r="21" spans="1:14" x14ac:dyDescent="0.2">
      <c r="A21" s="52">
        <v>20221231</v>
      </c>
      <c r="B21" s="54" t="s">
        <v>2378</v>
      </c>
      <c r="C21" s="62">
        <v>77609</v>
      </c>
      <c r="D21" s="52" t="s">
        <v>1395</v>
      </c>
      <c r="E21" s="52" t="s">
        <v>1385</v>
      </c>
      <c r="F21" s="54" t="s">
        <v>1394</v>
      </c>
      <c r="G21" s="52" t="s">
        <v>142</v>
      </c>
      <c r="H21" s="63">
        <v>487593.81</v>
      </c>
      <c r="I21" s="63">
        <v>660611.85546670051</v>
      </c>
      <c r="J21" s="52">
        <v>20240331</v>
      </c>
      <c r="K21" s="52" t="s">
        <v>1388</v>
      </c>
      <c r="L21" s="52" t="s">
        <v>367</v>
      </c>
      <c r="M21" s="63">
        <f>I21*VLOOKUP(G21,'Currency-RBI'!$A$2:$B$28,2,0)</f>
        <v>660611.85546670051</v>
      </c>
      <c r="N21" s="53">
        <f t="shared" si="0"/>
        <v>0.73809424696977477</v>
      </c>
    </row>
    <row r="22" spans="1:14" x14ac:dyDescent="0.2">
      <c r="A22" s="52">
        <v>20221231</v>
      </c>
      <c r="B22" s="54" t="s">
        <v>2377</v>
      </c>
      <c r="C22" s="62">
        <v>10243</v>
      </c>
      <c r="D22" s="52" t="s">
        <v>1395</v>
      </c>
      <c r="E22" s="52" t="s">
        <v>1385</v>
      </c>
      <c r="F22" s="54" t="s">
        <v>1394</v>
      </c>
      <c r="G22" s="52" t="s">
        <v>142</v>
      </c>
      <c r="H22" s="63">
        <v>54045.09</v>
      </c>
      <c r="I22" s="63">
        <v>94075.901070587483</v>
      </c>
      <c r="J22" s="52">
        <v>20240331</v>
      </c>
      <c r="K22" s="52" t="s">
        <v>1391</v>
      </c>
      <c r="L22" s="52" t="s">
        <v>367</v>
      </c>
      <c r="M22" s="63">
        <f>I22*VLOOKUP(G22,'Currency-RBI'!$A$2:$B$28,2,0)</f>
        <v>94075.901070587483</v>
      </c>
      <c r="N22" s="53">
        <f t="shared" si="0"/>
        <v>0.57448389422758361</v>
      </c>
    </row>
    <row r="23" spans="1:14" x14ac:dyDescent="0.2">
      <c r="A23" s="52">
        <v>20221231</v>
      </c>
      <c r="B23" s="54" t="s">
        <v>2376</v>
      </c>
      <c r="C23" s="62">
        <v>44131</v>
      </c>
      <c r="D23" s="52" t="s">
        <v>1393</v>
      </c>
      <c r="E23" s="52" t="s">
        <v>1385</v>
      </c>
      <c r="F23" s="54" t="s">
        <v>1392</v>
      </c>
      <c r="G23" s="52" t="s">
        <v>142</v>
      </c>
      <c r="H23" s="63">
        <v>293386.5</v>
      </c>
      <c r="I23" s="63">
        <v>566828.7115615824</v>
      </c>
      <c r="J23" s="52">
        <v>20240331</v>
      </c>
      <c r="K23" s="52" t="s">
        <v>1388</v>
      </c>
      <c r="L23" s="52" t="s">
        <v>368</v>
      </c>
      <c r="M23" s="63">
        <f>I23*VLOOKUP(G23,'Currency-RBI'!$A$2:$B$28,2,0)</f>
        <v>566828.7115615824</v>
      </c>
      <c r="N23" s="53">
        <f t="shared" si="0"/>
        <v>0.51759287067822668</v>
      </c>
    </row>
    <row r="24" spans="1:14" x14ac:dyDescent="0.2">
      <c r="A24" s="52">
        <v>20221231</v>
      </c>
      <c r="B24" s="54" t="s">
        <v>2375</v>
      </c>
      <c r="C24" s="62">
        <v>80967</v>
      </c>
      <c r="D24" s="52" t="s">
        <v>1397</v>
      </c>
      <c r="E24" s="52" t="s">
        <v>1386</v>
      </c>
      <c r="F24" s="54" t="s">
        <v>1396</v>
      </c>
      <c r="G24" s="52" t="s">
        <v>142</v>
      </c>
      <c r="H24" s="63">
        <v>234270.63</v>
      </c>
      <c r="I24" s="63">
        <v>438468.12399746134</v>
      </c>
      <c r="J24" s="52">
        <v>20240331</v>
      </c>
      <c r="K24" s="52" t="s">
        <v>1391</v>
      </c>
      <c r="L24" s="52" t="s">
        <v>367</v>
      </c>
      <c r="M24" s="63">
        <f>I24*VLOOKUP(G24,'Currency-RBI'!$A$2:$B$28,2,0)</f>
        <v>438468.12399746134</v>
      </c>
      <c r="N24" s="53">
        <f t="shared" si="0"/>
        <v>0.53429341194562274</v>
      </c>
    </row>
    <row r="25" spans="1:14" x14ac:dyDescent="0.2">
      <c r="A25" s="52">
        <v>20221231</v>
      </c>
      <c r="B25" s="54" t="s">
        <v>2374</v>
      </c>
      <c r="C25" s="62">
        <v>50238</v>
      </c>
      <c r="D25" s="52" t="s">
        <v>1395</v>
      </c>
      <c r="E25" s="52" t="s">
        <v>1386</v>
      </c>
      <c r="F25" s="54" t="s">
        <v>1394</v>
      </c>
      <c r="G25" s="52" t="s">
        <v>142</v>
      </c>
      <c r="H25" s="63">
        <v>435314.88</v>
      </c>
      <c r="I25" s="63">
        <v>541635.07762738015</v>
      </c>
      <c r="J25" s="52">
        <v>20240331</v>
      </c>
      <c r="K25" s="52" t="s">
        <v>1391</v>
      </c>
      <c r="L25" s="52" t="s">
        <v>367</v>
      </c>
      <c r="M25" s="63">
        <f>I25*VLOOKUP(G25,'Currency-RBI'!$A$2:$B$28,2,0)</f>
        <v>541635.07762738015</v>
      </c>
      <c r="N25" s="53">
        <f t="shared" si="0"/>
        <v>0.80370511065658212</v>
      </c>
    </row>
    <row r="26" spans="1:14" x14ac:dyDescent="0.2">
      <c r="A26" s="52">
        <v>20221231</v>
      </c>
      <c r="B26" s="54" t="s">
        <v>2373</v>
      </c>
      <c r="C26" s="62">
        <v>78741</v>
      </c>
      <c r="D26" s="52" t="s">
        <v>1393</v>
      </c>
      <c r="E26" s="52" t="s">
        <v>1385</v>
      </c>
      <c r="F26" s="54" t="s">
        <v>1392</v>
      </c>
      <c r="G26" s="52" t="s">
        <v>142</v>
      </c>
      <c r="H26" s="63">
        <v>294928.92</v>
      </c>
      <c r="I26" s="63">
        <v>571615.31257713446</v>
      </c>
      <c r="J26" s="52">
        <v>20240331</v>
      </c>
      <c r="K26" s="52" t="s">
        <v>1388</v>
      </c>
      <c r="L26" s="52" t="s">
        <v>368</v>
      </c>
      <c r="M26" s="63">
        <f>I26*VLOOKUP(G26,'Currency-RBI'!$A$2:$B$28,2,0)</f>
        <v>571615.31257713446</v>
      </c>
      <c r="N26" s="53">
        <f t="shared" si="0"/>
        <v>0.51595699679616602</v>
      </c>
    </row>
    <row r="27" spans="1:14" x14ac:dyDescent="0.2">
      <c r="A27" s="52">
        <v>20221231</v>
      </c>
      <c r="B27" s="54" t="s">
        <v>2372</v>
      </c>
      <c r="C27" s="62">
        <v>22885</v>
      </c>
      <c r="D27" s="52" t="s">
        <v>1393</v>
      </c>
      <c r="E27" s="52" t="s">
        <v>1385</v>
      </c>
      <c r="F27" s="54" t="s">
        <v>1392</v>
      </c>
      <c r="G27" s="52" t="s">
        <v>142</v>
      </c>
      <c r="H27" s="63">
        <v>223329.15</v>
      </c>
      <c r="I27" s="63">
        <v>418462.54523444432</v>
      </c>
      <c r="J27" s="52">
        <v>20240331</v>
      </c>
      <c r="K27" s="52" t="s">
        <v>1391</v>
      </c>
      <c r="L27" s="52" t="s">
        <v>368</v>
      </c>
      <c r="M27" s="63">
        <f>I27*VLOOKUP(G27,'Currency-RBI'!$A$2:$B$28,2,0)</f>
        <v>418462.54523444432</v>
      </c>
      <c r="N27" s="53">
        <f t="shared" si="0"/>
        <v>0.53368969945656541</v>
      </c>
    </row>
    <row r="28" spans="1:14" x14ac:dyDescent="0.2">
      <c r="A28" s="52">
        <v>20221231</v>
      </c>
      <c r="B28" s="54" t="s">
        <v>2371</v>
      </c>
      <c r="C28" s="62">
        <v>45336</v>
      </c>
      <c r="D28" s="52" t="s">
        <v>1393</v>
      </c>
      <c r="E28" s="52" t="s">
        <v>1386</v>
      </c>
      <c r="F28" s="54" t="s">
        <v>1392</v>
      </c>
      <c r="G28" s="52" t="s">
        <v>142</v>
      </c>
      <c r="H28" s="63">
        <v>222414.38999999998</v>
      </c>
      <c r="I28" s="63">
        <v>287115.78782097052</v>
      </c>
      <c r="J28" s="52">
        <v>20240331</v>
      </c>
      <c r="K28" s="52" t="s">
        <v>1391</v>
      </c>
      <c r="L28" s="52" t="s">
        <v>368</v>
      </c>
      <c r="M28" s="63">
        <f>I28*VLOOKUP(G28,'Currency-RBI'!$A$2:$B$28,2,0)</f>
        <v>287115.78782097052</v>
      </c>
      <c r="N28" s="53">
        <f t="shared" si="0"/>
        <v>0.77465050489903831</v>
      </c>
    </row>
    <row r="29" spans="1:14" x14ac:dyDescent="0.2">
      <c r="A29" s="52">
        <v>20221231</v>
      </c>
      <c r="B29" s="54" t="s">
        <v>2370</v>
      </c>
      <c r="C29" s="62">
        <v>58194</v>
      </c>
      <c r="D29" s="52" t="s">
        <v>1390</v>
      </c>
      <c r="E29" s="52" t="s">
        <v>1385</v>
      </c>
      <c r="F29" s="54" t="s">
        <v>1389</v>
      </c>
      <c r="G29" s="52" t="s">
        <v>142</v>
      </c>
      <c r="H29" s="63">
        <v>154515.24</v>
      </c>
      <c r="I29" s="63">
        <v>305072.67038650473</v>
      </c>
      <c r="J29" s="52">
        <v>20240331</v>
      </c>
      <c r="K29" s="52" t="s">
        <v>1388</v>
      </c>
      <c r="L29" s="52" t="s">
        <v>367</v>
      </c>
      <c r="M29" s="63">
        <f>I29*VLOOKUP(G29,'Currency-RBI'!$A$2:$B$28,2,0)</f>
        <v>305072.67038650473</v>
      </c>
      <c r="N29" s="53">
        <f t="shared" si="0"/>
        <v>0.50648666694476596</v>
      </c>
    </row>
    <row r="30" spans="1:14" x14ac:dyDescent="0.2">
      <c r="A30" s="52">
        <v>20221231</v>
      </c>
      <c r="B30" s="54" t="s">
        <v>2369</v>
      </c>
      <c r="C30" s="62">
        <v>60662</v>
      </c>
      <c r="D30" s="52" t="s">
        <v>1395</v>
      </c>
      <c r="E30" s="52" t="s">
        <v>1386</v>
      </c>
      <c r="F30" s="54" t="s">
        <v>1394</v>
      </c>
      <c r="G30" s="52" t="s">
        <v>142</v>
      </c>
      <c r="H30" s="63">
        <v>365067.45</v>
      </c>
      <c r="I30" s="63">
        <v>698783.69589556858</v>
      </c>
      <c r="J30" s="52">
        <v>20240331</v>
      </c>
      <c r="K30" s="52" t="s">
        <v>1388</v>
      </c>
      <c r="L30" s="52" t="s">
        <v>367</v>
      </c>
      <c r="M30" s="63">
        <f>I30*VLOOKUP(G30,'Currency-RBI'!$A$2:$B$28,2,0)</f>
        <v>698783.69589556858</v>
      </c>
      <c r="N30" s="53">
        <f t="shared" si="0"/>
        <v>0.52243269576020335</v>
      </c>
    </row>
    <row r="31" spans="1:14" x14ac:dyDescent="0.2">
      <c r="A31" s="52">
        <v>20221231</v>
      </c>
      <c r="B31" s="54" t="s">
        <v>2368</v>
      </c>
      <c r="C31" s="62">
        <v>35874</v>
      </c>
      <c r="D31" s="52" t="s">
        <v>1390</v>
      </c>
      <c r="E31" s="52" t="s">
        <v>1386</v>
      </c>
      <c r="F31" s="54" t="s">
        <v>1389</v>
      </c>
      <c r="G31" s="52" t="s">
        <v>142</v>
      </c>
      <c r="H31" s="63">
        <v>275375.43</v>
      </c>
      <c r="I31" s="63">
        <v>416626.78417329985</v>
      </c>
      <c r="J31" s="52">
        <v>20240331</v>
      </c>
      <c r="K31" s="52" t="s">
        <v>1388</v>
      </c>
      <c r="L31" s="52" t="s">
        <v>368</v>
      </c>
      <c r="M31" s="63">
        <f>I31*VLOOKUP(G31,'Currency-RBI'!$A$2:$B$28,2,0)</f>
        <v>416626.78417329985</v>
      </c>
      <c r="N31" s="53">
        <f t="shared" si="0"/>
        <v>0.66096429817016988</v>
      </c>
    </row>
    <row r="32" spans="1:14" x14ac:dyDescent="0.2">
      <c r="A32" s="52">
        <v>20221231</v>
      </c>
      <c r="B32" s="54" t="s">
        <v>2367</v>
      </c>
      <c r="C32" s="62">
        <v>35138</v>
      </c>
      <c r="D32" s="52" t="s">
        <v>1395</v>
      </c>
      <c r="E32" s="52" t="s">
        <v>1385</v>
      </c>
      <c r="F32" s="54" t="s">
        <v>1394</v>
      </c>
      <c r="G32" s="52" t="s">
        <v>142</v>
      </c>
      <c r="H32" s="63">
        <v>278840.43</v>
      </c>
      <c r="I32" s="63">
        <v>479316.13701294089</v>
      </c>
      <c r="J32" s="52">
        <v>20240331</v>
      </c>
      <c r="K32" s="52" t="s">
        <v>1391</v>
      </c>
      <c r="L32" s="52" t="s">
        <v>368</v>
      </c>
      <c r="M32" s="63">
        <f>I32*VLOOKUP(G32,'Currency-RBI'!$A$2:$B$28,2,0)</f>
        <v>479316.13701294089</v>
      </c>
      <c r="N32" s="53">
        <f t="shared" si="0"/>
        <v>0.581746385042888</v>
      </c>
    </row>
    <row r="33" spans="1:14" x14ac:dyDescent="0.2">
      <c r="A33" s="52">
        <v>20221231</v>
      </c>
      <c r="B33" s="54" t="s">
        <v>2366</v>
      </c>
      <c r="C33" s="62">
        <v>14213</v>
      </c>
      <c r="D33" s="52" t="s">
        <v>1397</v>
      </c>
      <c r="E33" s="52" t="s">
        <v>1386</v>
      </c>
      <c r="F33" s="54" t="s">
        <v>1396</v>
      </c>
      <c r="G33" s="52" t="s">
        <v>142</v>
      </c>
      <c r="H33" s="63">
        <v>91329.48</v>
      </c>
      <c r="I33" s="63">
        <v>99091.60619778854</v>
      </c>
      <c r="J33" s="52">
        <v>20240331</v>
      </c>
      <c r="K33" s="52" t="s">
        <v>1388</v>
      </c>
      <c r="L33" s="52" t="s">
        <v>368</v>
      </c>
      <c r="M33" s="63">
        <f>I33*VLOOKUP(G33,'Currency-RBI'!$A$2:$B$28,2,0)</f>
        <v>99091.60619778854</v>
      </c>
      <c r="N33" s="53">
        <f t="shared" si="0"/>
        <v>0.92166716742591492</v>
      </c>
    </row>
    <row r="34" spans="1:14" x14ac:dyDescent="0.2">
      <c r="A34" s="52">
        <v>20221231</v>
      </c>
      <c r="B34" s="54" t="s">
        <v>2365</v>
      </c>
      <c r="C34" s="62">
        <v>67913</v>
      </c>
      <c r="D34" s="52" t="s">
        <v>1393</v>
      </c>
      <c r="E34" s="52" t="s">
        <v>1385</v>
      </c>
      <c r="F34" s="54" t="s">
        <v>1392</v>
      </c>
      <c r="G34" s="52" t="s">
        <v>142</v>
      </c>
      <c r="H34" s="63">
        <v>317417.76</v>
      </c>
      <c r="I34" s="63">
        <v>483797.49598890019</v>
      </c>
      <c r="J34" s="52">
        <v>20240331</v>
      </c>
      <c r="K34" s="52" t="s">
        <v>1391</v>
      </c>
      <c r="L34" s="52" t="s">
        <v>368</v>
      </c>
      <c r="M34" s="63">
        <f>I34*VLOOKUP(G34,'Currency-RBI'!$A$2:$B$28,2,0)</f>
        <v>483797.49598890019</v>
      </c>
      <c r="N34" s="53">
        <f t="shared" si="0"/>
        <v>0.65609632673105556</v>
      </c>
    </row>
    <row r="35" spans="1:14" x14ac:dyDescent="0.2">
      <c r="A35" s="52">
        <v>20221231</v>
      </c>
      <c r="B35" s="54" t="s">
        <v>2364</v>
      </c>
      <c r="C35" s="62">
        <v>18764</v>
      </c>
      <c r="D35" s="52" t="s">
        <v>1397</v>
      </c>
      <c r="E35" s="52" t="s">
        <v>1386</v>
      </c>
      <c r="F35" s="54" t="s">
        <v>1396</v>
      </c>
      <c r="G35" s="52" t="s">
        <v>142</v>
      </c>
      <c r="H35" s="63">
        <v>80380.08</v>
      </c>
      <c r="I35" s="63">
        <v>115741.83221433424</v>
      </c>
      <c r="J35" s="52">
        <v>20240331</v>
      </c>
      <c r="K35" s="52" t="s">
        <v>1388</v>
      </c>
      <c r="L35" s="52" t="s">
        <v>367</v>
      </c>
      <c r="M35" s="63">
        <f>I35*VLOOKUP(G35,'Currency-RBI'!$A$2:$B$28,2,0)</f>
        <v>115741.83221433424</v>
      </c>
      <c r="N35" s="53">
        <f t="shared" si="0"/>
        <v>0.69447734204820366</v>
      </c>
    </row>
    <row r="36" spans="1:14" x14ac:dyDescent="0.2">
      <c r="A36" s="52">
        <v>20221231</v>
      </c>
      <c r="B36" s="54" t="s">
        <v>2363</v>
      </c>
      <c r="C36" s="62">
        <v>82569</v>
      </c>
      <c r="D36" s="52" t="s">
        <v>1397</v>
      </c>
      <c r="E36" s="52" t="s">
        <v>1385</v>
      </c>
      <c r="F36" s="54" t="s">
        <v>1396</v>
      </c>
      <c r="G36" s="52" t="s">
        <v>142</v>
      </c>
      <c r="H36" s="63">
        <v>367030.62</v>
      </c>
      <c r="I36" s="63">
        <v>604411.92217404093</v>
      </c>
      <c r="J36" s="52">
        <v>20240331</v>
      </c>
      <c r="K36" s="52" t="s">
        <v>1388</v>
      </c>
      <c r="L36" s="52" t="s">
        <v>368</v>
      </c>
      <c r="M36" s="63">
        <f>I36*VLOOKUP(G36,'Currency-RBI'!$A$2:$B$28,2,0)</f>
        <v>604411.92217404093</v>
      </c>
      <c r="N36" s="53">
        <f t="shared" si="0"/>
        <v>0.60725244909102438</v>
      </c>
    </row>
    <row r="37" spans="1:14" x14ac:dyDescent="0.2">
      <c r="A37" s="52">
        <v>20221231</v>
      </c>
      <c r="B37" s="54" t="s">
        <v>2362</v>
      </c>
      <c r="C37" s="62">
        <v>21636</v>
      </c>
      <c r="D37" s="52" t="s">
        <v>1395</v>
      </c>
      <c r="E37" s="52" t="s">
        <v>1385</v>
      </c>
      <c r="F37" s="54" t="s">
        <v>1394</v>
      </c>
      <c r="G37" s="52" t="s">
        <v>142</v>
      </c>
      <c r="H37" s="63">
        <v>185857.65</v>
      </c>
      <c r="I37" s="63">
        <v>198155.91526266153</v>
      </c>
      <c r="J37" s="52">
        <v>20240331</v>
      </c>
      <c r="K37" s="52" t="s">
        <v>1388</v>
      </c>
      <c r="L37" s="52" t="s">
        <v>367</v>
      </c>
      <c r="M37" s="63">
        <f>I37*VLOOKUP(G37,'Currency-RBI'!$A$2:$B$28,2,0)</f>
        <v>198155.91526266153</v>
      </c>
      <c r="N37" s="53">
        <f t="shared" si="0"/>
        <v>0.93793642119459408</v>
      </c>
    </row>
    <row r="38" spans="1:14" x14ac:dyDescent="0.2">
      <c r="A38" s="52">
        <v>20221231</v>
      </c>
      <c r="B38" s="54" t="s">
        <v>2361</v>
      </c>
      <c r="C38" s="62">
        <v>56965</v>
      </c>
      <c r="D38" s="52" t="s">
        <v>1395</v>
      </c>
      <c r="E38" s="52" t="s">
        <v>1385</v>
      </c>
      <c r="F38" s="54" t="s">
        <v>1394</v>
      </c>
      <c r="G38" s="52" t="s">
        <v>142</v>
      </c>
      <c r="H38" s="63">
        <v>55791.45</v>
      </c>
      <c r="I38" s="63">
        <v>104360.05745965004</v>
      </c>
      <c r="J38" s="52">
        <v>20240331</v>
      </c>
      <c r="K38" s="52" t="s">
        <v>1388</v>
      </c>
      <c r="L38" s="52" t="s">
        <v>368</v>
      </c>
      <c r="M38" s="63">
        <f>I38*VLOOKUP(G38,'Currency-RBI'!$A$2:$B$28,2,0)</f>
        <v>104360.05745965004</v>
      </c>
      <c r="N38" s="53">
        <f t="shared" si="0"/>
        <v>0.53460539748716895</v>
      </c>
    </row>
    <row r="39" spans="1:14" x14ac:dyDescent="0.2">
      <c r="A39" s="52">
        <v>20221231</v>
      </c>
      <c r="B39" s="54" t="s">
        <v>2360</v>
      </c>
      <c r="C39" s="62">
        <v>44825</v>
      </c>
      <c r="D39" s="52" t="s">
        <v>1393</v>
      </c>
      <c r="E39" s="52" t="s">
        <v>1386</v>
      </c>
      <c r="F39" s="54" t="s">
        <v>1392</v>
      </c>
      <c r="G39" s="52" t="s">
        <v>142</v>
      </c>
      <c r="H39" s="63">
        <v>263750.84999999998</v>
      </c>
      <c r="I39" s="63">
        <v>397080.72715286404</v>
      </c>
      <c r="J39" s="52">
        <v>20240331</v>
      </c>
      <c r="K39" s="52" t="s">
        <v>1388</v>
      </c>
      <c r="L39" s="52" t="s">
        <v>368</v>
      </c>
      <c r="M39" s="63">
        <f>I39*VLOOKUP(G39,'Currency-RBI'!$A$2:$B$28,2,0)</f>
        <v>397080.72715286404</v>
      </c>
      <c r="N39" s="53">
        <f t="shared" si="0"/>
        <v>0.66422475825290783</v>
      </c>
    </row>
    <row r="40" spans="1:14" x14ac:dyDescent="0.2">
      <c r="A40" s="52">
        <v>20221231</v>
      </c>
      <c r="B40" s="54" t="s">
        <v>2359</v>
      </c>
      <c r="C40" s="62">
        <v>12106</v>
      </c>
      <c r="D40" s="52" t="s">
        <v>1390</v>
      </c>
      <c r="E40" s="52" t="s">
        <v>1385</v>
      </c>
      <c r="F40" s="54" t="s">
        <v>1389</v>
      </c>
      <c r="G40" s="52" t="s">
        <v>142</v>
      </c>
      <c r="H40" s="63">
        <v>461242.98</v>
      </c>
      <c r="I40" s="63">
        <v>883777.01719351253</v>
      </c>
      <c r="J40" s="52">
        <v>20240331</v>
      </c>
      <c r="K40" s="52" t="s">
        <v>1388</v>
      </c>
      <c r="L40" s="52" t="s">
        <v>367</v>
      </c>
      <c r="M40" s="63">
        <f>I40*VLOOKUP(G40,'Currency-RBI'!$A$2:$B$28,2,0)</f>
        <v>883777.01719351253</v>
      </c>
      <c r="N40" s="53">
        <f t="shared" si="0"/>
        <v>0.52189972247151772</v>
      </c>
    </row>
    <row r="41" spans="1:14" x14ac:dyDescent="0.2">
      <c r="A41" s="52">
        <v>20221231</v>
      </c>
      <c r="B41" s="54" t="s">
        <v>2358</v>
      </c>
      <c r="C41" s="62">
        <v>74555</v>
      </c>
      <c r="D41" s="52" t="s">
        <v>1397</v>
      </c>
      <c r="E41" s="52" t="s">
        <v>1385</v>
      </c>
      <c r="F41" s="54" t="s">
        <v>1396</v>
      </c>
      <c r="G41" s="52" t="s">
        <v>142</v>
      </c>
      <c r="H41" s="63">
        <v>457084.98</v>
      </c>
      <c r="I41" s="63">
        <v>472461.95007365453</v>
      </c>
      <c r="J41" s="52">
        <v>20240331</v>
      </c>
      <c r="K41" s="52" t="s">
        <v>1388</v>
      </c>
      <c r="L41" s="52" t="s">
        <v>368</v>
      </c>
      <c r="M41" s="63">
        <f>I41*VLOOKUP(G41,'Currency-RBI'!$A$2:$B$28,2,0)</f>
        <v>472461.95007365453</v>
      </c>
      <c r="N41" s="53">
        <f t="shared" si="0"/>
        <v>0.96745352705914767</v>
      </c>
    </row>
    <row r="42" spans="1:14" x14ac:dyDescent="0.2">
      <c r="A42" s="52">
        <v>20221231</v>
      </c>
      <c r="B42" s="54" t="s">
        <v>2357</v>
      </c>
      <c r="C42" s="62">
        <v>66853</v>
      </c>
      <c r="D42" s="52" t="s">
        <v>1390</v>
      </c>
      <c r="E42" s="52" t="s">
        <v>1385</v>
      </c>
      <c r="F42" s="54" t="s">
        <v>1389</v>
      </c>
      <c r="G42" s="52" t="s">
        <v>142</v>
      </c>
      <c r="H42" s="63">
        <v>158182.20000000001</v>
      </c>
      <c r="I42" s="63">
        <v>262010.65086056528</v>
      </c>
      <c r="J42" s="52">
        <v>20240331</v>
      </c>
      <c r="K42" s="52" t="s">
        <v>1388</v>
      </c>
      <c r="L42" s="52" t="s">
        <v>367</v>
      </c>
      <c r="M42" s="63">
        <f>I42*VLOOKUP(G42,'Currency-RBI'!$A$2:$B$28,2,0)</f>
        <v>262010.65086056528</v>
      </c>
      <c r="N42" s="53">
        <f t="shared" si="0"/>
        <v>0.60372431227683243</v>
      </c>
    </row>
    <row r="43" spans="1:14" x14ac:dyDescent="0.2">
      <c r="A43" s="52">
        <v>20221231</v>
      </c>
      <c r="B43" s="54" t="s">
        <v>2356</v>
      </c>
      <c r="C43" s="62">
        <v>30364</v>
      </c>
      <c r="D43" s="52" t="s">
        <v>1393</v>
      </c>
      <c r="E43" s="52" t="s">
        <v>1386</v>
      </c>
      <c r="F43" s="54" t="s">
        <v>1392</v>
      </c>
      <c r="G43" s="52" t="s">
        <v>142</v>
      </c>
      <c r="H43" s="63">
        <v>170011.71</v>
      </c>
      <c r="I43" s="63">
        <v>294578.36037240503</v>
      </c>
      <c r="J43" s="52">
        <v>20240331</v>
      </c>
      <c r="K43" s="52" t="s">
        <v>1391</v>
      </c>
      <c r="L43" s="52" t="s">
        <v>367</v>
      </c>
      <c r="M43" s="63">
        <f>I43*VLOOKUP(G43,'Currency-RBI'!$A$2:$B$28,2,0)</f>
        <v>294578.36037240503</v>
      </c>
      <c r="N43" s="53">
        <f t="shared" si="0"/>
        <v>0.57713577394168303</v>
      </c>
    </row>
    <row r="44" spans="1:14" x14ac:dyDescent="0.2">
      <c r="A44" s="52">
        <v>20221231</v>
      </c>
      <c r="B44" s="54" t="s">
        <v>2355</v>
      </c>
      <c r="C44" s="62">
        <v>26799</v>
      </c>
      <c r="D44" s="52" t="s">
        <v>1390</v>
      </c>
      <c r="E44" s="52" t="s">
        <v>1385</v>
      </c>
      <c r="F44" s="54" t="s">
        <v>1389</v>
      </c>
      <c r="G44" s="52" t="s">
        <v>142</v>
      </c>
      <c r="H44" s="63">
        <v>310616.46000000002</v>
      </c>
      <c r="I44" s="63">
        <v>411286.7070917908</v>
      </c>
      <c r="J44" s="52">
        <v>20240331</v>
      </c>
      <c r="K44" s="52" t="s">
        <v>1391</v>
      </c>
      <c r="L44" s="52" t="s">
        <v>368</v>
      </c>
      <c r="M44" s="63">
        <f>I44*VLOOKUP(G44,'Currency-RBI'!$A$2:$B$28,2,0)</f>
        <v>411286.7070917908</v>
      </c>
      <c r="N44" s="53">
        <f t="shared" si="0"/>
        <v>0.75523097305130449</v>
      </c>
    </row>
    <row r="45" spans="1:14" x14ac:dyDescent="0.2">
      <c r="A45" s="52">
        <v>20221231</v>
      </c>
      <c r="B45" s="54" t="s">
        <v>2354</v>
      </c>
      <c r="C45" s="62">
        <v>73536</v>
      </c>
      <c r="D45" s="52" t="s">
        <v>1397</v>
      </c>
      <c r="E45" s="52" t="s">
        <v>1385</v>
      </c>
      <c r="F45" s="54" t="s">
        <v>1396</v>
      </c>
      <c r="G45" s="52" t="s">
        <v>142</v>
      </c>
      <c r="H45" s="63">
        <v>452609.19</v>
      </c>
      <c r="I45" s="63">
        <v>713157.45725264912</v>
      </c>
      <c r="J45" s="52">
        <v>20240331</v>
      </c>
      <c r="K45" s="52" t="s">
        <v>1391</v>
      </c>
      <c r="L45" s="52" t="s">
        <v>368</v>
      </c>
      <c r="M45" s="63">
        <f>I45*VLOOKUP(G45,'Currency-RBI'!$A$2:$B$28,2,0)</f>
        <v>713157.45725264912</v>
      </c>
      <c r="N45" s="53">
        <f t="shared" si="0"/>
        <v>0.63465534209460683</v>
      </c>
    </row>
    <row r="46" spans="1:14" x14ac:dyDescent="0.2">
      <c r="A46" s="52">
        <v>20221231</v>
      </c>
      <c r="B46" s="54" t="s">
        <v>2353</v>
      </c>
      <c r="C46" s="62">
        <v>25289</v>
      </c>
      <c r="D46" s="52" t="s">
        <v>1390</v>
      </c>
      <c r="E46" s="52" t="s">
        <v>1386</v>
      </c>
      <c r="F46" s="54" t="s">
        <v>1389</v>
      </c>
      <c r="G46" s="52" t="s">
        <v>142</v>
      </c>
      <c r="H46" s="63">
        <v>336776.22</v>
      </c>
      <c r="I46" s="63">
        <v>390090.30726721027</v>
      </c>
      <c r="J46" s="52">
        <v>20240331</v>
      </c>
      <c r="K46" s="52" t="s">
        <v>1391</v>
      </c>
      <c r="L46" s="52" t="s">
        <v>368</v>
      </c>
      <c r="M46" s="63">
        <f>I46*VLOOKUP(G46,'Currency-RBI'!$A$2:$B$28,2,0)</f>
        <v>390090.30726721027</v>
      </c>
      <c r="N46" s="53">
        <f t="shared" si="0"/>
        <v>0.86332885930772341</v>
      </c>
    </row>
    <row r="47" spans="1:14" x14ac:dyDescent="0.2">
      <c r="A47" s="52">
        <v>20221231</v>
      </c>
      <c r="B47" s="54" t="s">
        <v>2352</v>
      </c>
      <c r="C47" s="62">
        <v>49436</v>
      </c>
      <c r="D47" s="52" t="s">
        <v>1395</v>
      </c>
      <c r="E47" s="52" t="s">
        <v>1385</v>
      </c>
      <c r="F47" s="54" t="s">
        <v>1394</v>
      </c>
      <c r="G47" s="52" t="s">
        <v>142</v>
      </c>
      <c r="H47" s="63">
        <v>387465.21</v>
      </c>
      <c r="I47" s="63">
        <v>710894.98369160399</v>
      </c>
      <c r="J47" s="52">
        <v>20240331</v>
      </c>
      <c r="K47" s="52" t="s">
        <v>1388</v>
      </c>
      <c r="L47" s="52" t="s">
        <v>367</v>
      </c>
      <c r="M47" s="63">
        <f>I47*VLOOKUP(G47,'Currency-RBI'!$A$2:$B$28,2,0)</f>
        <v>710894.98369160399</v>
      </c>
      <c r="N47" s="53">
        <f t="shared" si="0"/>
        <v>0.54503860470070187</v>
      </c>
    </row>
    <row r="48" spans="1:14" x14ac:dyDescent="0.2">
      <c r="A48" s="52">
        <v>20221231</v>
      </c>
      <c r="B48" s="54" t="s">
        <v>2351</v>
      </c>
      <c r="C48" s="62">
        <v>38592</v>
      </c>
      <c r="D48" s="52" t="s">
        <v>1390</v>
      </c>
      <c r="E48" s="52" t="s">
        <v>1385</v>
      </c>
      <c r="F48" s="54" t="s">
        <v>1389</v>
      </c>
      <c r="G48" s="52" t="s">
        <v>142</v>
      </c>
      <c r="H48" s="63">
        <v>199704.78</v>
      </c>
      <c r="I48" s="63">
        <v>342334.38740047155</v>
      </c>
      <c r="J48" s="52">
        <v>20240331</v>
      </c>
      <c r="K48" s="52" t="s">
        <v>1388</v>
      </c>
      <c r="L48" s="52" t="s">
        <v>367</v>
      </c>
      <c r="M48" s="63">
        <f>I48*VLOOKUP(G48,'Currency-RBI'!$A$2:$B$28,2,0)</f>
        <v>342334.38740047155</v>
      </c>
      <c r="N48" s="53">
        <f t="shared" si="0"/>
        <v>0.58336172861997715</v>
      </c>
    </row>
    <row r="49" spans="1:14" x14ac:dyDescent="0.2">
      <c r="A49" s="52">
        <v>20221231</v>
      </c>
      <c r="B49" s="54" t="s">
        <v>2350</v>
      </c>
      <c r="C49" s="62">
        <v>15488</v>
      </c>
      <c r="D49" s="52" t="s">
        <v>1397</v>
      </c>
      <c r="E49" s="52" t="s">
        <v>1385</v>
      </c>
      <c r="F49" s="54" t="s">
        <v>1396</v>
      </c>
      <c r="G49" s="52" t="s">
        <v>142</v>
      </c>
      <c r="H49" s="63">
        <v>313667.64</v>
      </c>
      <c r="I49" s="63">
        <v>349951.19292799797</v>
      </c>
      <c r="J49" s="52">
        <v>20240331</v>
      </c>
      <c r="K49" s="52" t="s">
        <v>1388</v>
      </c>
      <c r="L49" s="52" t="s">
        <v>368</v>
      </c>
      <c r="M49" s="63">
        <f>I49*VLOOKUP(G49,'Currency-RBI'!$A$2:$B$28,2,0)</f>
        <v>349951.19292799797</v>
      </c>
      <c r="N49" s="53">
        <f t="shared" si="0"/>
        <v>0.89631824762642476</v>
      </c>
    </row>
    <row r="50" spans="1:14" x14ac:dyDescent="0.2">
      <c r="A50" s="52">
        <v>20221231</v>
      </c>
      <c r="B50" s="54" t="s">
        <v>2349</v>
      </c>
      <c r="C50" s="62">
        <v>10538</v>
      </c>
      <c r="D50" s="52" t="s">
        <v>1397</v>
      </c>
      <c r="E50" s="52" t="s">
        <v>1386</v>
      </c>
      <c r="F50" s="54" t="s">
        <v>1396</v>
      </c>
      <c r="G50" s="52" t="s">
        <v>142</v>
      </c>
      <c r="H50" s="63">
        <v>196936.74</v>
      </c>
      <c r="I50" s="63">
        <v>227745.82594959787</v>
      </c>
      <c r="J50" s="52">
        <v>20240331</v>
      </c>
      <c r="K50" s="52" t="s">
        <v>1391</v>
      </c>
      <c r="L50" s="52" t="s">
        <v>367</v>
      </c>
      <c r="M50" s="63">
        <f>I50*VLOOKUP(G50,'Currency-RBI'!$A$2:$B$28,2,0)</f>
        <v>227745.82594959787</v>
      </c>
      <c r="N50" s="53">
        <f t="shared" si="0"/>
        <v>0.86472162191716218</v>
      </c>
    </row>
    <row r="51" spans="1:14" x14ac:dyDescent="0.2">
      <c r="A51" s="52">
        <v>20221231</v>
      </c>
      <c r="B51" s="54" t="s">
        <v>2348</v>
      </c>
      <c r="C51" s="62">
        <v>18744</v>
      </c>
      <c r="D51" s="52" t="s">
        <v>1390</v>
      </c>
      <c r="E51" s="52" t="s">
        <v>1386</v>
      </c>
      <c r="F51" s="54" t="s">
        <v>1389</v>
      </c>
      <c r="G51" s="52" t="s">
        <v>142</v>
      </c>
      <c r="H51" s="63">
        <v>247525.74</v>
      </c>
      <c r="I51" s="63">
        <v>289316.53959695791</v>
      </c>
      <c r="J51" s="52">
        <v>20240331</v>
      </c>
      <c r="K51" s="52" t="s">
        <v>1391</v>
      </c>
      <c r="L51" s="52" t="s">
        <v>367</v>
      </c>
      <c r="M51" s="63">
        <f>I51*VLOOKUP(G51,'Currency-RBI'!$A$2:$B$28,2,0)</f>
        <v>289316.53959695791</v>
      </c>
      <c r="N51" s="53">
        <f t="shared" si="0"/>
        <v>0.85555336844835761</v>
      </c>
    </row>
    <row r="52" spans="1:14" x14ac:dyDescent="0.2">
      <c r="A52" s="52">
        <v>20221231</v>
      </c>
      <c r="B52" s="54" t="s">
        <v>2347</v>
      </c>
      <c r="C52" s="62">
        <v>47410</v>
      </c>
      <c r="D52" s="52" t="s">
        <v>1397</v>
      </c>
      <c r="E52" s="52" t="s">
        <v>1385</v>
      </c>
      <c r="F52" s="54" t="s">
        <v>1396</v>
      </c>
      <c r="G52" s="52" t="s">
        <v>142</v>
      </c>
      <c r="H52" s="63">
        <v>458473.95</v>
      </c>
      <c r="I52" s="63">
        <v>849409.85113886057</v>
      </c>
      <c r="J52" s="52">
        <v>20240331</v>
      </c>
      <c r="K52" s="52" t="s">
        <v>1391</v>
      </c>
      <c r="L52" s="52" t="s">
        <v>367</v>
      </c>
      <c r="M52" s="63">
        <f>I52*VLOOKUP(G52,'Currency-RBI'!$A$2:$B$28,2,0)</f>
        <v>849409.85113886057</v>
      </c>
      <c r="N52" s="53">
        <f t="shared" si="0"/>
        <v>0.53975586624677518</v>
      </c>
    </row>
    <row r="53" spans="1:14" x14ac:dyDescent="0.2">
      <c r="A53" s="52">
        <v>20221231</v>
      </c>
      <c r="B53" s="54" t="s">
        <v>2346</v>
      </c>
      <c r="C53" s="62">
        <v>69907</v>
      </c>
      <c r="D53" s="52" t="s">
        <v>1397</v>
      </c>
      <c r="E53" s="52" t="s">
        <v>1385</v>
      </c>
      <c r="F53" s="54" t="s">
        <v>1396</v>
      </c>
      <c r="G53" s="52" t="s">
        <v>142</v>
      </c>
      <c r="H53" s="63">
        <v>267006.96000000002</v>
      </c>
      <c r="I53" s="63">
        <v>319768.97532982589</v>
      </c>
      <c r="J53" s="52">
        <v>20240331</v>
      </c>
      <c r="K53" s="52" t="s">
        <v>1388</v>
      </c>
      <c r="L53" s="52" t="s">
        <v>367</v>
      </c>
      <c r="M53" s="63">
        <f>I53*VLOOKUP(G53,'Currency-RBI'!$A$2:$B$28,2,0)</f>
        <v>319768.97532982589</v>
      </c>
      <c r="N53" s="53">
        <f t="shared" si="0"/>
        <v>0.83499957969529581</v>
      </c>
    </row>
    <row r="54" spans="1:14" x14ac:dyDescent="0.2">
      <c r="A54" s="52">
        <v>20221231</v>
      </c>
      <c r="B54" s="54" t="s">
        <v>2345</v>
      </c>
      <c r="C54" s="62">
        <v>62852</v>
      </c>
      <c r="D54" s="52" t="s">
        <v>1397</v>
      </c>
      <c r="E54" s="52" t="s">
        <v>1385</v>
      </c>
      <c r="F54" s="54" t="s">
        <v>1396</v>
      </c>
      <c r="G54" s="52" t="s">
        <v>142</v>
      </c>
      <c r="H54" s="63">
        <v>437343.39</v>
      </c>
      <c r="I54" s="63">
        <v>837112.5312616342</v>
      </c>
      <c r="J54" s="52">
        <v>20240331</v>
      </c>
      <c r="K54" s="52" t="s">
        <v>1391</v>
      </c>
      <c r="L54" s="52" t="s">
        <v>367</v>
      </c>
      <c r="M54" s="63">
        <f>I54*VLOOKUP(G54,'Currency-RBI'!$A$2:$B$28,2,0)</f>
        <v>837112.5312616342</v>
      </c>
      <c r="N54" s="53">
        <f t="shared" si="0"/>
        <v>0.52244277043716969</v>
      </c>
    </row>
    <row r="55" spans="1:14" x14ac:dyDescent="0.2">
      <c r="A55" s="52">
        <v>20221231</v>
      </c>
      <c r="B55" s="54" t="s">
        <v>2344</v>
      </c>
      <c r="C55" s="62">
        <v>38319</v>
      </c>
      <c r="D55" s="52" t="s">
        <v>1393</v>
      </c>
      <c r="E55" s="52" t="s">
        <v>1386</v>
      </c>
      <c r="F55" s="54" t="s">
        <v>1392</v>
      </c>
      <c r="G55" s="52" t="s">
        <v>142</v>
      </c>
      <c r="H55" s="63">
        <v>393622.02</v>
      </c>
      <c r="I55" s="63">
        <v>569078.29761316534</v>
      </c>
      <c r="J55" s="52">
        <v>20240331</v>
      </c>
      <c r="K55" s="52" t="s">
        <v>1388</v>
      </c>
      <c r="L55" s="52" t="s">
        <v>367</v>
      </c>
      <c r="M55" s="63">
        <f>I55*VLOOKUP(G55,'Currency-RBI'!$A$2:$B$28,2,0)</f>
        <v>569078.29761316534</v>
      </c>
      <c r="N55" s="53">
        <f t="shared" si="0"/>
        <v>0.69168341448080861</v>
      </c>
    </row>
    <row r="56" spans="1:14" x14ac:dyDescent="0.2">
      <c r="A56" s="52">
        <v>20221231</v>
      </c>
      <c r="B56" s="54" t="s">
        <v>2343</v>
      </c>
      <c r="C56" s="62">
        <v>74097</v>
      </c>
      <c r="D56" s="52" t="s">
        <v>1390</v>
      </c>
      <c r="E56" s="52" t="s">
        <v>1385</v>
      </c>
      <c r="F56" s="54" t="s">
        <v>1389</v>
      </c>
      <c r="G56" s="52" t="s">
        <v>142</v>
      </c>
      <c r="H56" s="63">
        <v>78486.210000000006</v>
      </c>
      <c r="I56" s="63">
        <v>86586.113239916347</v>
      </c>
      <c r="J56" s="52">
        <v>20240331</v>
      </c>
      <c r="K56" s="52" t="s">
        <v>1388</v>
      </c>
      <c r="L56" s="52" t="s">
        <v>368</v>
      </c>
      <c r="M56" s="63">
        <f>I56*VLOOKUP(G56,'Currency-RBI'!$A$2:$B$28,2,0)</f>
        <v>86586.113239916347</v>
      </c>
      <c r="N56" s="53">
        <f t="shared" si="0"/>
        <v>0.90645262921696468</v>
      </c>
    </row>
    <row r="57" spans="1:14" x14ac:dyDescent="0.2">
      <c r="A57" s="52">
        <v>20221231</v>
      </c>
      <c r="B57" s="54" t="s">
        <v>2342</v>
      </c>
      <c r="C57" s="62">
        <v>76756</v>
      </c>
      <c r="D57" s="52" t="s">
        <v>1397</v>
      </c>
      <c r="E57" s="52" t="s">
        <v>1385</v>
      </c>
      <c r="F57" s="54" t="s">
        <v>1396</v>
      </c>
      <c r="G57" s="52" t="s">
        <v>142</v>
      </c>
      <c r="H57" s="63">
        <v>227363.4</v>
      </c>
      <c r="I57" s="63">
        <v>348214.45492590737</v>
      </c>
      <c r="J57" s="52">
        <v>20240331</v>
      </c>
      <c r="K57" s="52" t="s">
        <v>1388</v>
      </c>
      <c r="L57" s="52" t="s">
        <v>368</v>
      </c>
      <c r="M57" s="63">
        <f>I57*VLOOKUP(G57,'Currency-RBI'!$A$2:$B$28,2,0)</f>
        <v>348214.45492590737</v>
      </c>
      <c r="N57" s="53">
        <f t="shared" si="0"/>
        <v>0.65294072886313148</v>
      </c>
    </row>
    <row r="58" spans="1:14" x14ac:dyDescent="0.2">
      <c r="A58" s="52">
        <v>20221231</v>
      </c>
      <c r="B58" s="54" t="s">
        <v>2341</v>
      </c>
      <c r="C58" s="62">
        <v>70280</v>
      </c>
      <c r="D58" s="52" t="s">
        <v>1390</v>
      </c>
      <c r="E58" s="52" t="s">
        <v>1385</v>
      </c>
      <c r="F58" s="54" t="s">
        <v>1389</v>
      </c>
      <c r="G58" s="52" t="s">
        <v>142</v>
      </c>
      <c r="H58" s="63">
        <v>318435.48</v>
      </c>
      <c r="I58" s="63">
        <v>379135.04176618636</v>
      </c>
      <c r="J58" s="52">
        <v>20240331</v>
      </c>
      <c r="K58" s="52" t="s">
        <v>1391</v>
      </c>
      <c r="L58" s="52" t="s">
        <v>367</v>
      </c>
      <c r="M58" s="63">
        <f>I58*VLOOKUP(G58,'Currency-RBI'!$A$2:$B$28,2,0)</f>
        <v>379135.04176618636</v>
      </c>
      <c r="N58" s="53">
        <f t="shared" si="0"/>
        <v>0.83989989033084422</v>
      </c>
    </row>
    <row r="59" spans="1:14" x14ac:dyDescent="0.2">
      <c r="A59" s="52">
        <v>20221231</v>
      </c>
      <c r="B59" s="54" t="s">
        <v>2340</v>
      </c>
      <c r="C59" s="62">
        <v>19732</v>
      </c>
      <c r="D59" s="52" t="s">
        <v>1395</v>
      </c>
      <c r="E59" s="52" t="s">
        <v>1385</v>
      </c>
      <c r="F59" s="54" t="s">
        <v>1394</v>
      </c>
      <c r="G59" s="52" t="s">
        <v>142</v>
      </c>
      <c r="H59" s="63">
        <v>177423.84</v>
      </c>
      <c r="I59" s="63">
        <v>325343.72575357894</v>
      </c>
      <c r="J59" s="52">
        <v>20240331</v>
      </c>
      <c r="K59" s="52" t="s">
        <v>1391</v>
      </c>
      <c r="L59" s="52" t="s">
        <v>367</v>
      </c>
      <c r="M59" s="63">
        <f>I59*VLOOKUP(G59,'Currency-RBI'!$A$2:$B$28,2,0)</f>
        <v>325343.72575357894</v>
      </c>
      <c r="N59" s="53">
        <f t="shared" si="0"/>
        <v>0.54534274355234968</v>
      </c>
    </row>
    <row r="60" spans="1:14" x14ac:dyDescent="0.2">
      <c r="A60" s="52">
        <v>20221231</v>
      </c>
      <c r="B60" s="54" t="s">
        <v>2339</v>
      </c>
      <c r="C60" s="62">
        <v>27606</v>
      </c>
      <c r="D60" s="52" t="s">
        <v>1390</v>
      </c>
      <c r="E60" s="52" t="s">
        <v>1386</v>
      </c>
      <c r="F60" s="54" t="s">
        <v>1389</v>
      </c>
      <c r="G60" s="52" t="s">
        <v>142</v>
      </c>
      <c r="H60" s="63">
        <v>446180.13</v>
      </c>
      <c r="I60" s="63">
        <v>845224.2588148975</v>
      </c>
      <c r="J60" s="52">
        <v>20240331</v>
      </c>
      <c r="K60" s="52" t="s">
        <v>1388</v>
      </c>
      <c r="L60" s="52" t="s">
        <v>367</v>
      </c>
      <c r="M60" s="63">
        <f>I60*VLOOKUP(G60,'Currency-RBI'!$A$2:$B$28,2,0)</f>
        <v>845224.2588148975</v>
      </c>
      <c r="N60" s="53">
        <f t="shared" si="0"/>
        <v>0.52788372475915013</v>
      </c>
    </row>
    <row r="61" spans="1:14" x14ac:dyDescent="0.2">
      <c r="A61" s="52">
        <v>20221231</v>
      </c>
      <c r="B61" s="54" t="s">
        <v>2338</v>
      </c>
      <c r="C61" s="62">
        <v>43948</v>
      </c>
      <c r="D61" s="52" t="s">
        <v>1397</v>
      </c>
      <c r="E61" s="52" t="s">
        <v>1386</v>
      </c>
      <c r="F61" s="54" t="s">
        <v>1396</v>
      </c>
      <c r="G61" s="52" t="s">
        <v>142</v>
      </c>
      <c r="H61" s="63">
        <v>98238.69</v>
      </c>
      <c r="I61" s="63">
        <v>146984.76172846451</v>
      </c>
      <c r="J61" s="52">
        <v>20240331</v>
      </c>
      <c r="K61" s="52" t="s">
        <v>1388</v>
      </c>
      <c r="L61" s="52" t="s">
        <v>367</v>
      </c>
      <c r="M61" s="63">
        <f>I61*VLOOKUP(G61,'Currency-RBI'!$A$2:$B$28,2,0)</f>
        <v>146984.76172846451</v>
      </c>
      <c r="N61" s="53">
        <f t="shared" si="0"/>
        <v>0.66835969147253083</v>
      </c>
    </row>
    <row r="62" spans="1:14" x14ac:dyDescent="0.2">
      <c r="A62" s="52">
        <v>20221231</v>
      </c>
      <c r="B62" s="54" t="s">
        <v>2337</v>
      </c>
      <c r="C62" s="62">
        <v>46979</v>
      </c>
      <c r="D62" s="52" t="s">
        <v>1390</v>
      </c>
      <c r="E62" s="52" t="s">
        <v>1385</v>
      </c>
      <c r="F62" s="54" t="s">
        <v>1389</v>
      </c>
      <c r="G62" s="52" t="s">
        <v>142</v>
      </c>
      <c r="H62" s="63">
        <v>304209.18</v>
      </c>
      <c r="I62" s="63">
        <v>501786.96884063981</v>
      </c>
      <c r="J62" s="52">
        <v>20240331</v>
      </c>
      <c r="K62" s="52" t="s">
        <v>1391</v>
      </c>
      <c r="L62" s="52" t="s">
        <v>367</v>
      </c>
      <c r="M62" s="63">
        <f>I62*VLOOKUP(G62,'Currency-RBI'!$A$2:$B$28,2,0)</f>
        <v>501786.96884063981</v>
      </c>
      <c r="N62" s="53">
        <f t="shared" si="0"/>
        <v>0.60625165436811568</v>
      </c>
    </row>
    <row r="63" spans="1:14" x14ac:dyDescent="0.2">
      <c r="A63" s="52">
        <v>20221231</v>
      </c>
      <c r="B63" s="54" t="s">
        <v>2336</v>
      </c>
      <c r="C63" s="62">
        <v>45976</v>
      </c>
      <c r="D63" s="52" t="s">
        <v>1395</v>
      </c>
      <c r="E63" s="52" t="s">
        <v>1385</v>
      </c>
      <c r="F63" s="54" t="s">
        <v>1394</v>
      </c>
      <c r="G63" s="52" t="s">
        <v>142</v>
      </c>
      <c r="H63" s="63">
        <v>70147.44</v>
      </c>
      <c r="I63" s="63">
        <v>118613.8611984642</v>
      </c>
      <c r="J63" s="52">
        <v>20240331</v>
      </c>
      <c r="K63" s="52" t="s">
        <v>1391</v>
      </c>
      <c r="L63" s="52" t="s">
        <v>367</v>
      </c>
      <c r="M63" s="63">
        <f>I63*VLOOKUP(G63,'Currency-RBI'!$A$2:$B$28,2,0)</f>
        <v>118613.8611984642</v>
      </c>
      <c r="N63" s="53">
        <f t="shared" si="0"/>
        <v>0.59139327639481865</v>
      </c>
    </row>
    <row r="64" spans="1:14" x14ac:dyDescent="0.2">
      <c r="A64" s="52">
        <v>20221231</v>
      </c>
      <c r="B64" s="54" t="s">
        <v>2335</v>
      </c>
      <c r="C64" s="62">
        <v>19228</v>
      </c>
      <c r="D64" s="52" t="s">
        <v>1397</v>
      </c>
      <c r="E64" s="52" t="s">
        <v>1386</v>
      </c>
      <c r="F64" s="54" t="s">
        <v>1396</v>
      </c>
      <c r="G64" s="52" t="s">
        <v>142</v>
      </c>
      <c r="H64" s="63">
        <v>152300.60999999999</v>
      </c>
      <c r="I64" s="63">
        <v>199719.72372491163</v>
      </c>
      <c r="J64" s="52">
        <v>20240331</v>
      </c>
      <c r="K64" s="52" t="s">
        <v>1388</v>
      </c>
      <c r="L64" s="52" t="s">
        <v>367</v>
      </c>
      <c r="M64" s="63">
        <f>I64*VLOOKUP(G64,'Currency-RBI'!$A$2:$B$28,2,0)</f>
        <v>199719.72372491163</v>
      </c>
      <c r="N64" s="53">
        <f t="shared" si="0"/>
        <v>0.76257170378312056</v>
      </c>
    </row>
    <row r="65" spans="1:14" x14ac:dyDescent="0.2">
      <c r="A65" s="52">
        <v>20221231</v>
      </c>
      <c r="B65" s="54" t="s">
        <v>2334</v>
      </c>
      <c r="C65" s="62">
        <v>64231</v>
      </c>
      <c r="D65" s="52" t="s">
        <v>1397</v>
      </c>
      <c r="E65" s="52" t="s">
        <v>1386</v>
      </c>
      <c r="F65" s="54" t="s">
        <v>1396</v>
      </c>
      <c r="G65" s="52" t="s">
        <v>142</v>
      </c>
      <c r="H65" s="63">
        <v>154490.49</v>
      </c>
      <c r="I65" s="63">
        <v>290804.65220122895</v>
      </c>
      <c r="J65" s="52">
        <v>20240331</v>
      </c>
      <c r="K65" s="52" t="s">
        <v>1388</v>
      </c>
      <c r="L65" s="52" t="s">
        <v>368</v>
      </c>
      <c r="M65" s="63">
        <f>I65*VLOOKUP(G65,'Currency-RBI'!$A$2:$B$28,2,0)</f>
        <v>290804.65220122895</v>
      </c>
      <c r="N65" s="53">
        <f t="shared" si="0"/>
        <v>0.53125178304608678</v>
      </c>
    </row>
    <row r="66" spans="1:14" x14ac:dyDescent="0.2">
      <c r="A66" s="52">
        <v>20221231</v>
      </c>
      <c r="B66" s="54" t="s">
        <v>2333</v>
      </c>
      <c r="C66" s="62">
        <v>72223</v>
      </c>
      <c r="D66" s="52" t="s">
        <v>1395</v>
      </c>
      <c r="E66" s="52" t="s">
        <v>1386</v>
      </c>
      <c r="F66" s="54" t="s">
        <v>1394</v>
      </c>
      <c r="G66" s="52" t="s">
        <v>142</v>
      </c>
      <c r="H66" s="63">
        <v>264376.52999999997</v>
      </c>
      <c r="I66" s="63">
        <v>357442.95808921498</v>
      </c>
      <c r="J66" s="52">
        <v>20240331</v>
      </c>
      <c r="K66" s="52" t="s">
        <v>1391</v>
      </c>
      <c r="L66" s="52" t="s">
        <v>368</v>
      </c>
      <c r="M66" s="63">
        <f>I66*VLOOKUP(G66,'Currency-RBI'!$A$2:$B$28,2,0)</f>
        <v>357442.95808921498</v>
      </c>
      <c r="N66" s="53">
        <f t="shared" ref="N66:N129" si="1">H66/I66</f>
        <v>0.73963278340488003</v>
      </c>
    </row>
    <row r="67" spans="1:14" x14ac:dyDescent="0.2">
      <c r="A67" s="52">
        <v>20221231</v>
      </c>
      <c r="B67" s="54" t="s">
        <v>2332</v>
      </c>
      <c r="C67" s="62">
        <v>70731</v>
      </c>
      <c r="D67" s="52" t="s">
        <v>1395</v>
      </c>
      <c r="E67" s="52" t="s">
        <v>1385</v>
      </c>
      <c r="F67" s="54" t="s">
        <v>1394</v>
      </c>
      <c r="G67" s="52" t="s">
        <v>142</v>
      </c>
      <c r="H67" s="63">
        <v>198099</v>
      </c>
      <c r="I67" s="63">
        <v>258196.30118611848</v>
      </c>
      <c r="J67" s="52">
        <v>20240331</v>
      </c>
      <c r="K67" s="52" t="s">
        <v>1391</v>
      </c>
      <c r="L67" s="52" t="s">
        <v>368</v>
      </c>
      <c r="M67" s="63">
        <f>I67*VLOOKUP(G67,'Currency-RBI'!$A$2:$B$28,2,0)</f>
        <v>258196.30118611848</v>
      </c>
      <c r="N67" s="53">
        <f t="shared" si="1"/>
        <v>0.76724181984776818</v>
      </c>
    </row>
    <row r="68" spans="1:14" x14ac:dyDescent="0.2">
      <c r="A68" s="52">
        <v>20221231</v>
      </c>
      <c r="B68" s="54" t="s">
        <v>2331</v>
      </c>
      <c r="C68" s="62">
        <v>43722</v>
      </c>
      <c r="D68" s="52" t="s">
        <v>1390</v>
      </c>
      <c r="E68" s="52" t="s">
        <v>1386</v>
      </c>
      <c r="F68" s="54" t="s">
        <v>1389</v>
      </c>
      <c r="G68" s="52" t="s">
        <v>142</v>
      </c>
      <c r="H68" s="63">
        <v>462627</v>
      </c>
      <c r="I68" s="63">
        <v>783677.11345947161</v>
      </c>
      <c r="J68" s="52">
        <v>20240331</v>
      </c>
      <c r="K68" s="52" t="s">
        <v>1388</v>
      </c>
      <c r="L68" s="52" t="s">
        <v>368</v>
      </c>
      <c r="M68" s="63">
        <f>I68*VLOOKUP(G68,'Currency-RBI'!$A$2:$B$28,2,0)</f>
        <v>783677.11345947161</v>
      </c>
      <c r="N68" s="53">
        <f t="shared" si="1"/>
        <v>0.59032858310455827</v>
      </c>
    </row>
    <row r="69" spans="1:14" x14ac:dyDescent="0.2">
      <c r="A69" s="52">
        <v>20221231</v>
      </c>
      <c r="B69" s="54" t="s">
        <v>2330</v>
      </c>
      <c r="C69" s="62">
        <v>28800</v>
      </c>
      <c r="D69" s="52" t="s">
        <v>1393</v>
      </c>
      <c r="E69" s="52" t="s">
        <v>1385</v>
      </c>
      <c r="F69" s="54" t="s">
        <v>1392</v>
      </c>
      <c r="G69" s="52" t="s">
        <v>142</v>
      </c>
      <c r="H69" s="63">
        <v>153889.56</v>
      </c>
      <c r="I69" s="63">
        <v>212769.34371433628</v>
      </c>
      <c r="J69" s="52">
        <v>20240331</v>
      </c>
      <c r="K69" s="52" t="s">
        <v>1391</v>
      </c>
      <c r="L69" s="52" t="s">
        <v>367</v>
      </c>
      <c r="M69" s="63">
        <f>I69*VLOOKUP(G69,'Currency-RBI'!$A$2:$B$28,2,0)</f>
        <v>212769.34371433628</v>
      </c>
      <c r="N69" s="53">
        <f t="shared" si="1"/>
        <v>0.72326942083635803</v>
      </c>
    </row>
    <row r="70" spans="1:14" x14ac:dyDescent="0.2">
      <c r="A70" s="52">
        <v>20221231</v>
      </c>
      <c r="B70" s="54" t="s">
        <v>2329</v>
      </c>
      <c r="C70" s="62">
        <v>15600</v>
      </c>
      <c r="D70" s="52" t="s">
        <v>1395</v>
      </c>
      <c r="E70" s="52" t="s">
        <v>1386</v>
      </c>
      <c r="F70" s="54" t="s">
        <v>1394</v>
      </c>
      <c r="G70" s="52" t="s">
        <v>142</v>
      </c>
      <c r="H70" s="63">
        <v>117658.53</v>
      </c>
      <c r="I70" s="63">
        <v>183286.60357979077</v>
      </c>
      <c r="J70" s="52">
        <v>20240331</v>
      </c>
      <c r="K70" s="52" t="s">
        <v>1391</v>
      </c>
      <c r="L70" s="52" t="s">
        <v>368</v>
      </c>
      <c r="M70" s="63">
        <f>I70*VLOOKUP(G70,'Currency-RBI'!$A$2:$B$28,2,0)</f>
        <v>183286.60357979077</v>
      </c>
      <c r="N70" s="53">
        <f t="shared" si="1"/>
        <v>0.64193742315040125</v>
      </c>
    </row>
    <row r="71" spans="1:14" x14ac:dyDescent="0.2">
      <c r="A71" s="52">
        <v>20221231</v>
      </c>
      <c r="B71" s="54" t="s">
        <v>2328</v>
      </c>
      <c r="C71" s="62">
        <v>65658</v>
      </c>
      <c r="D71" s="52" t="s">
        <v>1393</v>
      </c>
      <c r="E71" s="52" t="s">
        <v>1386</v>
      </c>
      <c r="F71" s="54" t="s">
        <v>1392</v>
      </c>
      <c r="G71" s="52" t="s">
        <v>142</v>
      </c>
      <c r="H71" s="63">
        <v>394954.56</v>
      </c>
      <c r="I71" s="63">
        <v>730094.04292136454</v>
      </c>
      <c r="J71" s="52">
        <v>20240331</v>
      </c>
      <c r="K71" s="52" t="s">
        <v>1391</v>
      </c>
      <c r="L71" s="52" t="s">
        <v>367</v>
      </c>
      <c r="M71" s="63">
        <f>I71*VLOOKUP(G71,'Currency-RBI'!$A$2:$B$28,2,0)</f>
        <v>730094.04292136454</v>
      </c>
      <c r="N71" s="53">
        <f t="shared" si="1"/>
        <v>0.5409639536567743</v>
      </c>
    </row>
    <row r="72" spans="1:14" x14ac:dyDescent="0.2">
      <c r="A72" s="52">
        <v>20221231</v>
      </c>
      <c r="B72" s="54" t="s">
        <v>2327</v>
      </c>
      <c r="C72" s="62">
        <v>66024</v>
      </c>
      <c r="D72" s="52" t="s">
        <v>1395</v>
      </c>
      <c r="E72" s="52" t="s">
        <v>1386</v>
      </c>
      <c r="F72" s="54" t="s">
        <v>1394</v>
      </c>
      <c r="G72" s="52" t="s">
        <v>142</v>
      </c>
      <c r="H72" s="63">
        <v>103871.79</v>
      </c>
      <c r="I72" s="63">
        <v>202049.19814868685</v>
      </c>
      <c r="J72" s="52">
        <v>20240331</v>
      </c>
      <c r="K72" s="52" t="s">
        <v>1388</v>
      </c>
      <c r="L72" s="52" t="s">
        <v>368</v>
      </c>
      <c r="M72" s="63">
        <f>I72*VLOOKUP(G72,'Currency-RBI'!$A$2:$B$28,2,0)</f>
        <v>202049.19814868685</v>
      </c>
      <c r="N72" s="53">
        <f t="shared" si="1"/>
        <v>0.51409157250681758</v>
      </c>
    </row>
    <row r="73" spans="1:14" x14ac:dyDescent="0.2">
      <c r="A73" s="52">
        <v>20221231</v>
      </c>
      <c r="B73" s="54" t="s">
        <v>2326</v>
      </c>
      <c r="C73" s="62">
        <v>13131</v>
      </c>
      <c r="D73" s="52" t="s">
        <v>1397</v>
      </c>
      <c r="E73" s="52" t="s">
        <v>1386</v>
      </c>
      <c r="F73" s="54" t="s">
        <v>1396</v>
      </c>
      <c r="G73" s="52" t="s">
        <v>142</v>
      </c>
      <c r="H73" s="63">
        <v>385763.4</v>
      </c>
      <c r="I73" s="63">
        <v>446497.00887739094</v>
      </c>
      <c r="J73" s="52">
        <v>20240331</v>
      </c>
      <c r="K73" s="52" t="s">
        <v>1388</v>
      </c>
      <c r="L73" s="52" t="s">
        <v>368</v>
      </c>
      <c r="M73" s="63">
        <f>I73*VLOOKUP(G73,'Currency-RBI'!$A$2:$B$28,2,0)</f>
        <v>446497.00887739094</v>
      </c>
      <c r="N73" s="53">
        <f t="shared" si="1"/>
        <v>0.86397756833782402</v>
      </c>
    </row>
    <row r="74" spans="1:14" x14ac:dyDescent="0.2">
      <c r="A74" s="52">
        <v>20221231</v>
      </c>
      <c r="B74" s="54" t="s">
        <v>2325</v>
      </c>
      <c r="C74" s="62">
        <v>59260</v>
      </c>
      <c r="D74" s="52" t="s">
        <v>1395</v>
      </c>
      <c r="E74" s="52" t="s">
        <v>1385</v>
      </c>
      <c r="F74" s="54" t="s">
        <v>1394</v>
      </c>
      <c r="G74" s="52" t="s">
        <v>142</v>
      </c>
      <c r="H74" s="63">
        <v>411245.01</v>
      </c>
      <c r="I74" s="63">
        <v>633083.42410338519</v>
      </c>
      <c r="J74" s="52">
        <v>20240331</v>
      </c>
      <c r="K74" s="52" t="s">
        <v>1391</v>
      </c>
      <c r="L74" s="52" t="s">
        <v>367</v>
      </c>
      <c r="M74" s="63">
        <f>I74*VLOOKUP(G74,'Currency-RBI'!$A$2:$B$28,2,0)</f>
        <v>633083.42410338519</v>
      </c>
      <c r="N74" s="53">
        <f t="shared" si="1"/>
        <v>0.64959055053831571</v>
      </c>
    </row>
    <row r="75" spans="1:14" x14ac:dyDescent="0.2">
      <c r="A75" s="52">
        <v>20221231</v>
      </c>
      <c r="B75" s="54" t="s">
        <v>2324</v>
      </c>
      <c r="C75" s="62">
        <v>62008</v>
      </c>
      <c r="D75" s="52" t="s">
        <v>1390</v>
      </c>
      <c r="E75" s="52" t="s">
        <v>1385</v>
      </c>
      <c r="F75" s="54" t="s">
        <v>1389</v>
      </c>
      <c r="G75" s="52" t="s">
        <v>142</v>
      </c>
      <c r="H75" s="63">
        <v>480824.19</v>
      </c>
      <c r="I75" s="63">
        <v>665083.03563249775</v>
      </c>
      <c r="J75" s="52">
        <v>20240331</v>
      </c>
      <c r="K75" s="52" t="s">
        <v>1391</v>
      </c>
      <c r="L75" s="52" t="s">
        <v>367</v>
      </c>
      <c r="M75" s="63">
        <f>I75*VLOOKUP(G75,'Currency-RBI'!$A$2:$B$28,2,0)</f>
        <v>665083.03563249775</v>
      </c>
      <c r="N75" s="53">
        <f t="shared" si="1"/>
        <v>0.72295362268973451</v>
      </c>
    </row>
    <row r="76" spans="1:14" x14ac:dyDescent="0.2">
      <c r="A76" s="52">
        <v>20221231</v>
      </c>
      <c r="B76" s="54" t="s">
        <v>2323</v>
      </c>
      <c r="C76" s="62">
        <v>25400</v>
      </c>
      <c r="D76" s="52" t="s">
        <v>1395</v>
      </c>
      <c r="E76" s="52" t="s">
        <v>1385</v>
      </c>
      <c r="F76" s="54" t="s">
        <v>1394</v>
      </c>
      <c r="G76" s="52" t="s">
        <v>142</v>
      </c>
      <c r="H76" s="63">
        <v>229105.8</v>
      </c>
      <c r="I76" s="63">
        <v>345105.55676818837</v>
      </c>
      <c r="J76" s="52">
        <v>20240331</v>
      </c>
      <c r="K76" s="52" t="s">
        <v>1388</v>
      </c>
      <c r="L76" s="52" t="s">
        <v>367</v>
      </c>
      <c r="M76" s="63">
        <f>I76*VLOOKUP(G76,'Currency-RBI'!$A$2:$B$28,2,0)</f>
        <v>345105.55676818837</v>
      </c>
      <c r="N76" s="53">
        <f t="shared" si="1"/>
        <v>0.66387166334123437</v>
      </c>
    </row>
    <row r="77" spans="1:14" x14ac:dyDescent="0.2">
      <c r="A77" s="52">
        <v>20221231</v>
      </c>
      <c r="B77" s="54" t="s">
        <v>2322</v>
      </c>
      <c r="C77" s="62">
        <v>19878</v>
      </c>
      <c r="D77" s="52" t="s">
        <v>1390</v>
      </c>
      <c r="E77" s="52" t="s">
        <v>1385</v>
      </c>
      <c r="F77" s="54" t="s">
        <v>1389</v>
      </c>
      <c r="G77" s="52" t="s">
        <v>142</v>
      </c>
      <c r="H77" s="63">
        <v>208906.83</v>
      </c>
      <c r="I77" s="63">
        <v>248201.14391668487</v>
      </c>
      <c r="J77" s="52">
        <v>20240331</v>
      </c>
      <c r="K77" s="52" t="s">
        <v>1388</v>
      </c>
      <c r="L77" s="52" t="s">
        <v>367</v>
      </c>
      <c r="M77" s="63">
        <f>I77*VLOOKUP(G77,'Currency-RBI'!$A$2:$B$28,2,0)</f>
        <v>248201.14391668487</v>
      </c>
      <c r="N77" s="53">
        <f t="shared" si="1"/>
        <v>0.84168359058862741</v>
      </c>
    </row>
    <row r="78" spans="1:14" x14ac:dyDescent="0.2">
      <c r="A78" s="52">
        <v>20221231</v>
      </c>
      <c r="B78" s="54" t="s">
        <v>2321</v>
      </c>
      <c r="C78" s="62">
        <v>24361</v>
      </c>
      <c r="D78" s="52" t="s">
        <v>1390</v>
      </c>
      <c r="E78" s="52" t="s">
        <v>1385</v>
      </c>
      <c r="F78" s="54" t="s">
        <v>1389</v>
      </c>
      <c r="G78" s="52" t="s">
        <v>142</v>
      </c>
      <c r="H78" s="63">
        <v>140857.20000000001</v>
      </c>
      <c r="I78" s="63">
        <v>248626.80454314876</v>
      </c>
      <c r="J78" s="52">
        <v>20240331</v>
      </c>
      <c r="K78" s="52" t="s">
        <v>1388</v>
      </c>
      <c r="L78" s="52" t="s">
        <v>368</v>
      </c>
      <c r="M78" s="63">
        <f>I78*VLOOKUP(G78,'Currency-RBI'!$A$2:$B$28,2,0)</f>
        <v>248626.80454314876</v>
      </c>
      <c r="N78" s="53">
        <f t="shared" si="1"/>
        <v>0.5665406843756241</v>
      </c>
    </row>
    <row r="79" spans="1:14" x14ac:dyDescent="0.2">
      <c r="A79" s="52">
        <v>20221231</v>
      </c>
      <c r="B79" s="54" t="s">
        <v>2320</v>
      </c>
      <c r="C79" s="62">
        <v>68435</v>
      </c>
      <c r="D79" s="52" t="s">
        <v>1393</v>
      </c>
      <c r="E79" s="52" t="s">
        <v>1386</v>
      </c>
      <c r="F79" s="54" t="s">
        <v>1392</v>
      </c>
      <c r="G79" s="52" t="s">
        <v>142</v>
      </c>
      <c r="H79" s="63">
        <v>204189.48</v>
      </c>
      <c r="I79" s="63">
        <v>346645.17507755087</v>
      </c>
      <c r="J79" s="52">
        <v>20240331</v>
      </c>
      <c r="K79" s="52" t="s">
        <v>1391</v>
      </c>
      <c r="L79" s="52" t="s">
        <v>368</v>
      </c>
      <c r="M79" s="63">
        <f>I79*VLOOKUP(G79,'Currency-RBI'!$A$2:$B$28,2,0)</f>
        <v>346645.17507755087</v>
      </c>
      <c r="N79" s="53">
        <f t="shared" si="1"/>
        <v>0.58904463318815581</v>
      </c>
    </row>
    <row r="80" spans="1:14" x14ac:dyDescent="0.2">
      <c r="A80" s="52">
        <v>20221231</v>
      </c>
      <c r="B80" s="54" t="s">
        <v>2319</v>
      </c>
      <c r="C80" s="62">
        <v>75832</v>
      </c>
      <c r="D80" s="52" t="s">
        <v>1390</v>
      </c>
      <c r="E80" s="52" t="s">
        <v>1386</v>
      </c>
      <c r="F80" s="54" t="s">
        <v>1389</v>
      </c>
      <c r="G80" s="52" t="s">
        <v>142</v>
      </c>
      <c r="H80" s="63">
        <v>417787.92</v>
      </c>
      <c r="I80" s="63">
        <v>534978.5458560629</v>
      </c>
      <c r="J80" s="52">
        <v>20240331</v>
      </c>
      <c r="K80" s="52" t="s">
        <v>1391</v>
      </c>
      <c r="L80" s="52" t="s">
        <v>368</v>
      </c>
      <c r="M80" s="63">
        <f>I80*VLOOKUP(G80,'Currency-RBI'!$A$2:$B$28,2,0)</f>
        <v>534978.5458560629</v>
      </c>
      <c r="N80" s="53">
        <f t="shared" si="1"/>
        <v>0.78094331676696194</v>
      </c>
    </row>
    <row r="81" spans="1:14" x14ac:dyDescent="0.2">
      <c r="A81" s="52">
        <v>20221231</v>
      </c>
      <c r="B81" s="54" t="s">
        <v>2318</v>
      </c>
      <c r="C81" s="62">
        <v>16686</v>
      </c>
      <c r="D81" s="52" t="s">
        <v>1390</v>
      </c>
      <c r="E81" s="52" t="s">
        <v>1385</v>
      </c>
      <c r="F81" s="54" t="s">
        <v>1389</v>
      </c>
      <c r="G81" s="52" t="s">
        <v>142</v>
      </c>
      <c r="H81" s="63">
        <v>361304.46</v>
      </c>
      <c r="I81" s="63">
        <v>600690.63320988254</v>
      </c>
      <c r="J81" s="52">
        <v>20240331</v>
      </c>
      <c r="K81" s="52" t="s">
        <v>1391</v>
      </c>
      <c r="L81" s="52" t="s">
        <v>367</v>
      </c>
      <c r="M81" s="63">
        <f>I81*VLOOKUP(G81,'Currency-RBI'!$A$2:$B$28,2,0)</f>
        <v>600690.63320988254</v>
      </c>
      <c r="N81" s="53">
        <f t="shared" si="1"/>
        <v>0.60148176120095997</v>
      </c>
    </row>
    <row r="82" spans="1:14" x14ac:dyDescent="0.2">
      <c r="A82" s="52">
        <v>20221231</v>
      </c>
      <c r="B82" s="54" t="s">
        <v>2317</v>
      </c>
      <c r="C82" s="62">
        <v>80240</v>
      </c>
      <c r="D82" s="52" t="s">
        <v>1397</v>
      </c>
      <c r="E82" s="52" t="s">
        <v>1385</v>
      </c>
      <c r="F82" s="54" t="s">
        <v>1396</v>
      </c>
      <c r="G82" s="52" t="s">
        <v>142</v>
      </c>
      <c r="H82" s="63">
        <v>337776.12</v>
      </c>
      <c r="I82" s="63">
        <v>388368.25675131642</v>
      </c>
      <c r="J82" s="52">
        <v>20240331</v>
      </c>
      <c r="K82" s="52" t="s">
        <v>1391</v>
      </c>
      <c r="L82" s="52" t="s">
        <v>368</v>
      </c>
      <c r="M82" s="63">
        <f>I82*VLOOKUP(G82,'Currency-RBI'!$A$2:$B$28,2,0)</f>
        <v>388368.25675131642</v>
      </c>
      <c r="N82" s="53">
        <f t="shared" si="1"/>
        <v>0.86973153476929999</v>
      </c>
    </row>
    <row r="83" spans="1:14" x14ac:dyDescent="0.2">
      <c r="A83" s="52">
        <v>20221231</v>
      </c>
      <c r="B83" s="54" t="s">
        <v>2316</v>
      </c>
      <c r="C83" s="62">
        <v>13189</v>
      </c>
      <c r="D83" s="52" t="s">
        <v>1393</v>
      </c>
      <c r="E83" s="52" t="s">
        <v>1385</v>
      </c>
      <c r="F83" s="54" t="s">
        <v>1392</v>
      </c>
      <c r="G83" s="52" t="s">
        <v>142</v>
      </c>
      <c r="H83" s="63">
        <v>488519.46</v>
      </c>
      <c r="I83" s="63">
        <v>501269.50011946115</v>
      </c>
      <c r="J83" s="52">
        <v>20240331</v>
      </c>
      <c r="K83" s="52" t="s">
        <v>1391</v>
      </c>
      <c r="L83" s="52" t="s">
        <v>368</v>
      </c>
      <c r="M83" s="63">
        <f>I83*VLOOKUP(G83,'Currency-RBI'!$A$2:$B$28,2,0)</f>
        <v>501269.50011946115</v>
      </c>
      <c r="N83" s="53">
        <f t="shared" si="1"/>
        <v>0.97456450050038435</v>
      </c>
    </row>
    <row r="84" spans="1:14" x14ac:dyDescent="0.2">
      <c r="A84" s="52">
        <v>20221231</v>
      </c>
      <c r="B84" s="54" t="s">
        <v>2315</v>
      </c>
      <c r="C84" s="62">
        <v>11974</v>
      </c>
      <c r="D84" s="52" t="s">
        <v>1395</v>
      </c>
      <c r="E84" s="52" t="s">
        <v>1386</v>
      </c>
      <c r="F84" s="54" t="s">
        <v>1394</v>
      </c>
      <c r="G84" s="52" t="s">
        <v>142</v>
      </c>
      <c r="H84" s="63">
        <v>329774.94</v>
      </c>
      <c r="I84" s="63">
        <v>566439.10531132598</v>
      </c>
      <c r="J84" s="52">
        <v>20240331</v>
      </c>
      <c r="K84" s="52" t="s">
        <v>1391</v>
      </c>
      <c r="L84" s="52" t="s">
        <v>368</v>
      </c>
      <c r="M84" s="63">
        <f>I84*VLOOKUP(G84,'Currency-RBI'!$A$2:$B$28,2,0)</f>
        <v>566439.10531132598</v>
      </c>
      <c r="N84" s="53">
        <f t="shared" si="1"/>
        <v>0.58218957149639106</v>
      </c>
    </row>
    <row r="85" spans="1:14" x14ac:dyDescent="0.2">
      <c r="A85" s="52">
        <v>20221231</v>
      </c>
      <c r="B85" s="54" t="s">
        <v>2314</v>
      </c>
      <c r="C85" s="62">
        <v>37581</v>
      </c>
      <c r="D85" s="52" t="s">
        <v>1395</v>
      </c>
      <c r="E85" s="52" t="s">
        <v>1385</v>
      </c>
      <c r="F85" s="54" t="s">
        <v>1394</v>
      </c>
      <c r="G85" s="52" t="s">
        <v>142</v>
      </c>
      <c r="H85" s="63">
        <v>121202.73</v>
      </c>
      <c r="I85" s="63">
        <v>125453.99016498443</v>
      </c>
      <c r="J85" s="52">
        <v>20240331</v>
      </c>
      <c r="K85" s="52" t="s">
        <v>1391</v>
      </c>
      <c r="L85" s="52" t="s">
        <v>367</v>
      </c>
      <c r="M85" s="63">
        <f>I85*VLOOKUP(G85,'Currency-RBI'!$A$2:$B$28,2,0)</f>
        <v>125453.99016498443</v>
      </c>
      <c r="N85" s="53">
        <f t="shared" si="1"/>
        <v>0.96611299362105896</v>
      </c>
    </row>
    <row r="86" spans="1:14" x14ac:dyDescent="0.2">
      <c r="A86" s="52">
        <v>20221231</v>
      </c>
      <c r="B86" s="54" t="s">
        <v>2313</v>
      </c>
      <c r="C86" s="62">
        <v>68886</v>
      </c>
      <c r="D86" s="52" t="s">
        <v>1395</v>
      </c>
      <c r="E86" s="52" t="s">
        <v>1385</v>
      </c>
      <c r="F86" s="54" t="s">
        <v>1394</v>
      </c>
      <c r="G86" s="52" t="s">
        <v>142</v>
      </c>
      <c r="H86" s="63">
        <v>471157.83</v>
      </c>
      <c r="I86" s="63">
        <v>938852.72152398061</v>
      </c>
      <c r="J86" s="52">
        <v>20240331</v>
      </c>
      <c r="K86" s="52" t="s">
        <v>1391</v>
      </c>
      <c r="L86" s="52" t="s">
        <v>368</v>
      </c>
      <c r="M86" s="63">
        <f>I86*VLOOKUP(G86,'Currency-RBI'!$A$2:$B$28,2,0)</f>
        <v>938852.72152398061</v>
      </c>
      <c r="N86" s="53">
        <f t="shared" si="1"/>
        <v>0.5018442394619671</v>
      </c>
    </row>
    <row r="87" spans="1:14" x14ac:dyDescent="0.2">
      <c r="A87" s="52">
        <v>20221231</v>
      </c>
      <c r="B87" s="54" t="s">
        <v>2312</v>
      </c>
      <c r="C87" s="62">
        <v>38038</v>
      </c>
      <c r="D87" s="52" t="s">
        <v>1395</v>
      </c>
      <c r="E87" s="52" t="s">
        <v>1386</v>
      </c>
      <c r="F87" s="54" t="s">
        <v>1394</v>
      </c>
      <c r="G87" s="52" t="s">
        <v>142</v>
      </c>
      <c r="H87" s="63">
        <v>304956.63</v>
      </c>
      <c r="I87" s="63">
        <v>390050.62417420105</v>
      </c>
      <c r="J87" s="52">
        <v>20240331</v>
      </c>
      <c r="K87" s="52" t="s">
        <v>1388</v>
      </c>
      <c r="L87" s="52" t="s">
        <v>368</v>
      </c>
      <c r="M87" s="63">
        <f>I87*VLOOKUP(G87,'Currency-RBI'!$A$2:$B$28,2,0)</f>
        <v>390050.62417420105</v>
      </c>
      <c r="N87" s="53">
        <f t="shared" si="1"/>
        <v>0.78183858991545396</v>
      </c>
    </row>
    <row r="88" spans="1:14" x14ac:dyDescent="0.2">
      <c r="A88" s="52">
        <v>20221231</v>
      </c>
      <c r="B88" s="54" t="s">
        <v>2311</v>
      </c>
      <c r="C88" s="62">
        <v>46636</v>
      </c>
      <c r="D88" s="52" t="s">
        <v>1393</v>
      </c>
      <c r="E88" s="52" t="s">
        <v>1385</v>
      </c>
      <c r="F88" s="54" t="s">
        <v>1392</v>
      </c>
      <c r="G88" s="52" t="s">
        <v>142</v>
      </c>
      <c r="H88" s="63">
        <v>99713.79</v>
      </c>
      <c r="I88" s="63">
        <v>174839.34358269523</v>
      </c>
      <c r="J88" s="52">
        <v>20240331</v>
      </c>
      <c r="K88" s="52" t="s">
        <v>1388</v>
      </c>
      <c r="L88" s="52" t="s">
        <v>368</v>
      </c>
      <c r="M88" s="63">
        <f>I88*VLOOKUP(G88,'Currency-RBI'!$A$2:$B$28,2,0)</f>
        <v>174839.34358269523</v>
      </c>
      <c r="N88" s="53">
        <f t="shared" si="1"/>
        <v>0.57031665731939518</v>
      </c>
    </row>
    <row r="89" spans="1:14" x14ac:dyDescent="0.2">
      <c r="A89" s="52">
        <v>20221231</v>
      </c>
      <c r="B89" s="54" t="s">
        <v>2310</v>
      </c>
      <c r="C89" s="62">
        <v>40119</v>
      </c>
      <c r="D89" s="52" t="s">
        <v>1395</v>
      </c>
      <c r="E89" s="52" t="s">
        <v>1385</v>
      </c>
      <c r="F89" s="54" t="s">
        <v>1394</v>
      </c>
      <c r="G89" s="52" t="s">
        <v>142</v>
      </c>
      <c r="H89" s="63">
        <v>351394.56</v>
      </c>
      <c r="I89" s="63">
        <v>498420.6274725158</v>
      </c>
      <c r="J89" s="52">
        <v>20240331</v>
      </c>
      <c r="K89" s="52" t="s">
        <v>1391</v>
      </c>
      <c r="L89" s="52" t="s">
        <v>367</v>
      </c>
      <c r="M89" s="63">
        <f>I89*VLOOKUP(G89,'Currency-RBI'!$A$2:$B$28,2,0)</f>
        <v>498420.6274725158</v>
      </c>
      <c r="N89" s="53">
        <f t="shared" si="1"/>
        <v>0.70501608607556432</v>
      </c>
    </row>
    <row r="90" spans="1:14" x14ac:dyDescent="0.2">
      <c r="A90" s="52">
        <v>20221231</v>
      </c>
      <c r="B90" s="54" t="s">
        <v>2309</v>
      </c>
      <c r="C90" s="62">
        <v>25591</v>
      </c>
      <c r="D90" s="52" t="s">
        <v>1395</v>
      </c>
      <c r="E90" s="52" t="s">
        <v>1386</v>
      </c>
      <c r="F90" s="54" t="s">
        <v>1394</v>
      </c>
      <c r="G90" s="52" t="s">
        <v>142</v>
      </c>
      <c r="H90" s="63">
        <v>268933.5</v>
      </c>
      <c r="I90" s="63">
        <v>364542.22869168635</v>
      </c>
      <c r="J90" s="52">
        <v>20240331</v>
      </c>
      <c r="K90" s="52" t="s">
        <v>1388</v>
      </c>
      <c r="L90" s="52" t="s">
        <v>368</v>
      </c>
      <c r="M90" s="63">
        <f>I90*VLOOKUP(G90,'Currency-RBI'!$A$2:$B$28,2,0)</f>
        <v>364542.22869168635</v>
      </c>
      <c r="N90" s="53">
        <f t="shared" si="1"/>
        <v>0.73772934610396546</v>
      </c>
    </row>
    <row r="91" spans="1:14" x14ac:dyDescent="0.2">
      <c r="A91" s="52">
        <v>20221231</v>
      </c>
      <c r="B91" s="54" t="s">
        <v>2308</v>
      </c>
      <c r="C91" s="62">
        <v>75508</v>
      </c>
      <c r="D91" s="52" t="s">
        <v>1390</v>
      </c>
      <c r="E91" s="52" t="s">
        <v>1386</v>
      </c>
      <c r="F91" s="54" t="s">
        <v>1389</v>
      </c>
      <c r="G91" s="52" t="s">
        <v>142</v>
      </c>
      <c r="H91" s="63">
        <v>147601.07999999999</v>
      </c>
      <c r="I91" s="63">
        <v>231817.76692264056</v>
      </c>
      <c r="J91" s="52">
        <v>20240331</v>
      </c>
      <c r="K91" s="52" t="s">
        <v>1388</v>
      </c>
      <c r="L91" s="52" t="s">
        <v>367</v>
      </c>
      <c r="M91" s="63">
        <f>I91*VLOOKUP(G91,'Currency-RBI'!$A$2:$B$28,2,0)</f>
        <v>231817.76692264056</v>
      </c>
      <c r="N91" s="53">
        <f t="shared" si="1"/>
        <v>0.63671168072831819</v>
      </c>
    </row>
    <row r="92" spans="1:14" x14ac:dyDescent="0.2">
      <c r="A92" s="52">
        <v>20221231</v>
      </c>
      <c r="B92" s="54" t="s">
        <v>2307</v>
      </c>
      <c r="C92" s="62">
        <v>72169</v>
      </c>
      <c r="D92" s="52" t="s">
        <v>1390</v>
      </c>
      <c r="E92" s="52" t="s">
        <v>1385</v>
      </c>
      <c r="F92" s="54" t="s">
        <v>1389</v>
      </c>
      <c r="G92" s="52" t="s">
        <v>142</v>
      </c>
      <c r="H92" s="63">
        <v>102435.3</v>
      </c>
      <c r="I92" s="63">
        <v>174516.09614582337</v>
      </c>
      <c r="J92" s="52">
        <v>20240331</v>
      </c>
      <c r="K92" s="52" t="s">
        <v>1388</v>
      </c>
      <c r="L92" s="52" t="s">
        <v>368</v>
      </c>
      <c r="M92" s="63">
        <f>I92*VLOOKUP(G92,'Currency-RBI'!$A$2:$B$28,2,0)</f>
        <v>174516.09614582337</v>
      </c>
      <c r="N92" s="53">
        <f t="shared" si="1"/>
        <v>0.586967633715611</v>
      </c>
    </row>
    <row r="93" spans="1:14" x14ac:dyDescent="0.2">
      <c r="A93" s="52">
        <v>20221231</v>
      </c>
      <c r="B93" s="54" t="s">
        <v>2306</v>
      </c>
      <c r="C93" s="62">
        <v>58473</v>
      </c>
      <c r="D93" s="52" t="s">
        <v>1395</v>
      </c>
      <c r="E93" s="52" t="s">
        <v>1385</v>
      </c>
      <c r="F93" s="54" t="s">
        <v>1394</v>
      </c>
      <c r="G93" s="52" t="s">
        <v>142</v>
      </c>
      <c r="H93" s="63">
        <v>213185.61</v>
      </c>
      <c r="I93" s="63">
        <v>310239.07270469487</v>
      </c>
      <c r="J93" s="52">
        <v>20240331</v>
      </c>
      <c r="K93" s="52" t="s">
        <v>1391</v>
      </c>
      <c r="L93" s="52" t="s">
        <v>368</v>
      </c>
      <c r="M93" s="63">
        <f>I93*VLOOKUP(G93,'Currency-RBI'!$A$2:$B$28,2,0)</f>
        <v>310239.07270469487</v>
      </c>
      <c r="N93" s="53">
        <f t="shared" si="1"/>
        <v>0.68716557247746646</v>
      </c>
    </row>
    <row r="94" spans="1:14" x14ac:dyDescent="0.2">
      <c r="A94" s="52">
        <v>20221231</v>
      </c>
      <c r="B94" s="54" t="s">
        <v>2305</v>
      </c>
      <c r="C94" s="62">
        <v>65433</v>
      </c>
      <c r="D94" s="52" t="s">
        <v>1395</v>
      </c>
      <c r="E94" s="52" t="s">
        <v>1386</v>
      </c>
      <c r="F94" s="54" t="s">
        <v>1394</v>
      </c>
      <c r="G94" s="52" t="s">
        <v>142</v>
      </c>
      <c r="H94" s="63">
        <v>138634.65</v>
      </c>
      <c r="I94" s="63">
        <v>236436.52440430003</v>
      </c>
      <c r="J94" s="52">
        <v>20240331</v>
      </c>
      <c r="K94" s="52" t="s">
        <v>1391</v>
      </c>
      <c r="L94" s="52" t="s">
        <v>367</v>
      </c>
      <c r="M94" s="63">
        <f>I94*VLOOKUP(G94,'Currency-RBI'!$A$2:$B$28,2,0)</f>
        <v>236436.52440430003</v>
      </c>
      <c r="N94" s="53">
        <f t="shared" si="1"/>
        <v>0.58635039721248194</v>
      </c>
    </row>
    <row r="95" spans="1:14" x14ac:dyDescent="0.2">
      <c r="A95" s="52">
        <v>20221231</v>
      </c>
      <c r="B95" s="54" t="s">
        <v>2304</v>
      </c>
      <c r="C95" s="62">
        <v>22750</v>
      </c>
      <c r="D95" s="52" t="s">
        <v>1390</v>
      </c>
      <c r="E95" s="52" t="s">
        <v>1386</v>
      </c>
      <c r="F95" s="54" t="s">
        <v>1389</v>
      </c>
      <c r="G95" s="52" t="s">
        <v>142</v>
      </c>
      <c r="H95" s="63">
        <v>368835.39</v>
      </c>
      <c r="I95" s="63">
        <v>560676.26868897025</v>
      </c>
      <c r="J95" s="52">
        <v>20240331</v>
      </c>
      <c r="K95" s="52" t="s">
        <v>1388</v>
      </c>
      <c r="L95" s="52" t="s">
        <v>368</v>
      </c>
      <c r="M95" s="63">
        <f>I95*VLOOKUP(G95,'Currency-RBI'!$A$2:$B$28,2,0)</f>
        <v>560676.26868897025</v>
      </c>
      <c r="N95" s="53">
        <f t="shared" si="1"/>
        <v>0.65784020226582463</v>
      </c>
    </row>
    <row r="96" spans="1:14" x14ac:dyDescent="0.2">
      <c r="A96" s="52">
        <v>20221231</v>
      </c>
      <c r="B96" s="54" t="s">
        <v>2303</v>
      </c>
      <c r="C96" s="62">
        <v>12950</v>
      </c>
      <c r="D96" s="52" t="s">
        <v>1395</v>
      </c>
      <c r="E96" s="52" t="s">
        <v>1386</v>
      </c>
      <c r="F96" s="54" t="s">
        <v>1394</v>
      </c>
      <c r="G96" s="52" t="s">
        <v>142</v>
      </c>
      <c r="H96" s="63">
        <v>174398.4</v>
      </c>
      <c r="I96" s="63">
        <v>280598.98047998978</v>
      </c>
      <c r="J96" s="52">
        <v>20240331</v>
      </c>
      <c r="K96" s="52" t="s">
        <v>1388</v>
      </c>
      <c r="L96" s="52" t="s">
        <v>367</v>
      </c>
      <c r="M96" s="63">
        <f>I96*VLOOKUP(G96,'Currency-RBI'!$A$2:$B$28,2,0)</f>
        <v>280598.98047998978</v>
      </c>
      <c r="N96" s="53">
        <f t="shared" si="1"/>
        <v>0.62152185906618707</v>
      </c>
    </row>
    <row r="97" spans="1:14" x14ac:dyDescent="0.2">
      <c r="A97" s="52">
        <v>20221231</v>
      </c>
      <c r="B97" s="54" t="s">
        <v>2302</v>
      </c>
      <c r="C97" s="62">
        <v>81064</v>
      </c>
      <c r="D97" s="52" t="s">
        <v>1393</v>
      </c>
      <c r="E97" s="52" t="s">
        <v>1386</v>
      </c>
      <c r="F97" s="54" t="s">
        <v>1392</v>
      </c>
      <c r="G97" s="52" t="s">
        <v>142</v>
      </c>
      <c r="H97" s="63">
        <v>246306.06</v>
      </c>
      <c r="I97" s="63">
        <v>474285.54685233132</v>
      </c>
      <c r="J97" s="52">
        <v>20240331</v>
      </c>
      <c r="K97" s="52" t="s">
        <v>1391</v>
      </c>
      <c r="L97" s="52" t="s">
        <v>367</v>
      </c>
      <c r="M97" s="63">
        <f>I97*VLOOKUP(G97,'Currency-RBI'!$A$2:$B$28,2,0)</f>
        <v>474285.54685233132</v>
      </c>
      <c r="N97" s="53">
        <f t="shared" si="1"/>
        <v>0.5193201893556485</v>
      </c>
    </row>
    <row r="98" spans="1:14" x14ac:dyDescent="0.2">
      <c r="A98" s="52">
        <v>20221231</v>
      </c>
      <c r="B98" s="54" t="s">
        <v>2301</v>
      </c>
      <c r="C98" s="62">
        <v>21199</v>
      </c>
      <c r="D98" s="52" t="s">
        <v>1393</v>
      </c>
      <c r="E98" s="52" t="s">
        <v>1386</v>
      </c>
      <c r="F98" s="54" t="s">
        <v>1392</v>
      </c>
      <c r="G98" s="52" t="s">
        <v>142</v>
      </c>
      <c r="H98" s="63">
        <v>472778.46</v>
      </c>
      <c r="I98" s="63">
        <v>554286.61022900569</v>
      </c>
      <c r="J98" s="52">
        <v>20240331</v>
      </c>
      <c r="K98" s="52" t="s">
        <v>1388</v>
      </c>
      <c r="L98" s="52" t="s">
        <v>367</v>
      </c>
      <c r="M98" s="63">
        <f>I98*VLOOKUP(G98,'Currency-RBI'!$A$2:$B$28,2,0)</f>
        <v>554286.61022900569</v>
      </c>
      <c r="N98" s="53">
        <f t="shared" si="1"/>
        <v>0.85294945119578069</v>
      </c>
    </row>
    <row r="99" spans="1:14" x14ac:dyDescent="0.2">
      <c r="A99" s="52">
        <v>20221231</v>
      </c>
      <c r="B99" s="54" t="s">
        <v>2300</v>
      </c>
      <c r="C99" s="62">
        <v>85402</v>
      </c>
      <c r="D99" s="52" t="s">
        <v>1395</v>
      </c>
      <c r="E99" s="52" t="s">
        <v>1385</v>
      </c>
      <c r="F99" s="54" t="s">
        <v>1394</v>
      </c>
      <c r="G99" s="52" t="s">
        <v>142</v>
      </c>
      <c r="H99" s="63">
        <v>81261.179999999993</v>
      </c>
      <c r="I99" s="63">
        <v>116843.26007377275</v>
      </c>
      <c r="J99" s="52">
        <v>20240331</v>
      </c>
      <c r="K99" s="52" t="s">
        <v>1388</v>
      </c>
      <c r="L99" s="52" t="s">
        <v>367</v>
      </c>
      <c r="M99" s="63">
        <f>I99*VLOOKUP(G99,'Currency-RBI'!$A$2:$B$28,2,0)</f>
        <v>116843.26007377275</v>
      </c>
      <c r="N99" s="53">
        <f t="shared" si="1"/>
        <v>0.69547169386315599</v>
      </c>
    </row>
    <row r="100" spans="1:14" x14ac:dyDescent="0.2">
      <c r="A100" s="52">
        <v>20221231</v>
      </c>
      <c r="B100" s="54" t="s">
        <v>2299</v>
      </c>
      <c r="C100" s="62">
        <v>65984</v>
      </c>
      <c r="D100" s="52" t="s">
        <v>1390</v>
      </c>
      <c r="E100" s="52" t="s">
        <v>1386</v>
      </c>
      <c r="F100" s="54" t="s">
        <v>1389</v>
      </c>
      <c r="G100" s="52" t="s">
        <v>142</v>
      </c>
      <c r="H100" s="63">
        <v>338274.09</v>
      </c>
      <c r="I100" s="63">
        <v>539792.36704110936</v>
      </c>
      <c r="J100" s="52">
        <v>20240331</v>
      </c>
      <c r="K100" s="52" t="s">
        <v>1391</v>
      </c>
      <c r="L100" s="52" t="s">
        <v>367</v>
      </c>
      <c r="M100" s="63">
        <f>I100*VLOOKUP(G100,'Currency-RBI'!$A$2:$B$28,2,0)</f>
        <v>539792.36704110936</v>
      </c>
      <c r="N100" s="53">
        <f t="shared" si="1"/>
        <v>0.62667445976359615</v>
      </c>
    </row>
    <row r="101" spans="1:14" x14ac:dyDescent="0.2">
      <c r="A101" s="52">
        <v>20221231</v>
      </c>
      <c r="B101" s="54" t="s">
        <v>2298</v>
      </c>
      <c r="C101" s="62">
        <v>13960</v>
      </c>
      <c r="D101" s="52" t="s">
        <v>1397</v>
      </c>
      <c r="E101" s="52" t="s">
        <v>1385</v>
      </c>
      <c r="F101" s="54" t="s">
        <v>1396</v>
      </c>
      <c r="G101" s="52" t="s">
        <v>142</v>
      </c>
      <c r="H101" s="63">
        <v>266194.17</v>
      </c>
      <c r="I101" s="63">
        <v>435393.25908825971</v>
      </c>
      <c r="J101" s="52">
        <v>20240331</v>
      </c>
      <c r="K101" s="52" t="s">
        <v>1391</v>
      </c>
      <c r="L101" s="52" t="s">
        <v>367</v>
      </c>
      <c r="M101" s="63">
        <f>I101*VLOOKUP(G101,'Currency-RBI'!$A$2:$B$28,2,0)</f>
        <v>435393.25908825971</v>
      </c>
      <c r="N101" s="53">
        <f t="shared" si="1"/>
        <v>0.6113878992004308</v>
      </c>
    </row>
    <row r="102" spans="1:14" x14ac:dyDescent="0.2">
      <c r="A102" s="52">
        <v>20221231</v>
      </c>
      <c r="B102" s="54" t="s">
        <v>2297</v>
      </c>
      <c r="C102" s="62">
        <v>64937</v>
      </c>
      <c r="D102" s="52" t="s">
        <v>1397</v>
      </c>
      <c r="E102" s="52" t="s">
        <v>1386</v>
      </c>
      <c r="F102" s="54" t="s">
        <v>1396</v>
      </c>
      <c r="G102" s="52" t="s">
        <v>142</v>
      </c>
      <c r="H102" s="63">
        <v>132688.71</v>
      </c>
      <c r="I102" s="63">
        <v>252321.00879372371</v>
      </c>
      <c r="J102" s="52">
        <v>20240331</v>
      </c>
      <c r="K102" s="52" t="s">
        <v>1391</v>
      </c>
      <c r="L102" s="52" t="s">
        <v>367</v>
      </c>
      <c r="M102" s="63">
        <f>I102*VLOOKUP(G102,'Currency-RBI'!$A$2:$B$28,2,0)</f>
        <v>252321.00879372371</v>
      </c>
      <c r="N102" s="53">
        <f t="shared" si="1"/>
        <v>0.52587262009750069</v>
      </c>
    </row>
    <row r="103" spans="1:14" x14ac:dyDescent="0.2">
      <c r="A103" s="52">
        <v>20221231</v>
      </c>
      <c r="B103" s="54" t="s">
        <v>2296</v>
      </c>
      <c r="C103" s="62">
        <v>10101</v>
      </c>
      <c r="D103" s="52" t="s">
        <v>1397</v>
      </c>
      <c r="E103" s="52" t="s">
        <v>1385</v>
      </c>
      <c r="F103" s="54" t="s">
        <v>1396</v>
      </c>
      <c r="G103" s="52" t="s">
        <v>142</v>
      </c>
      <c r="H103" s="63">
        <v>417876.02999999997</v>
      </c>
      <c r="I103" s="63">
        <v>776573.33769865613</v>
      </c>
      <c r="J103" s="52">
        <v>20240331</v>
      </c>
      <c r="K103" s="52" t="s">
        <v>1391</v>
      </c>
      <c r="L103" s="52" t="s">
        <v>367</v>
      </c>
      <c r="M103" s="63">
        <f>I103*VLOOKUP(G103,'Currency-RBI'!$A$2:$B$28,2,0)</f>
        <v>776573.33769865613</v>
      </c>
      <c r="N103" s="53">
        <f t="shared" si="1"/>
        <v>0.53810246851682908</v>
      </c>
    </row>
    <row r="104" spans="1:14" x14ac:dyDescent="0.2">
      <c r="A104" s="52">
        <v>20221231</v>
      </c>
      <c r="B104" s="54" t="s">
        <v>2295</v>
      </c>
      <c r="C104" s="62">
        <v>84583</v>
      </c>
      <c r="D104" s="52" t="s">
        <v>1393</v>
      </c>
      <c r="E104" s="52" t="s">
        <v>1386</v>
      </c>
      <c r="F104" s="54" t="s">
        <v>1392</v>
      </c>
      <c r="G104" s="52" t="s">
        <v>142</v>
      </c>
      <c r="H104" s="63">
        <v>333843.84000000003</v>
      </c>
      <c r="I104" s="63">
        <v>402946.64885400102</v>
      </c>
      <c r="J104" s="52">
        <v>20240331</v>
      </c>
      <c r="K104" s="52" t="s">
        <v>1388</v>
      </c>
      <c r="L104" s="52" t="s">
        <v>368</v>
      </c>
      <c r="M104" s="63">
        <f>I104*VLOOKUP(G104,'Currency-RBI'!$A$2:$B$28,2,0)</f>
        <v>402946.64885400102</v>
      </c>
      <c r="N104" s="53">
        <f t="shared" si="1"/>
        <v>0.82850630709913442</v>
      </c>
    </row>
    <row r="105" spans="1:14" x14ac:dyDescent="0.2">
      <c r="A105" s="52">
        <v>20221231</v>
      </c>
      <c r="B105" s="54" t="s">
        <v>2294</v>
      </c>
      <c r="C105" s="62">
        <v>15396</v>
      </c>
      <c r="D105" s="52" t="s">
        <v>1393</v>
      </c>
      <c r="E105" s="52" t="s">
        <v>1386</v>
      </c>
      <c r="F105" s="54" t="s">
        <v>1392</v>
      </c>
      <c r="G105" s="52" t="s">
        <v>142</v>
      </c>
      <c r="H105" s="63">
        <v>462134.97</v>
      </c>
      <c r="I105" s="63">
        <v>913361.8487494156</v>
      </c>
      <c r="J105" s="52">
        <v>20240331</v>
      </c>
      <c r="K105" s="52" t="s">
        <v>1391</v>
      </c>
      <c r="L105" s="52" t="s">
        <v>367</v>
      </c>
      <c r="M105" s="63">
        <f>I105*VLOOKUP(G105,'Currency-RBI'!$A$2:$B$28,2,0)</f>
        <v>913361.8487494156</v>
      </c>
      <c r="N105" s="53">
        <f t="shared" si="1"/>
        <v>0.50597139636690536</v>
      </c>
    </row>
    <row r="106" spans="1:14" x14ac:dyDescent="0.2">
      <c r="A106" s="52">
        <v>20221231</v>
      </c>
      <c r="B106" s="54" t="s">
        <v>2293</v>
      </c>
      <c r="C106" s="62">
        <v>27871</v>
      </c>
      <c r="D106" s="52" t="s">
        <v>1397</v>
      </c>
      <c r="E106" s="52" t="s">
        <v>1386</v>
      </c>
      <c r="F106" s="54" t="s">
        <v>1396</v>
      </c>
      <c r="G106" s="52" t="s">
        <v>142</v>
      </c>
      <c r="H106" s="63">
        <v>189088.02</v>
      </c>
      <c r="I106" s="63">
        <v>298816.48412809998</v>
      </c>
      <c r="J106" s="52">
        <v>20240331</v>
      </c>
      <c r="K106" s="52" t="s">
        <v>1391</v>
      </c>
      <c r="L106" s="52" t="s">
        <v>367</v>
      </c>
      <c r="M106" s="63">
        <f>I106*VLOOKUP(G106,'Currency-RBI'!$A$2:$B$28,2,0)</f>
        <v>298816.48412809998</v>
      </c>
      <c r="N106" s="53">
        <f t="shared" si="1"/>
        <v>0.6327897891969696</v>
      </c>
    </row>
    <row r="107" spans="1:14" x14ac:dyDescent="0.2">
      <c r="A107" s="52">
        <v>20221231</v>
      </c>
      <c r="B107" s="54" t="s">
        <v>2292</v>
      </c>
      <c r="C107" s="62">
        <v>77323</v>
      </c>
      <c r="D107" s="52" t="s">
        <v>1395</v>
      </c>
      <c r="E107" s="52" t="s">
        <v>1386</v>
      </c>
      <c r="F107" s="54" t="s">
        <v>1394</v>
      </c>
      <c r="G107" s="52" t="s">
        <v>142</v>
      </c>
      <c r="H107" s="63">
        <v>265910.03999999998</v>
      </c>
      <c r="I107" s="63">
        <v>283321.04384012654</v>
      </c>
      <c r="J107" s="52">
        <v>20240331</v>
      </c>
      <c r="K107" s="52" t="s">
        <v>1391</v>
      </c>
      <c r="L107" s="52" t="s">
        <v>368</v>
      </c>
      <c r="M107" s="63">
        <f>I107*VLOOKUP(G107,'Currency-RBI'!$A$2:$B$28,2,0)</f>
        <v>283321.04384012654</v>
      </c>
      <c r="N107" s="53">
        <f t="shared" si="1"/>
        <v>0.93854673269539657</v>
      </c>
    </row>
    <row r="108" spans="1:14" x14ac:dyDescent="0.2">
      <c r="A108" s="52">
        <v>20221231</v>
      </c>
      <c r="B108" s="54" t="s">
        <v>2291</v>
      </c>
      <c r="C108" s="62">
        <v>25315</v>
      </c>
      <c r="D108" s="52" t="s">
        <v>1395</v>
      </c>
      <c r="E108" s="52" t="s">
        <v>1386</v>
      </c>
      <c r="F108" s="54" t="s">
        <v>1394</v>
      </c>
      <c r="G108" s="52" t="s">
        <v>142</v>
      </c>
      <c r="H108" s="63">
        <v>52127.46</v>
      </c>
      <c r="I108" s="63">
        <v>88545.571492296556</v>
      </c>
      <c r="J108" s="52">
        <v>20240331</v>
      </c>
      <c r="K108" s="52" t="s">
        <v>1391</v>
      </c>
      <c r="L108" s="52" t="s">
        <v>367</v>
      </c>
      <c r="M108" s="63">
        <f>I108*VLOOKUP(G108,'Currency-RBI'!$A$2:$B$28,2,0)</f>
        <v>88545.571492296556</v>
      </c>
      <c r="N108" s="53">
        <f t="shared" si="1"/>
        <v>0.58870770295423613</v>
      </c>
    </row>
    <row r="109" spans="1:14" x14ac:dyDescent="0.2">
      <c r="A109" s="52">
        <v>20221231</v>
      </c>
      <c r="B109" s="54" t="s">
        <v>2290</v>
      </c>
      <c r="C109" s="62">
        <v>40186</v>
      </c>
      <c r="D109" s="52" t="s">
        <v>1395</v>
      </c>
      <c r="E109" s="52" t="s">
        <v>1385</v>
      </c>
      <c r="F109" s="54" t="s">
        <v>1394</v>
      </c>
      <c r="G109" s="52" t="s">
        <v>142</v>
      </c>
      <c r="H109" s="63">
        <v>287793</v>
      </c>
      <c r="I109" s="63">
        <v>294831.41663556895</v>
      </c>
      <c r="J109" s="52">
        <v>20240331</v>
      </c>
      <c r="K109" s="52" t="s">
        <v>1391</v>
      </c>
      <c r="L109" s="52" t="s">
        <v>367</v>
      </c>
      <c r="M109" s="63">
        <f>I109*VLOOKUP(G109,'Currency-RBI'!$A$2:$B$28,2,0)</f>
        <v>294831.41663556895</v>
      </c>
      <c r="N109" s="53">
        <f t="shared" si="1"/>
        <v>0.97612731805895403</v>
      </c>
    </row>
    <row r="110" spans="1:14" x14ac:dyDescent="0.2">
      <c r="A110" s="52">
        <v>20221231</v>
      </c>
      <c r="B110" s="54" t="s">
        <v>2289</v>
      </c>
      <c r="C110" s="62">
        <v>76187</v>
      </c>
      <c r="D110" s="52" t="s">
        <v>1395</v>
      </c>
      <c r="E110" s="52" t="s">
        <v>1385</v>
      </c>
      <c r="F110" s="54" t="s">
        <v>1394</v>
      </c>
      <c r="G110" s="52" t="s">
        <v>142</v>
      </c>
      <c r="H110" s="63">
        <v>165520.07999999999</v>
      </c>
      <c r="I110" s="63">
        <v>218860.83114791239</v>
      </c>
      <c r="J110" s="52">
        <v>20240331</v>
      </c>
      <c r="K110" s="52" t="s">
        <v>1388</v>
      </c>
      <c r="L110" s="52" t="s">
        <v>368</v>
      </c>
      <c r="M110" s="63">
        <f>I110*VLOOKUP(G110,'Currency-RBI'!$A$2:$B$28,2,0)</f>
        <v>218860.83114791239</v>
      </c>
      <c r="N110" s="53">
        <f t="shared" si="1"/>
        <v>0.75628004852150454</v>
      </c>
    </row>
    <row r="111" spans="1:14" x14ac:dyDescent="0.2">
      <c r="A111" s="52">
        <v>20221231</v>
      </c>
      <c r="B111" s="54" t="s">
        <v>2288</v>
      </c>
      <c r="C111" s="62">
        <v>22955</v>
      </c>
      <c r="D111" s="52" t="s">
        <v>1397</v>
      </c>
      <c r="E111" s="52" t="s">
        <v>1386</v>
      </c>
      <c r="F111" s="54" t="s">
        <v>1396</v>
      </c>
      <c r="G111" s="52" t="s">
        <v>142</v>
      </c>
      <c r="H111" s="63">
        <v>274158.71999999997</v>
      </c>
      <c r="I111" s="63">
        <v>372537.53790074086</v>
      </c>
      <c r="J111" s="52">
        <v>20240331</v>
      </c>
      <c r="K111" s="52" t="s">
        <v>1391</v>
      </c>
      <c r="L111" s="52" t="s">
        <v>367</v>
      </c>
      <c r="M111" s="63">
        <f>I111*VLOOKUP(G111,'Currency-RBI'!$A$2:$B$28,2,0)</f>
        <v>372537.53790074086</v>
      </c>
      <c r="N111" s="53">
        <f t="shared" si="1"/>
        <v>0.73592240273259923</v>
      </c>
    </row>
    <row r="112" spans="1:14" x14ac:dyDescent="0.2">
      <c r="A112" s="52">
        <v>20221231</v>
      </c>
      <c r="B112" s="54" t="s">
        <v>2287</v>
      </c>
      <c r="C112" s="62">
        <v>56410</v>
      </c>
      <c r="D112" s="52" t="s">
        <v>1397</v>
      </c>
      <c r="E112" s="52" t="s">
        <v>1386</v>
      </c>
      <c r="F112" s="54" t="s">
        <v>1396</v>
      </c>
      <c r="G112" s="52" t="s">
        <v>142</v>
      </c>
      <c r="H112" s="63">
        <v>64959.839999999997</v>
      </c>
      <c r="I112" s="63">
        <v>94163.089665964872</v>
      </c>
      <c r="J112" s="52">
        <v>20240331</v>
      </c>
      <c r="K112" s="52" t="s">
        <v>1388</v>
      </c>
      <c r="L112" s="52" t="s">
        <v>368</v>
      </c>
      <c r="M112" s="63">
        <f>I112*VLOOKUP(G112,'Currency-RBI'!$A$2:$B$28,2,0)</f>
        <v>94163.089665964872</v>
      </c>
      <c r="N112" s="53">
        <f t="shared" si="1"/>
        <v>0.68986521396482647</v>
      </c>
    </row>
    <row r="113" spans="1:14" x14ac:dyDescent="0.2">
      <c r="A113" s="52">
        <v>20221231</v>
      </c>
      <c r="B113" s="54" t="s">
        <v>2286</v>
      </c>
      <c r="C113" s="62">
        <v>64235</v>
      </c>
      <c r="D113" s="52" t="s">
        <v>1393</v>
      </c>
      <c r="E113" s="52" t="s">
        <v>1385</v>
      </c>
      <c r="F113" s="54" t="s">
        <v>1392</v>
      </c>
      <c r="G113" s="52" t="s">
        <v>142</v>
      </c>
      <c r="H113" s="63">
        <v>199884.96</v>
      </c>
      <c r="I113" s="63">
        <v>295938.68409814517</v>
      </c>
      <c r="J113" s="52">
        <v>20240331</v>
      </c>
      <c r="K113" s="52" t="s">
        <v>1391</v>
      </c>
      <c r="L113" s="52" t="s">
        <v>367</v>
      </c>
      <c r="M113" s="63">
        <f>I113*VLOOKUP(G113,'Currency-RBI'!$A$2:$B$28,2,0)</f>
        <v>295938.68409814517</v>
      </c>
      <c r="N113" s="53">
        <f t="shared" si="1"/>
        <v>0.67542694058107688</v>
      </c>
    </row>
    <row r="114" spans="1:14" x14ac:dyDescent="0.2">
      <c r="A114" s="52">
        <v>20221231</v>
      </c>
      <c r="B114" s="54" t="s">
        <v>2285</v>
      </c>
      <c r="C114" s="62">
        <v>33760</v>
      </c>
      <c r="D114" s="52" t="s">
        <v>1395</v>
      </c>
      <c r="E114" s="52" t="s">
        <v>1385</v>
      </c>
      <c r="F114" s="54" t="s">
        <v>1394</v>
      </c>
      <c r="G114" s="52" t="s">
        <v>142</v>
      </c>
      <c r="H114" s="63">
        <v>76204.259999999995</v>
      </c>
      <c r="I114" s="63">
        <v>130724.20873910024</v>
      </c>
      <c r="J114" s="52">
        <v>20240331</v>
      </c>
      <c r="K114" s="52" t="s">
        <v>1391</v>
      </c>
      <c r="L114" s="52" t="s">
        <v>368</v>
      </c>
      <c r="M114" s="63">
        <f>I114*VLOOKUP(G114,'Currency-RBI'!$A$2:$B$28,2,0)</f>
        <v>130724.20873910024</v>
      </c>
      <c r="N114" s="53">
        <f t="shared" si="1"/>
        <v>0.58293915667975993</v>
      </c>
    </row>
    <row r="115" spans="1:14" x14ac:dyDescent="0.2">
      <c r="A115" s="52">
        <v>20221231</v>
      </c>
      <c r="B115" s="54" t="s">
        <v>2284</v>
      </c>
      <c r="C115" s="62">
        <v>64832</v>
      </c>
      <c r="D115" s="52" t="s">
        <v>1397</v>
      </c>
      <c r="E115" s="52" t="s">
        <v>1385</v>
      </c>
      <c r="F115" s="54" t="s">
        <v>1396</v>
      </c>
      <c r="G115" s="52" t="s">
        <v>142</v>
      </c>
      <c r="H115" s="63">
        <v>193371.75</v>
      </c>
      <c r="I115" s="63">
        <v>350349.73985049792</v>
      </c>
      <c r="J115" s="52">
        <v>20240331</v>
      </c>
      <c r="K115" s="52" t="s">
        <v>1388</v>
      </c>
      <c r="L115" s="52" t="s">
        <v>367</v>
      </c>
      <c r="M115" s="63">
        <f>I115*VLOOKUP(G115,'Currency-RBI'!$A$2:$B$28,2,0)</f>
        <v>350349.73985049792</v>
      </c>
      <c r="N115" s="53">
        <f t="shared" si="1"/>
        <v>0.55193918534809261</v>
      </c>
    </row>
    <row r="116" spans="1:14" x14ac:dyDescent="0.2">
      <c r="A116" s="52">
        <v>20221231</v>
      </c>
      <c r="B116" s="54" t="s">
        <v>2283</v>
      </c>
      <c r="C116" s="62">
        <v>36370</v>
      </c>
      <c r="D116" s="52" t="s">
        <v>1395</v>
      </c>
      <c r="E116" s="52" t="s">
        <v>1386</v>
      </c>
      <c r="F116" s="54" t="s">
        <v>1394</v>
      </c>
      <c r="G116" s="52" t="s">
        <v>142</v>
      </c>
      <c r="H116" s="63">
        <v>331602.48</v>
      </c>
      <c r="I116" s="63">
        <v>469569.82082106522</v>
      </c>
      <c r="J116" s="52">
        <v>20240331</v>
      </c>
      <c r="K116" s="52" t="s">
        <v>1391</v>
      </c>
      <c r="L116" s="52" t="s">
        <v>367</v>
      </c>
      <c r="M116" s="63">
        <f>I116*VLOOKUP(G116,'Currency-RBI'!$A$2:$B$28,2,0)</f>
        <v>469569.82082106522</v>
      </c>
      <c r="N116" s="53">
        <f t="shared" si="1"/>
        <v>0.70618354352538504</v>
      </c>
    </row>
    <row r="117" spans="1:14" x14ac:dyDescent="0.2">
      <c r="A117" s="52">
        <v>20221231</v>
      </c>
      <c r="B117" s="54" t="s">
        <v>2282</v>
      </c>
      <c r="C117" s="62">
        <v>54700</v>
      </c>
      <c r="D117" s="52" t="s">
        <v>1397</v>
      </c>
      <c r="E117" s="52" t="s">
        <v>1385</v>
      </c>
      <c r="F117" s="54" t="s">
        <v>1396</v>
      </c>
      <c r="G117" s="52" t="s">
        <v>142</v>
      </c>
      <c r="H117" s="63">
        <v>460124.27999999997</v>
      </c>
      <c r="I117" s="63">
        <v>742628.54118364537</v>
      </c>
      <c r="J117" s="52">
        <v>20240331</v>
      </c>
      <c r="K117" s="52" t="s">
        <v>1391</v>
      </c>
      <c r="L117" s="52" t="s">
        <v>367</v>
      </c>
      <c r="M117" s="63">
        <f>I117*VLOOKUP(G117,'Currency-RBI'!$A$2:$B$28,2,0)</f>
        <v>742628.54118364537</v>
      </c>
      <c r="N117" s="53">
        <f t="shared" si="1"/>
        <v>0.61958873714525786</v>
      </c>
    </row>
    <row r="118" spans="1:14" x14ac:dyDescent="0.2">
      <c r="A118" s="52">
        <v>20221231</v>
      </c>
      <c r="B118" s="54" t="s">
        <v>2281</v>
      </c>
      <c r="C118" s="62">
        <v>66080</v>
      </c>
      <c r="D118" s="52" t="s">
        <v>1397</v>
      </c>
      <c r="E118" s="52" t="s">
        <v>1385</v>
      </c>
      <c r="F118" s="54" t="s">
        <v>1396</v>
      </c>
      <c r="G118" s="52" t="s">
        <v>142</v>
      </c>
      <c r="H118" s="63">
        <v>470269.8</v>
      </c>
      <c r="I118" s="63">
        <v>688561.44961269433</v>
      </c>
      <c r="J118" s="52">
        <v>20240331</v>
      </c>
      <c r="K118" s="52" t="s">
        <v>1391</v>
      </c>
      <c r="L118" s="52" t="s">
        <v>368</v>
      </c>
      <c r="M118" s="63">
        <f>I118*VLOOKUP(G118,'Currency-RBI'!$A$2:$B$28,2,0)</f>
        <v>688561.44961269433</v>
      </c>
      <c r="N118" s="53">
        <f t="shared" si="1"/>
        <v>0.68297433767824178</v>
      </c>
    </row>
    <row r="119" spans="1:14" x14ac:dyDescent="0.2">
      <c r="A119" s="52">
        <v>20221231</v>
      </c>
      <c r="B119" s="54" t="s">
        <v>2280</v>
      </c>
      <c r="C119" s="62">
        <v>77185</v>
      </c>
      <c r="D119" s="52" t="s">
        <v>1393</v>
      </c>
      <c r="E119" s="52" t="s">
        <v>1385</v>
      </c>
      <c r="F119" s="54" t="s">
        <v>1392</v>
      </c>
      <c r="G119" s="52" t="s">
        <v>142</v>
      </c>
      <c r="H119" s="63">
        <v>188433.63</v>
      </c>
      <c r="I119" s="63">
        <v>354845.79017811036</v>
      </c>
      <c r="J119" s="52">
        <v>20240331</v>
      </c>
      <c r="K119" s="52" t="s">
        <v>1391</v>
      </c>
      <c r="L119" s="52" t="s">
        <v>367</v>
      </c>
      <c r="M119" s="63">
        <f>I119*VLOOKUP(G119,'Currency-RBI'!$A$2:$B$28,2,0)</f>
        <v>354845.79017811036</v>
      </c>
      <c r="N119" s="53">
        <f t="shared" si="1"/>
        <v>0.53102963376124068</v>
      </c>
    </row>
    <row r="120" spans="1:14" x14ac:dyDescent="0.2">
      <c r="A120" s="52">
        <v>20221231</v>
      </c>
      <c r="B120" s="54" t="s">
        <v>2279</v>
      </c>
      <c r="C120" s="62">
        <v>61280</v>
      </c>
      <c r="D120" s="52" t="s">
        <v>1393</v>
      </c>
      <c r="E120" s="52" t="s">
        <v>1385</v>
      </c>
      <c r="F120" s="54" t="s">
        <v>1392</v>
      </c>
      <c r="G120" s="52" t="s">
        <v>142</v>
      </c>
      <c r="H120" s="63">
        <v>329806.62</v>
      </c>
      <c r="I120" s="63">
        <v>421520.22002343868</v>
      </c>
      <c r="J120" s="52">
        <v>20240331</v>
      </c>
      <c r="K120" s="52" t="s">
        <v>1388</v>
      </c>
      <c r="L120" s="52" t="s">
        <v>367</v>
      </c>
      <c r="M120" s="63">
        <f>I120*VLOOKUP(G120,'Currency-RBI'!$A$2:$B$28,2,0)</f>
        <v>421520.22002343868</v>
      </c>
      <c r="N120" s="53">
        <f t="shared" si="1"/>
        <v>0.78242182541483074</v>
      </c>
    </row>
    <row r="121" spans="1:14" x14ac:dyDescent="0.2">
      <c r="A121" s="52">
        <v>20221231</v>
      </c>
      <c r="B121" s="54" t="s">
        <v>2278</v>
      </c>
      <c r="C121" s="62">
        <v>80988</v>
      </c>
      <c r="D121" s="52" t="s">
        <v>1390</v>
      </c>
      <c r="E121" s="52" t="s">
        <v>1385</v>
      </c>
      <c r="F121" s="54" t="s">
        <v>1389</v>
      </c>
      <c r="G121" s="52" t="s">
        <v>142</v>
      </c>
      <c r="H121" s="63">
        <v>168235.65</v>
      </c>
      <c r="I121" s="63">
        <v>273890.22237937304</v>
      </c>
      <c r="J121" s="52">
        <v>20240331</v>
      </c>
      <c r="K121" s="52" t="s">
        <v>1391</v>
      </c>
      <c r="L121" s="52" t="s">
        <v>368</v>
      </c>
      <c r="M121" s="63">
        <f>I121*VLOOKUP(G121,'Currency-RBI'!$A$2:$B$28,2,0)</f>
        <v>273890.22237937304</v>
      </c>
      <c r="N121" s="53">
        <f t="shared" si="1"/>
        <v>0.61424481873972148</v>
      </c>
    </row>
    <row r="122" spans="1:14" x14ac:dyDescent="0.2">
      <c r="A122" s="52">
        <v>20221231</v>
      </c>
      <c r="B122" s="54" t="s">
        <v>2277</v>
      </c>
      <c r="C122" s="62">
        <v>10712</v>
      </c>
      <c r="D122" s="52" t="s">
        <v>1395</v>
      </c>
      <c r="E122" s="52" t="s">
        <v>1386</v>
      </c>
      <c r="F122" s="54" t="s">
        <v>1394</v>
      </c>
      <c r="G122" s="52" t="s">
        <v>142</v>
      </c>
      <c r="H122" s="63">
        <v>402281.55</v>
      </c>
      <c r="I122" s="63">
        <v>405738.64488110133</v>
      </c>
      <c r="J122" s="52">
        <v>20240331</v>
      </c>
      <c r="K122" s="52" t="s">
        <v>1391</v>
      </c>
      <c r="L122" s="52" t="s">
        <v>367</v>
      </c>
      <c r="M122" s="63">
        <f>I122*VLOOKUP(G122,'Currency-RBI'!$A$2:$B$28,2,0)</f>
        <v>405738.64488110133</v>
      </c>
      <c r="N122" s="53">
        <f t="shared" si="1"/>
        <v>0.99147950306258248</v>
      </c>
    </row>
    <row r="123" spans="1:14" x14ac:dyDescent="0.2">
      <c r="A123" s="52">
        <v>20221231</v>
      </c>
      <c r="B123" s="54" t="s">
        <v>2276</v>
      </c>
      <c r="C123" s="62">
        <v>47564</v>
      </c>
      <c r="D123" s="52" t="s">
        <v>1395</v>
      </c>
      <c r="E123" s="52" t="s">
        <v>1385</v>
      </c>
      <c r="F123" s="54" t="s">
        <v>1394</v>
      </c>
      <c r="G123" s="52" t="s">
        <v>142</v>
      </c>
      <c r="H123" s="63">
        <v>266311.98</v>
      </c>
      <c r="I123" s="63">
        <v>282314.4197412025</v>
      </c>
      <c r="J123" s="52">
        <v>20240331</v>
      </c>
      <c r="K123" s="52" t="s">
        <v>1388</v>
      </c>
      <c r="L123" s="52" t="s">
        <v>367</v>
      </c>
      <c r="M123" s="63">
        <f>I123*VLOOKUP(G123,'Currency-RBI'!$A$2:$B$28,2,0)</f>
        <v>282314.4197412025</v>
      </c>
      <c r="N123" s="53">
        <f t="shared" si="1"/>
        <v>0.94331695931128157</v>
      </c>
    </row>
    <row r="124" spans="1:14" x14ac:dyDescent="0.2">
      <c r="A124" s="52">
        <v>20221231</v>
      </c>
      <c r="B124" s="54" t="s">
        <v>2275</v>
      </c>
      <c r="C124" s="62">
        <v>52175</v>
      </c>
      <c r="D124" s="52" t="s">
        <v>1395</v>
      </c>
      <c r="E124" s="52" t="s">
        <v>1386</v>
      </c>
      <c r="F124" s="54" t="s">
        <v>1394</v>
      </c>
      <c r="G124" s="52" t="s">
        <v>142</v>
      </c>
      <c r="H124" s="63">
        <v>264382.46999999997</v>
      </c>
      <c r="I124" s="63">
        <v>444396.42833591951</v>
      </c>
      <c r="J124" s="52">
        <v>20240331</v>
      </c>
      <c r="K124" s="52" t="s">
        <v>1388</v>
      </c>
      <c r="L124" s="52" t="s">
        <v>368</v>
      </c>
      <c r="M124" s="63">
        <f>I124*VLOOKUP(G124,'Currency-RBI'!$A$2:$B$28,2,0)</f>
        <v>444396.42833591951</v>
      </c>
      <c r="N124" s="53">
        <f t="shared" si="1"/>
        <v>0.59492483094430526</v>
      </c>
    </row>
    <row r="125" spans="1:14" x14ac:dyDescent="0.2">
      <c r="A125" s="52">
        <v>20221231</v>
      </c>
      <c r="B125" s="54" t="s">
        <v>2274</v>
      </c>
      <c r="C125" s="62">
        <v>18397</v>
      </c>
      <c r="D125" s="52" t="s">
        <v>1395</v>
      </c>
      <c r="E125" s="52" t="s">
        <v>1386</v>
      </c>
      <c r="F125" s="54" t="s">
        <v>1394</v>
      </c>
      <c r="G125" s="52" t="s">
        <v>142</v>
      </c>
      <c r="H125" s="63">
        <v>339991.74</v>
      </c>
      <c r="I125" s="63">
        <v>496927.30075283285</v>
      </c>
      <c r="J125" s="52">
        <v>20240331</v>
      </c>
      <c r="K125" s="52" t="s">
        <v>1388</v>
      </c>
      <c r="L125" s="52" t="s">
        <v>368</v>
      </c>
      <c r="M125" s="63">
        <f>I125*VLOOKUP(G125,'Currency-RBI'!$A$2:$B$28,2,0)</f>
        <v>496927.30075283285</v>
      </c>
      <c r="N125" s="53">
        <f t="shared" si="1"/>
        <v>0.68418808844859347</v>
      </c>
    </row>
    <row r="126" spans="1:14" x14ac:dyDescent="0.2">
      <c r="A126" s="52">
        <v>20221231</v>
      </c>
      <c r="B126" s="54" t="s">
        <v>2273</v>
      </c>
      <c r="C126" s="62">
        <v>69030</v>
      </c>
      <c r="D126" s="52" t="s">
        <v>1390</v>
      </c>
      <c r="E126" s="52" t="s">
        <v>1386</v>
      </c>
      <c r="F126" s="54" t="s">
        <v>1389</v>
      </c>
      <c r="G126" s="52" t="s">
        <v>142</v>
      </c>
      <c r="H126" s="63">
        <v>331857.90000000002</v>
      </c>
      <c r="I126" s="63">
        <v>541045.99343233905</v>
      </c>
      <c r="J126" s="52">
        <v>20240331</v>
      </c>
      <c r="K126" s="52" t="s">
        <v>1388</v>
      </c>
      <c r="L126" s="52" t="s">
        <v>367</v>
      </c>
      <c r="M126" s="63">
        <f>I126*VLOOKUP(G126,'Currency-RBI'!$A$2:$B$28,2,0)</f>
        <v>541045.99343233905</v>
      </c>
      <c r="N126" s="53">
        <f t="shared" si="1"/>
        <v>0.61336356618173682</v>
      </c>
    </row>
    <row r="127" spans="1:14" x14ac:dyDescent="0.2">
      <c r="A127" s="52">
        <v>20221231</v>
      </c>
      <c r="B127" s="54" t="s">
        <v>2272</v>
      </c>
      <c r="C127" s="62">
        <v>10892</v>
      </c>
      <c r="D127" s="52" t="s">
        <v>1397</v>
      </c>
      <c r="E127" s="52" t="s">
        <v>1386</v>
      </c>
      <c r="F127" s="54" t="s">
        <v>1396</v>
      </c>
      <c r="G127" s="52" t="s">
        <v>142</v>
      </c>
      <c r="H127" s="63">
        <v>364104.18</v>
      </c>
      <c r="I127" s="63">
        <v>707750.73310746811</v>
      </c>
      <c r="J127" s="52">
        <v>20240331</v>
      </c>
      <c r="K127" s="52" t="s">
        <v>1388</v>
      </c>
      <c r="L127" s="52" t="s">
        <v>367</v>
      </c>
      <c r="M127" s="63">
        <f>I127*VLOOKUP(G127,'Currency-RBI'!$A$2:$B$28,2,0)</f>
        <v>707750.73310746811</v>
      </c>
      <c r="N127" s="53">
        <f t="shared" si="1"/>
        <v>0.51445256496076675</v>
      </c>
    </row>
    <row r="128" spans="1:14" x14ac:dyDescent="0.2">
      <c r="A128" s="52">
        <v>20221231</v>
      </c>
      <c r="B128" s="54" t="s">
        <v>2271</v>
      </c>
      <c r="C128" s="62">
        <v>49061</v>
      </c>
      <c r="D128" s="52" t="s">
        <v>1395</v>
      </c>
      <c r="E128" s="52" t="s">
        <v>1386</v>
      </c>
      <c r="F128" s="54" t="s">
        <v>1394</v>
      </c>
      <c r="G128" s="52" t="s">
        <v>142</v>
      </c>
      <c r="H128" s="63">
        <v>50845.409999999996</v>
      </c>
      <c r="I128" s="63">
        <v>90913.822962325678</v>
      </c>
      <c r="J128" s="52">
        <v>20240331</v>
      </c>
      <c r="K128" s="52" t="s">
        <v>1391</v>
      </c>
      <c r="L128" s="52" t="s">
        <v>368</v>
      </c>
      <c r="M128" s="63">
        <f>I128*VLOOKUP(G128,'Currency-RBI'!$A$2:$B$28,2,0)</f>
        <v>90913.822962325678</v>
      </c>
      <c r="N128" s="53">
        <f t="shared" si="1"/>
        <v>0.55927039852971672</v>
      </c>
    </row>
    <row r="129" spans="1:14" x14ac:dyDescent="0.2">
      <c r="A129" s="52">
        <v>20221231</v>
      </c>
      <c r="B129" s="54" t="s">
        <v>2270</v>
      </c>
      <c r="C129" s="62">
        <v>39743</v>
      </c>
      <c r="D129" s="52" t="s">
        <v>1395</v>
      </c>
      <c r="E129" s="52" t="s">
        <v>1386</v>
      </c>
      <c r="F129" s="54" t="s">
        <v>1394</v>
      </c>
      <c r="G129" s="52" t="s">
        <v>142</v>
      </c>
      <c r="H129" s="63">
        <v>443642.76</v>
      </c>
      <c r="I129" s="63">
        <v>648230.27596778236</v>
      </c>
      <c r="J129" s="52">
        <v>20240331</v>
      </c>
      <c r="K129" s="52" t="s">
        <v>1391</v>
      </c>
      <c r="L129" s="52" t="s">
        <v>367</v>
      </c>
      <c r="M129" s="63">
        <f>I129*VLOOKUP(G129,'Currency-RBI'!$A$2:$B$28,2,0)</f>
        <v>648230.27596778236</v>
      </c>
      <c r="N129" s="53">
        <f t="shared" si="1"/>
        <v>0.68439068097777256</v>
      </c>
    </row>
    <row r="130" spans="1:14" x14ac:dyDescent="0.2">
      <c r="A130" s="52">
        <v>20221231</v>
      </c>
      <c r="B130" s="54" t="s">
        <v>2269</v>
      </c>
      <c r="C130" s="62">
        <v>84144</v>
      </c>
      <c r="D130" s="52" t="s">
        <v>1395</v>
      </c>
      <c r="E130" s="52" t="s">
        <v>1385</v>
      </c>
      <c r="F130" s="54" t="s">
        <v>1394</v>
      </c>
      <c r="G130" s="52" t="s">
        <v>142</v>
      </c>
      <c r="H130" s="63">
        <v>286026.84000000003</v>
      </c>
      <c r="I130" s="63">
        <v>370909.14486047602</v>
      </c>
      <c r="J130" s="52">
        <v>20240331</v>
      </c>
      <c r="K130" s="52" t="s">
        <v>1388</v>
      </c>
      <c r="L130" s="52" t="s">
        <v>367</v>
      </c>
      <c r="M130" s="63">
        <f>I130*VLOOKUP(G130,'Currency-RBI'!$A$2:$B$28,2,0)</f>
        <v>370909.14486047602</v>
      </c>
      <c r="N130" s="53">
        <f t="shared" ref="N130:N193" si="2">H130/I130</f>
        <v>0.77115068194825453</v>
      </c>
    </row>
    <row r="131" spans="1:14" x14ac:dyDescent="0.2">
      <c r="A131" s="52">
        <v>20221231</v>
      </c>
      <c r="B131" s="54" t="s">
        <v>2268</v>
      </c>
      <c r="C131" s="62">
        <v>22339</v>
      </c>
      <c r="D131" s="52" t="s">
        <v>1397</v>
      </c>
      <c r="E131" s="52" t="s">
        <v>1385</v>
      </c>
      <c r="F131" s="54" t="s">
        <v>1396</v>
      </c>
      <c r="G131" s="52" t="s">
        <v>142</v>
      </c>
      <c r="H131" s="63">
        <v>322044.02999999997</v>
      </c>
      <c r="I131" s="63">
        <v>478789.21707731643</v>
      </c>
      <c r="J131" s="52">
        <v>20240331</v>
      </c>
      <c r="K131" s="52" t="s">
        <v>1391</v>
      </c>
      <c r="L131" s="52" t="s">
        <v>368</v>
      </c>
      <c r="M131" s="63">
        <f>I131*VLOOKUP(G131,'Currency-RBI'!$A$2:$B$28,2,0)</f>
        <v>478789.21707731643</v>
      </c>
      <c r="N131" s="53">
        <f t="shared" si="2"/>
        <v>0.67262172687568123</v>
      </c>
    </row>
    <row r="132" spans="1:14" x14ac:dyDescent="0.2">
      <c r="A132" s="52">
        <v>20221231</v>
      </c>
      <c r="B132" s="54" t="s">
        <v>2267</v>
      </c>
      <c r="C132" s="62">
        <v>45709</v>
      </c>
      <c r="D132" s="52" t="s">
        <v>1390</v>
      </c>
      <c r="E132" s="52" t="s">
        <v>1385</v>
      </c>
      <c r="F132" s="54" t="s">
        <v>1389</v>
      </c>
      <c r="G132" s="52" t="s">
        <v>142</v>
      </c>
      <c r="H132" s="63">
        <v>245191.32</v>
      </c>
      <c r="I132" s="63">
        <v>468264.23672986805</v>
      </c>
      <c r="J132" s="52">
        <v>20240331</v>
      </c>
      <c r="K132" s="52" t="s">
        <v>1391</v>
      </c>
      <c r="L132" s="52" t="s">
        <v>367</v>
      </c>
      <c r="M132" s="63">
        <f>I132*VLOOKUP(G132,'Currency-RBI'!$A$2:$B$28,2,0)</f>
        <v>468264.23672986805</v>
      </c>
      <c r="N132" s="53">
        <f t="shared" si="2"/>
        <v>0.52361743812061778</v>
      </c>
    </row>
    <row r="133" spans="1:14" x14ac:dyDescent="0.2">
      <c r="A133" s="52">
        <v>20221231</v>
      </c>
      <c r="B133" s="54" t="s">
        <v>2266</v>
      </c>
      <c r="C133" s="62">
        <v>74749</v>
      </c>
      <c r="D133" s="52" t="s">
        <v>1390</v>
      </c>
      <c r="E133" s="52" t="s">
        <v>1385</v>
      </c>
      <c r="F133" s="54" t="s">
        <v>1389</v>
      </c>
      <c r="G133" s="52" t="s">
        <v>142</v>
      </c>
      <c r="H133" s="63">
        <v>408669.02999999997</v>
      </c>
      <c r="I133" s="63">
        <v>631135.69536010281</v>
      </c>
      <c r="J133" s="52">
        <v>20240331</v>
      </c>
      <c r="K133" s="52" t="s">
        <v>1388</v>
      </c>
      <c r="L133" s="52" t="s">
        <v>368</v>
      </c>
      <c r="M133" s="63">
        <f>I133*VLOOKUP(G133,'Currency-RBI'!$A$2:$B$28,2,0)</f>
        <v>631135.69536010281</v>
      </c>
      <c r="N133" s="53">
        <f t="shared" si="2"/>
        <v>0.64751373279058233</v>
      </c>
    </row>
    <row r="134" spans="1:14" x14ac:dyDescent="0.2">
      <c r="A134" s="52">
        <v>20221231</v>
      </c>
      <c r="B134" s="54" t="s">
        <v>2265</v>
      </c>
      <c r="C134" s="62">
        <v>35463</v>
      </c>
      <c r="D134" s="52" t="s">
        <v>1397</v>
      </c>
      <c r="E134" s="52" t="s">
        <v>1386</v>
      </c>
      <c r="F134" s="54" t="s">
        <v>1396</v>
      </c>
      <c r="G134" s="52" t="s">
        <v>142</v>
      </c>
      <c r="H134" s="63">
        <v>68161.5</v>
      </c>
      <c r="I134" s="63">
        <v>68298.26258727508</v>
      </c>
      <c r="J134" s="52">
        <v>20240331</v>
      </c>
      <c r="K134" s="52" t="s">
        <v>1391</v>
      </c>
      <c r="L134" s="52" t="s">
        <v>367</v>
      </c>
      <c r="M134" s="63">
        <f>I134*VLOOKUP(G134,'Currency-RBI'!$A$2:$B$28,2,0)</f>
        <v>68298.26258727508</v>
      </c>
      <c r="N134" s="53">
        <f t="shared" si="2"/>
        <v>0.99799756857503785</v>
      </c>
    </row>
    <row r="135" spans="1:14" x14ac:dyDescent="0.2">
      <c r="A135" s="52">
        <v>20221231</v>
      </c>
      <c r="B135" s="54" t="s">
        <v>2264</v>
      </c>
      <c r="C135" s="62">
        <v>46978</v>
      </c>
      <c r="D135" s="52" t="s">
        <v>1393</v>
      </c>
      <c r="E135" s="52" t="s">
        <v>1386</v>
      </c>
      <c r="F135" s="54" t="s">
        <v>1392</v>
      </c>
      <c r="G135" s="52" t="s">
        <v>142</v>
      </c>
      <c r="H135" s="63">
        <v>318824.55</v>
      </c>
      <c r="I135" s="63">
        <v>482449.40616064356</v>
      </c>
      <c r="J135" s="52">
        <v>20240331</v>
      </c>
      <c r="K135" s="52" t="s">
        <v>1388</v>
      </c>
      <c r="L135" s="52" t="s">
        <v>367</v>
      </c>
      <c r="M135" s="63">
        <f>I135*VLOOKUP(G135,'Currency-RBI'!$A$2:$B$28,2,0)</f>
        <v>482449.40616064356</v>
      </c>
      <c r="N135" s="53">
        <f t="shared" si="2"/>
        <v>0.66084556417474249</v>
      </c>
    </row>
    <row r="136" spans="1:14" x14ac:dyDescent="0.2">
      <c r="A136" s="52">
        <v>20221231</v>
      </c>
      <c r="B136" s="54" t="s">
        <v>2263</v>
      </c>
      <c r="C136" s="62">
        <v>61948</v>
      </c>
      <c r="D136" s="52" t="s">
        <v>1395</v>
      </c>
      <c r="E136" s="52" t="s">
        <v>1386</v>
      </c>
      <c r="F136" s="54" t="s">
        <v>1394</v>
      </c>
      <c r="G136" s="52" t="s">
        <v>142</v>
      </c>
      <c r="H136" s="63">
        <v>191859.03</v>
      </c>
      <c r="I136" s="63">
        <v>328267.66808785347</v>
      </c>
      <c r="J136" s="52">
        <v>20240331</v>
      </c>
      <c r="K136" s="52" t="s">
        <v>1391</v>
      </c>
      <c r="L136" s="52" t="s">
        <v>367</v>
      </c>
      <c r="M136" s="63">
        <f>I136*VLOOKUP(G136,'Currency-RBI'!$A$2:$B$28,2,0)</f>
        <v>328267.66808785347</v>
      </c>
      <c r="N136" s="53">
        <f t="shared" si="2"/>
        <v>0.58445911264295836</v>
      </c>
    </row>
    <row r="137" spans="1:14" x14ac:dyDescent="0.2">
      <c r="A137" s="52">
        <v>20221231</v>
      </c>
      <c r="B137" s="54" t="s">
        <v>2262</v>
      </c>
      <c r="C137" s="62">
        <v>81575</v>
      </c>
      <c r="D137" s="52" t="s">
        <v>1397</v>
      </c>
      <c r="E137" s="52" t="s">
        <v>1386</v>
      </c>
      <c r="F137" s="54" t="s">
        <v>1396</v>
      </c>
      <c r="G137" s="52" t="s">
        <v>142</v>
      </c>
      <c r="H137" s="63">
        <v>82708.56</v>
      </c>
      <c r="I137" s="63">
        <v>100536.92513959268</v>
      </c>
      <c r="J137" s="52">
        <v>20240331</v>
      </c>
      <c r="K137" s="52" t="s">
        <v>1388</v>
      </c>
      <c r="L137" s="52" t="s">
        <v>368</v>
      </c>
      <c r="M137" s="63">
        <f>I137*VLOOKUP(G137,'Currency-RBI'!$A$2:$B$28,2,0)</f>
        <v>100536.92513959268</v>
      </c>
      <c r="N137" s="53">
        <f t="shared" si="2"/>
        <v>0.82266848608271537</v>
      </c>
    </row>
    <row r="138" spans="1:14" x14ac:dyDescent="0.2">
      <c r="A138" s="52">
        <v>20221231</v>
      </c>
      <c r="B138" s="54" t="s">
        <v>2261</v>
      </c>
      <c r="C138" s="62">
        <v>54721</v>
      </c>
      <c r="D138" s="52" t="s">
        <v>1397</v>
      </c>
      <c r="E138" s="52" t="s">
        <v>1386</v>
      </c>
      <c r="F138" s="54" t="s">
        <v>1396</v>
      </c>
      <c r="G138" s="52" t="s">
        <v>142</v>
      </c>
      <c r="H138" s="63">
        <v>424661.49</v>
      </c>
      <c r="I138" s="63">
        <v>672387.05280336726</v>
      </c>
      <c r="J138" s="52">
        <v>20240331</v>
      </c>
      <c r="K138" s="52" t="s">
        <v>1391</v>
      </c>
      <c r="L138" s="52" t="s">
        <v>367</v>
      </c>
      <c r="M138" s="63">
        <f>I138*VLOOKUP(G138,'Currency-RBI'!$A$2:$B$28,2,0)</f>
        <v>672387.05280336726</v>
      </c>
      <c r="N138" s="53">
        <f t="shared" si="2"/>
        <v>0.63157297308071148</v>
      </c>
    </row>
    <row r="139" spans="1:14" x14ac:dyDescent="0.2">
      <c r="A139" s="52">
        <v>20221231</v>
      </c>
      <c r="B139" s="54" t="s">
        <v>2260</v>
      </c>
      <c r="C139" s="62">
        <v>27648</v>
      </c>
      <c r="D139" s="52" t="s">
        <v>1397</v>
      </c>
      <c r="E139" s="52" t="s">
        <v>1386</v>
      </c>
      <c r="F139" s="54" t="s">
        <v>1396</v>
      </c>
      <c r="G139" s="52" t="s">
        <v>142</v>
      </c>
      <c r="H139" s="63">
        <v>243580.59</v>
      </c>
      <c r="I139" s="63">
        <v>323370.92026019038</v>
      </c>
      <c r="J139" s="52">
        <v>20240331</v>
      </c>
      <c r="K139" s="52" t="s">
        <v>1391</v>
      </c>
      <c r="L139" s="52" t="s">
        <v>368</v>
      </c>
      <c r="M139" s="63">
        <f>I139*VLOOKUP(G139,'Currency-RBI'!$A$2:$B$28,2,0)</f>
        <v>323370.92026019038</v>
      </c>
      <c r="N139" s="53">
        <f t="shared" si="2"/>
        <v>0.75325446643133653</v>
      </c>
    </row>
    <row r="140" spans="1:14" x14ac:dyDescent="0.2">
      <c r="A140" s="52">
        <v>20221231</v>
      </c>
      <c r="B140" s="54" t="s">
        <v>2259</v>
      </c>
      <c r="C140" s="62">
        <v>13283</v>
      </c>
      <c r="D140" s="52" t="s">
        <v>1395</v>
      </c>
      <c r="E140" s="52" t="s">
        <v>1385</v>
      </c>
      <c r="F140" s="54" t="s">
        <v>1394</v>
      </c>
      <c r="G140" s="52" t="s">
        <v>142</v>
      </c>
      <c r="H140" s="63">
        <v>331124.31</v>
      </c>
      <c r="I140" s="63">
        <v>429549.18557236751</v>
      </c>
      <c r="J140" s="52">
        <v>20240331</v>
      </c>
      <c r="K140" s="52" t="s">
        <v>1388</v>
      </c>
      <c r="L140" s="52" t="s">
        <v>367</v>
      </c>
      <c r="M140" s="63">
        <f>I140*VLOOKUP(G140,'Currency-RBI'!$A$2:$B$28,2,0)</f>
        <v>429549.18557236751</v>
      </c>
      <c r="N140" s="53">
        <f t="shared" si="2"/>
        <v>0.7708647138017084</v>
      </c>
    </row>
    <row r="141" spans="1:14" x14ac:dyDescent="0.2">
      <c r="A141" s="52">
        <v>20221231</v>
      </c>
      <c r="B141" s="54" t="s">
        <v>2258</v>
      </c>
      <c r="C141" s="62">
        <v>84223</v>
      </c>
      <c r="D141" s="52" t="s">
        <v>1397</v>
      </c>
      <c r="E141" s="52" t="s">
        <v>1386</v>
      </c>
      <c r="F141" s="54" t="s">
        <v>1396</v>
      </c>
      <c r="G141" s="52" t="s">
        <v>142</v>
      </c>
      <c r="H141" s="63">
        <v>105524.1</v>
      </c>
      <c r="I141" s="63">
        <v>186166.43659526284</v>
      </c>
      <c r="J141" s="52">
        <v>20240331</v>
      </c>
      <c r="K141" s="52" t="s">
        <v>1391</v>
      </c>
      <c r="L141" s="52" t="s">
        <v>368</v>
      </c>
      <c r="M141" s="63">
        <f>I141*VLOOKUP(G141,'Currency-RBI'!$A$2:$B$28,2,0)</f>
        <v>186166.43659526284</v>
      </c>
      <c r="N141" s="53">
        <f t="shared" si="2"/>
        <v>0.56682666290388217</v>
      </c>
    </row>
    <row r="142" spans="1:14" x14ac:dyDescent="0.2">
      <c r="A142" s="52">
        <v>20221231</v>
      </c>
      <c r="B142" s="54" t="s">
        <v>2257</v>
      </c>
      <c r="C142" s="62">
        <v>38188</v>
      </c>
      <c r="D142" s="52" t="s">
        <v>1395</v>
      </c>
      <c r="E142" s="52" t="s">
        <v>1385</v>
      </c>
      <c r="F142" s="54" t="s">
        <v>1394</v>
      </c>
      <c r="G142" s="52" t="s">
        <v>142</v>
      </c>
      <c r="H142" s="63">
        <v>158848.47</v>
      </c>
      <c r="I142" s="63">
        <v>207104.01936804719</v>
      </c>
      <c r="J142" s="52">
        <v>20240331</v>
      </c>
      <c r="K142" s="52" t="s">
        <v>1391</v>
      </c>
      <c r="L142" s="52" t="s">
        <v>367</v>
      </c>
      <c r="M142" s="63">
        <f>I142*VLOOKUP(G142,'Currency-RBI'!$A$2:$B$28,2,0)</f>
        <v>207104.01936804719</v>
      </c>
      <c r="N142" s="53">
        <f t="shared" si="2"/>
        <v>0.76699848938087656</v>
      </c>
    </row>
    <row r="143" spans="1:14" x14ac:dyDescent="0.2">
      <c r="A143" s="52">
        <v>20221231</v>
      </c>
      <c r="B143" s="54" t="s">
        <v>2256</v>
      </c>
      <c r="C143" s="62">
        <v>69824</v>
      </c>
      <c r="D143" s="52" t="s">
        <v>1397</v>
      </c>
      <c r="E143" s="52" t="s">
        <v>1385</v>
      </c>
      <c r="F143" s="54" t="s">
        <v>1396</v>
      </c>
      <c r="G143" s="52" t="s">
        <v>142</v>
      </c>
      <c r="H143" s="63">
        <v>239543.37</v>
      </c>
      <c r="I143" s="63">
        <v>314965.65103161556</v>
      </c>
      <c r="J143" s="52">
        <v>20240331</v>
      </c>
      <c r="K143" s="52" t="s">
        <v>1388</v>
      </c>
      <c r="L143" s="52" t="s">
        <v>367</v>
      </c>
      <c r="M143" s="63">
        <f>I143*VLOOKUP(G143,'Currency-RBI'!$A$2:$B$28,2,0)</f>
        <v>314965.65103161556</v>
      </c>
      <c r="N143" s="53">
        <f t="shared" si="2"/>
        <v>0.76053807523270267</v>
      </c>
    </row>
    <row r="144" spans="1:14" x14ac:dyDescent="0.2">
      <c r="A144" s="52">
        <v>20221231</v>
      </c>
      <c r="B144" s="54" t="s">
        <v>2255</v>
      </c>
      <c r="C144" s="62">
        <v>50998</v>
      </c>
      <c r="D144" s="52" t="s">
        <v>1397</v>
      </c>
      <c r="E144" s="52" t="s">
        <v>1385</v>
      </c>
      <c r="F144" s="54" t="s">
        <v>1396</v>
      </c>
      <c r="G144" s="52" t="s">
        <v>142</v>
      </c>
      <c r="H144" s="63">
        <v>108734.67</v>
      </c>
      <c r="I144" s="63">
        <v>190152.89655959271</v>
      </c>
      <c r="J144" s="52">
        <v>20240331</v>
      </c>
      <c r="K144" s="52" t="s">
        <v>1391</v>
      </c>
      <c r="L144" s="52" t="s">
        <v>368</v>
      </c>
      <c r="M144" s="63">
        <f>I144*VLOOKUP(G144,'Currency-RBI'!$A$2:$B$28,2,0)</f>
        <v>190152.89655959271</v>
      </c>
      <c r="N144" s="53">
        <f t="shared" si="2"/>
        <v>0.57182757647829596</v>
      </c>
    </row>
    <row r="145" spans="1:14" x14ac:dyDescent="0.2">
      <c r="A145" s="52">
        <v>20221231</v>
      </c>
      <c r="B145" s="54" t="s">
        <v>2254</v>
      </c>
      <c r="C145" s="62">
        <v>70936</v>
      </c>
      <c r="D145" s="52" t="s">
        <v>1395</v>
      </c>
      <c r="E145" s="52" t="s">
        <v>1386</v>
      </c>
      <c r="F145" s="54" t="s">
        <v>1394</v>
      </c>
      <c r="G145" s="52" t="s">
        <v>142</v>
      </c>
      <c r="H145" s="63">
        <v>439328.33999999997</v>
      </c>
      <c r="I145" s="63">
        <v>853996.09507256444</v>
      </c>
      <c r="J145" s="52">
        <v>20240331</v>
      </c>
      <c r="K145" s="52" t="s">
        <v>1388</v>
      </c>
      <c r="L145" s="52" t="s">
        <v>367</v>
      </c>
      <c r="M145" s="63">
        <f>I145*VLOOKUP(G145,'Currency-RBI'!$A$2:$B$28,2,0)</f>
        <v>853996.09507256444</v>
      </c>
      <c r="N145" s="53">
        <f t="shared" si="2"/>
        <v>0.51443834759299456</v>
      </c>
    </row>
    <row r="146" spans="1:14" x14ac:dyDescent="0.2">
      <c r="A146" s="52">
        <v>20221231</v>
      </c>
      <c r="B146" s="54" t="s">
        <v>2253</v>
      </c>
      <c r="C146" s="62">
        <v>35550</v>
      </c>
      <c r="D146" s="52" t="s">
        <v>1390</v>
      </c>
      <c r="E146" s="52" t="s">
        <v>1385</v>
      </c>
      <c r="F146" s="54" t="s">
        <v>1389</v>
      </c>
      <c r="G146" s="52" t="s">
        <v>142</v>
      </c>
      <c r="H146" s="63">
        <v>452905.2</v>
      </c>
      <c r="I146" s="63">
        <v>699380.68133710127</v>
      </c>
      <c r="J146" s="52">
        <v>20240331</v>
      </c>
      <c r="K146" s="52" t="s">
        <v>1388</v>
      </c>
      <c r="L146" s="52" t="s">
        <v>368</v>
      </c>
      <c r="M146" s="63">
        <f>I146*VLOOKUP(G146,'Currency-RBI'!$A$2:$B$28,2,0)</f>
        <v>699380.68133710127</v>
      </c>
      <c r="N146" s="53">
        <f t="shared" si="2"/>
        <v>0.64758036944074504</v>
      </c>
    </row>
    <row r="147" spans="1:14" x14ac:dyDescent="0.2">
      <c r="A147" s="52">
        <v>20221231</v>
      </c>
      <c r="B147" s="54" t="s">
        <v>2252</v>
      </c>
      <c r="C147" s="62">
        <v>10213</v>
      </c>
      <c r="D147" s="52" t="s">
        <v>1395</v>
      </c>
      <c r="E147" s="52" t="s">
        <v>1385</v>
      </c>
      <c r="F147" s="54" t="s">
        <v>1394</v>
      </c>
      <c r="G147" s="52" t="s">
        <v>142</v>
      </c>
      <c r="H147" s="63">
        <v>363761.64</v>
      </c>
      <c r="I147" s="63">
        <v>511043.76033310813</v>
      </c>
      <c r="J147" s="52">
        <v>20240331</v>
      </c>
      <c r="K147" s="52" t="s">
        <v>1388</v>
      </c>
      <c r="L147" s="52" t="s">
        <v>367</v>
      </c>
      <c r="M147" s="63">
        <f>I147*VLOOKUP(G147,'Currency-RBI'!$A$2:$B$28,2,0)</f>
        <v>511043.76033310813</v>
      </c>
      <c r="N147" s="53">
        <f t="shared" si="2"/>
        <v>0.71180135290741675</v>
      </c>
    </row>
    <row r="148" spans="1:14" x14ac:dyDescent="0.2">
      <c r="A148" s="52">
        <v>20221231</v>
      </c>
      <c r="B148" s="54" t="s">
        <v>2251</v>
      </c>
      <c r="C148" s="62">
        <v>27585</v>
      </c>
      <c r="D148" s="52" t="s">
        <v>1390</v>
      </c>
      <c r="E148" s="52" t="s">
        <v>1385</v>
      </c>
      <c r="F148" s="54" t="s">
        <v>1389</v>
      </c>
      <c r="G148" s="52" t="s">
        <v>142</v>
      </c>
      <c r="H148" s="63">
        <v>65995.38</v>
      </c>
      <c r="I148" s="63">
        <v>82367.963556909453</v>
      </c>
      <c r="J148" s="52">
        <v>20240331</v>
      </c>
      <c r="K148" s="52" t="s">
        <v>1391</v>
      </c>
      <c r="L148" s="52" t="s">
        <v>368</v>
      </c>
      <c r="M148" s="63">
        <f>I148*VLOOKUP(G148,'Currency-RBI'!$A$2:$B$28,2,0)</f>
        <v>82367.963556909453</v>
      </c>
      <c r="N148" s="53">
        <f t="shared" si="2"/>
        <v>0.80122631603490657</v>
      </c>
    </row>
    <row r="149" spans="1:14" x14ac:dyDescent="0.2">
      <c r="A149" s="52">
        <v>20221231</v>
      </c>
      <c r="B149" s="54" t="s">
        <v>2250</v>
      </c>
      <c r="C149" s="62">
        <v>34134</v>
      </c>
      <c r="D149" s="52" t="s">
        <v>1395</v>
      </c>
      <c r="E149" s="52" t="s">
        <v>1385</v>
      </c>
      <c r="F149" s="54" t="s">
        <v>1394</v>
      </c>
      <c r="G149" s="52" t="s">
        <v>142</v>
      </c>
      <c r="H149" s="63">
        <v>405711.9</v>
      </c>
      <c r="I149" s="63">
        <v>728990.69363517012</v>
      </c>
      <c r="J149" s="52">
        <v>20240331</v>
      </c>
      <c r="K149" s="52" t="s">
        <v>1388</v>
      </c>
      <c r="L149" s="52" t="s">
        <v>368</v>
      </c>
      <c r="M149" s="63">
        <f>I149*VLOOKUP(G149,'Currency-RBI'!$A$2:$B$28,2,0)</f>
        <v>728990.69363517012</v>
      </c>
      <c r="N149" s="53">
        <f t="shared" si="2"/>
        <v>0.5565392035073663</v>
      </c>
    </row>
    <row r="150" spans="1:14" x14ac:dyDescent="0.2">
      <c r="A150" s="52">
        <v>20221231</v>
      </c>
      <c r="B150" s="54" t="s">
        <v>2249</v>
      </c>
      <c r="C150" s="62">
        <v>87120</v>
      </c>
      <c r="D150" s="52" t="s">
        <v>1390</v>
      </c>
      <c r="E150" s="52" t="s">
        <v>1385</v>
      </c>
      <c r="F150" s="54" t="s">
        <v>1389</v>
      </c>
      <c r="G150" s="52" t="s">
        <v>142</v>
      </c>
      <c r="H150" s="63">
        <v>459393.66</v>
      </c>
      <c r="I150" s="63">
        <v>838898.18878343806</v>
      </c>
      <c r="J150" s="52">
        <v>20240331</v>
      </c>
      <c r="K150" s="52" t="s">
        <v>1388</v>
      </c>
      <c r="L150" s="52" t="s">
        <v>368</v>
      </c>
      <c r="M150" s="63">
        <f>I150*VLOOKUP(G150,'Currency-RBI'!$A$2:$B$28,2,0)</f>
        <v>838898.18878343806</v>
      </c>
      <c r="N150" s="53">
        <f t="shared" si="2"/>
        <v>0.54761551060946756</v>
      </c>
    </row>
    <row r="151" spans="1:14" x14ac:dyDescent="0.2">
      <c r="A151" s="52">
        <v>20221231</v>
      </c>
      <c r="B151" s="54" t="s">
        <v>2248</v>
      </c>
      <c r="C151" s="62">
        <v>42892</v>
      </c>
      <c r="D151" s="52" t="s">
        <v>1390</v>
      </c>
      <c r="E151" s="52" t="s">
        <v>1385</v>
      </c>
      <c r="F151" s="54" t="s">
        <v>1389</v>
      </c>
      <c r="G151" s="52" t="s">
        <v>142</v>
      </c>
      <c r="H151" s="63">
        <v>471979.52999999997</v>
      </c>
      <c r="I151" s="63">
        <v>853604.94057525322</v>
      </c>
      <c r="J151" s="52">
        <v>20240331</v>
      </c>
      <c r="K151" s="52" t="s">
        <v>1391</v>
      </c>
      <c r="L151" s="52" t="s">
        <v>368</v>
      </c>
      <c r="M151" s="63">
        <f>I151*VLOOKUP(G151,'Currency-RBI'!$A$2:$B$28,2,0)</f>
        <v>853604.94057525322</v>
      </c>
      <c r="N151" s="53">
        <f t="shared" si="2"/>
        <v>0.55292502135932819</v>
      </c>
    </row>
    <row r="152" spans="1:14" x14ac:dyDescent="0.2">
      <c r="A152" s="52">
        <v>20221231</v>
      </c>
      <c r="B152" s="54" t="s">
        <v>2247</v>
      </c>
      <c r="C152" s="62">
        <v>31584</v>
      </c>
      <c r="D152" s="52" t="s">
        <v>1390</v>
      </c>
      <c r="E152" s="52" t="s">
        <v>1386</v>
      </c>
      <c r="F152" s="54" t="s">
        <v>1389</v>
      </c>
      <c r="G152" s="52" t="s">
        <v>142</v>
      </c>
      <c r="H152" s="63">
        <v>270593.73</v>
      </c>
      <c r="I152" s="63">
        <v>351513.38175021362</v>
      </c>
      <c r="J152" s="52">
        <v>20240331</v>
      </c>
      <c r="K152" s="52" t="s">
        <v>1391</v>
      </c>
      <c r="L152" s="52" t="s">
        <v>368</v>
      </c>
      <c r="M152" s="63">
        <f>I152*VLOOKUP(G152,'Currency-RBI'!$A$2:$B$28,2,0)</f>
        <v>351513.38175021362</v>
      </c>
      <c r="N152" s="53">
        <f t="shared" si="2"/>
        <v>0.76979638343408685</v>
      </c>
    </row>
    <row r="153" spans="1:14" x14ac:dyDescent="0.2">
      <c r="A153" s="52">
        <v>20221231</v>
      </c>
      <c r="B153" s="54" t="s">
        <v>2246</v>
      </c>
      <c r="C153" s="62">
        <v>47839</v>
      </c>
      <c r="D153" s="52" t="s">
        <v>1397</v>
      </c>
      <c r="E153" s="52" t="s">
        <v>1385</v>
      </c>
      <c r="F153" s="54" t="s">
        <v>1396</v>
      </c>
      <c r="G153" s="52" t="s">
        <v>142</v>
      </c>
      <c r="H153" s="63">
        <v>137270.43</v>
      </c>
      <c r="I153" s="63">
        <v>175958.97325607741</v>
      </c>
      <c r="J153" s="52">
        <v>20240331</v>
      </c>
      <c r="K153" s="52" t="s">
        <v>1388</v>
      </c>
      <c r="L153" s="52" t="s">
        <v>367</v>
      </c>
      <c r="M153" s="63">
        <f>I153*VLOOKUP(G153,'Currency-RBI'!$A$2:$B$28,2,0)</f>
        <v>175958.97325607741</v>
      </c>
      <c r="N153" s="53">
        <f t="shared" si="2"/>
        <v>0.78012747778555724</v>
      </c>
    </row>
    <row r="154" spans="1:14" x14ac:dyDescent="0.2">
      <c r="A154" s="52">
        <v>20221231</v>
      </c>
      <c r="B154" s="54" t="s">
        <v>2245</v>
      </c>
      <c r="C154" s="62">
        <v>42168</v>
      </c>
      <c r="D154" s="52" t="s">
        <v>1390</v>
      </c>
      <c r="E154" s="52" t="s">
        <v>1386</v>
      </c>
      <c r="F154" s="54" t="s">
        <v>1389</v>
      </c>
      <c r="G154" s="52" t="s">
        <v>142</v>
      </c>
      <c r="H154" s="63">
        <v>311061.96000000002</v>
      </c>
      <c r="I154" s="63">
        <v>597828.59533249179</v>
      </c>
      <c r="J154" s="52">
        <v>20240331</v>
      </c>
      <c r="K154" s="52" t="s">
        <v>1391</v>
      </c>
      <c r="L154" s="52" t="s">
        <v>367</v>
      </c>
      <c r="M154" s="63">
        <f>I154*VLOOKUP(G154,'Currency-RBI'!$A$2:$B$28,2,0)</f>
        <v>597828.59533249179</v>
      </c>
      <c r="N154" s="53">
        <f t="shared" si="2"/>
        <v>0.52031964082781623</v>
      </c>
    </row>
    <row r="155" spans="1:14" x14ac:dyDescent="0.2">
      <c r="A155" s="52">
        <v>20221231</v>
      </c>
      <c r="B155" s="54" t="s">
        <v>2244</v>
      </c>
      <c r="C155" s="62">
        <v>39574</v>
      </c>
      <c r="D155" s="52" t="s">
        <v>1390</v>
      </c>
      <c r="E155" s="52" t="s">
        <v>1385</v>
      </c>
      <c r="F155" s="54" t="s">
        <v>1389</v>
      </c>
      <c r="G155" s="52" t="s">
        <v>142</v>
      </c>
      <c r="H155" s="63">
        <v>197278.29</v>
      </c>
      <c r="I155" s="63">
        <v>298440.96635399357</v>
      </c>
      <c r="J155" s="52">
        <v>20240331</v>
      </c>
      <c r="K155" s="52" t="s">
        <v>1388</v>
      </c>
      <c r="L155" s="52" t="s">
        <v>367</v>
      </c>
      <c r="M155" s="63">
        <f>I155*VLOOKUP(G155,'Currency-RBI'!$A$2:$B$28,2,0)</f>
        <v>298440.96635399357</v>
      </c>
      <c r="N155" s="53">
        <f t="shared" si="2"/>
        <v>0.6610295242309322</v>
      </c>
    </row>
    <row r="156" spans="1:14" x14ac:dyDescent="0.2">
      <c r="A156" s="52">
        <v>20221231</v>
      </c>
      <c r="B156" s="54" t="s">
        <v>2243</v>
      </c>
      <c r="C156" s="62">
        <v>41066</v>
      </c>
      <c r="D156" s="52" t="s">
        <v>1397</v>
      </c>
      <c r="E156" s="52" t="s">
        <v>1386</v>
      </c>
      <c r="F156" s="54" t="s">
        <v>1396</v>
      </c>
      <c r="G156" s="52" t="s">
        <v>142</v>
      </c>
      <c r="H156" s="63">
        <v>444752.55</v>
      </c>
      <c r="I156" s="63">
        <v>479671.31825904839</v>
      </c>
      <c r="J156" s="52">
        <v>20240331</v>
      </c>
      <c r="K156" s="52" t="s">
        <v>1391</v>
      </c>
      <c r="L156" s="52" t="s">
        <v>368</v>
      </c>
      <c r="M156" s="63">
        <f>I156*VLOOKUP(G156,'Currency-RBI'!$A$2:$B$28,2,0)</f>
        <v>479671.31825904839</v>
      </c>
      <c r="N156" s="53">
        <f t="shared" si="2"/>
        <v>0.92720271792404652</v>
      </c>
    </row>
    <row r="157" spans="1:14" x14ac:dyDescent="0.2">
      <c r="A157" s="52">
        <v>20221231</v>
      </c>
      <c r="B157" s="54" t="s">
        <v>2242</v>
      </c>
      <c r="C157" s="62">
        <v>45608</v>
      </c>
      <c r="D157" s="52" t="s">
        <v>1393</v>
      </c>
      <c r="E157" s="52" t="s">
        <v>1385</v>
      </c>
      <c r="F157" s="54" t="s">
        <v>1392</v>
      </c>
      <c r="G157" s="52" t="s">
        <v>142</v>
      </c>
      <c r="H157" s="63">
        <v>443286.36</v>
      </c>
      <c r="I157" s="63">
        <v>521739.2609356438</v>
      </c>
      <c r="J157" s="52">
        <v>20240331</v>
      </c>
      <c r="K157" s="52" t="s">
        <v>1391</v>
      </c>
      <c r="L157" s="52" t="s">
        <v>367</v>
      </c>
      <c r="M157" s="63">
        <f>I157*VLOOKUP(G157,'Currency-RBI'!$A$2:$B$28,2,0)</f>
        <v>521739.2609356438</v>
      </c>
      <c r="N157" s="53">
        <f t="shared" si="2"/>
        <v>0.84963197748439923</v>
      </c>
    </row>
    <row r="158" spans="1:14" x14ac:dyDescent="0.2">
      <c r="A158" s="52">
        <v>20221231</v>
      </c>
      <c r="B158" s="54" t="s">
        <v>2241</v>
      </c>
      <c r="C158" s="62">
        <v>70061</v>
      </c>
      <c r="D158" s="52" t="s">
        <v>1395</v>
      </c>
      <c r="E158" s="52" t="s">
        <v>1385</v>
      </c>
      <c r="F158" s="54" t="s">
        <v>1394</v>
      </c>
      <c r="G158" s="52" t="s">
        <v>142</v>
      </c>
      <c r="H158" s="63">
        <v>432251.82</v>
      </c>
      <c r="I158" s="63">
        <v>539138.62013609684</v>
      </c>
      <c r="J158" s="52">
        <v>20240331</v>
      </c>
      <c r="K158" s="52" t="s">
        <v>1391</v>
      </c>
      <c r="L158" s="52" t="s">
        <v>367</v>
      </c>
      <c r="M158" s="63">
        <f>I158*VLOOKUP(G158,'Currency-RBI'!$A$2:$B$28,2,0)</f>
        <v>539138.62013609684</v>
      </c>
      <c r="N158" s="53">
        <f t="shared" si="2"/>
        <v>0.80174523555905719</v>
      </c>
    </row>
    <row r="159" spans="1:14" x14ac:dyDescent="0.2">
      <c r="A159" s="52">
        <v>20221231</v>
      </c>
      <c r="B159" s="54" t="s">
        <v>2240</v>
      </c>
      <c r="C159" s="62">
        <v>41655</v>
      </c>
      <c r="D159" s="52" t="s">
        <v>1390</v>
      </c>
      <c r="E159" s="52" t="s">
        <v>1386</v>
      </c>
      <c r="F159" s="54" t="s">
        <v>1389</v>
      </c>
      <c r="G159" s="52" t="s">
        <v>142</v>
      </c>
      <c r="H159" s="63">
        <v>410631.21</v>
      </c>
      <c r="I159" s="63">
        <v>546471.83333409403</v>
      </c>
      <c r="J159" s="52">
        <v>20240331</v>
      </c>
      <c r="K159" s="52" t="s">
        <v>1388</v>
      </c>
      <c r="L159" s="52" t="s">
        <v>367</v>
      </c>
      <c r="M159" s="63">
        <f>I159*VLOOKUP(G159,'Currency-RBI'!$A$2:$B$28,2,0)</f>
        <v>546471.83333409403</v>
      </c>
      <c r="N159" s="53">
        <f t="shared" si="2"/>
        <v>0.75142246123590095</v>
      </c>
    </row>
    <row r="160" spans="1:14" x14ac:dyDescent="0.2">
      <c r="A160" s="52">
        <v>20221231</v>
      </c>
      <c r="B160" s="54" t="s">
        <v>2239</v>
      </c>
      <c r="C160" s="62">
        <v>18716</v>
      </c>
      <c r="D160" s="52" t="s">
        <v>1397</v>
      </c>
      <c r="E160" s="52" t="s">
        <v>1385</v>
      </c>
      <c r="F160" s="54" t="s">
        <v>1396</v>
      </c>
      <c r="G160" s="52" t="s">
        <v>142</v>
      </c>
      <c r="H160" s="63">
        <v>272889.53999999998</v>
      </c>
      <c r="I160" s="63">
        <v>529873.39240491332</v>
      </c>
      <c r="J160" s="52">
        <v>20240331</v>
      </c>
      <c r="K160" s="52" t="s">
        <v>1388</v>
      </c>
      <c r="L160" s="52" t="s">
        <v>368</v>
      </c>
      <c r="M160" s="63">
        <f>I160*VLOOKUP(G160,'Currency-RBI'!$A$2:$B$28,2,0)</f>
        <v>529873.39240491332</v>
      </c>
      <c r="N160" s="53">
        <f t="shared" si="2"/>
        <v>0.51500895102780697</v>
      </c>
    </row>
    <row r="161" spans="1:14" x14ac:dyDescent="0.2">
      <c r="A161" s="52">
        <v>20221231</v>
      </c>
      <c r="B161" s="54" t="s">
        <v>2238</v>
      </c>
      <c r="C161" s="62">
        <v>76241</v>
      </c>
      <c r="D161" s="52" t="s">
        <v>1395</v>
      </c>
      <c r="E161" s="52" t="s">
        <v>1385</v>
      </c>
      <c r="F161" s="54" t="s">
        <v>1394</v>
      </c>
      <c r="G161" s="52" t="s">
        <v>142</v>
      </c>
      <c r="H161" s="63">
        <v>494804.97</v>
      </c>
      <c r="I161" s="63">
        <v>816698.62864749518</v>
      </c>
      <c r="J161" s="52">
        <v>20240331</v>
      </c>
      <c r="K161" s="52" t="s">
        <v>1388</v>
      </c>
      <c r="L161" s="52" t="s">
        <v>367</v>
      </c>
      <c r="M161" s="63">
        <f>I161*VLOOKUP(G161,'Currency-RBI'!$A$2:$B$28,2,0)</f>
        <v>816698.62864749518</v>
      </c>
      <c r="N161" s="53">
        <f t="shared" si="2"/>
        <v>0.60585992512247566</v>
      </c>
    </row>
    <row r="162" spans="1:14" x14ac:dyDescent="0.2">
      <c r="A162" s="52">
        <v>20221231</v>
      </c>
      <c r="B162" s="54" t="s">
        <v>2237</v>
      </c>
      <c r="C162" s="62">
        <v>60611</v>
      </c>
      <c r="D162" s="52" t="s">
        <v>1395</v>
      </c>
      <c r="E162" s="52" t="s">
        <v>1385</v>
      </c>
      <c r="F162" s="54" t="s">
        <v>1394</v>
      </c>
      <c r="G162" s="52" t="s">
        <v>142</v>
      </c>
      <c r="H162" s="63">
        <v>315221.94</v>
      </c>
      <c r="I162" s="63">
        <v>616682.06538164231</v>
      </c>
      <c r="J162" s="52">
        <v>20240331</v>
      </c>
      <c r="K162" s="52" t="s">
        <v>1388</v>
      </c>
      <c r="L162" s="52" t="s">
        <v>368</v>
      </c>
      <c r="M162" s="63">
        <f>I162*VLOOKUP(G162,'Currency-RBI'!$A$2:$B$28,2,0)</f>
        <v>616682.06538164231</v>
      </c>
      <c r="N162" s="53">
        <f t="shared" si="2"/>
        <v>0.51115794944501991</v>
      </c>
    </row>
    <row r="163" spans="1:14" x14ac:dyDescent="0.2">
      <c r="A163" s="52">
        <v>20221231</v>
      </c>
      <c r="B163" s="54" t="s">
        <v>2236</v>
      </c>
      <c r="C163" s="62">
        <v>44857</v>
      </c>
      <c r="D163" s="52" t="s">
        <v>1397</v>
      </c>
      <c r="E163" s="52" t="s">
        <v>1386</v>
      </c>
      <c r="F163" s="54" t="s">
        <v>1396</v>
      </c>
      <c r="G163" s="52" t="s">
        <v>142</v>
      </c>
      <c r="H163" s="63">
        <v>414005.13</v>
      </c>
      <c r="I163" s="63">
        <v>686783.20541515504</v>
      </c>
      <c r="J163" s="52">
        <v>20240331</v>
      </c>
      <c r="K163" s="52" t="s">
        <v>1388</v>
      </c>
      <c r="L163" s="52" t="s">
        <v>367</v>
      </c>
      <c r="M163" s="63">
        <f>I163*VLOOKUP(G163,'Currency-RBI'!$A$2:$B$28,2,0)</f>
        <v>686783.20541515504</v>
      </c>
      <c r="N163" s="53">
        <f t="shared" si="2"/>
        <v>0.60281778403380903</v>
      </c>
    </row>
    <row r="164" spans="1:14" x14ac:dyDescent="0.2">
      <c r="A164" s="52">
        <v>20221231</v>
      </c>
      <c r="B164" s="54" t="s">
        <v>2235</v>
      </c>
      <c r="C164" s="62">
        <v>34730</v>
      </c>
      <c r="D164" s="52" t="s">
        <v>1390</v>
      </c>
      <c r="E164" s="52" t="s">
        <v>1386</v>
      </c>
      <c r="F164" s="54" t="s">
        <v>1389</v>
      </c>
      <c r="G164" s="52" t="s">
        <v>142</v>
      </c>
      <c r="H164" s="63">
        <v>441181.62</v>
      </c>
      <c r="I164" s="63">
        <v>592040.94588900148</v>
      </c>
      <c r="J164" s="52">
        <v>20240331</v>
      </c>
      <c r="K164" s="52" t="s">
        <v>1388</v>
      </c>
      <c r="L164" s="52" t="s">
        <v>368</v>
      </c>
      <c r="M164" s="63">
        <f>I164*VLOOKUP(G164,'Currency-RBI'!$A$2:$B$28,2,0)</f>
        <v>592040.94588900148</v>
      </c>
      <c r="N164" s="53">
        <f t="shared" si="2"/>
        <v>0.74518768180387762</v>
      </c>
    </row>
    <row r="165" spans="1:14" x14ac:dyDescent="0.2">
      <c r="A165" s="52">
        <v>20221231</v>
      </c>
      <c r="B165" s="54" t="s">
        <v>2234</v>
      </c>
      <c r="C165" s="62">
        <v>24132</v>
      </c>
      <c r="D165" s="52" t="s">
        <v>1393</v>
      </c>
      <c r="E165" s="52" t="s">
        <v>1385</v>
      </c>
      <c r="F165" s="54" t="s">
        <v>1392</v>
      </c>
      <c r="G165" s="52" t="s">
        <v>142</v>
      </c>
      <c r="H165" s="63">
        <v>439046.19</v>
      </c>
      <c r="I165" s="63">
        <v>624265.0361103937</v>
      </c>
      <c r="J165" s="52">
        <v>20240331</v>
      </c>
      <c r="K165" s="52" t="s">
        <v>1391</v>
      </c>
      <c r="L165" s="52" t="s">
        <v>367</v>
      </c>
      <c r="M165" s="63">
        <f>I165*VLOOKUP(G165,'Currency-RBI'!$A$2:$B$28,2,0)</f>
        <v>624265.0361103937</v>
      </c>
      <c r="N165" s="53">
        <f t="shared" si="2"/>
        <v>0.7033009452772877</v>
      </c>
    </row>
    <row r="166" spans="1:14" x14ac:dyDescent="0.2">
      <c r="A166" s="52">
        <v>20221231</v>
      </c>
      <c r="B166" s="54" t="s">
        <v>2233</v>
      </c>
      <c r="C166" s="62">
        <v>12002</v>
      </c>
      <c r="D166" s="52" t="s">
        <v>1395</v>
      </c>
      <c r="E166" s="52" t="s">
        <v>1386</v>
      </c>
      <c r="F166" s="54" t="s">
        <v>1394</v>
      </c>
      <c r="G166" s="52" t="s">
        <v>142</v>
      </c>
      <c r="H166" s="63">
        <v>136838.79</v>
      </c>
      <c r="I166" s="63">
        <v>253935.66483285831</v>
      </c>
      <c r="J166" s="52">
        <v>20240331</v>
      </c>
      <c r="K166" s="52" t="s">
        <v>1391</v>
      </c>
      <c r="L166" s="52" t="s">
        <v>367</v>
      </c>
      <c r="M166" s="63">
        <f>I166*VLOOKUP(G166,'Currency-RBI'!$A$2:$B$28,2,0)</f>
        <v>253935.66483285831</v>
      </c>
      <c r="N166" s="53">
        <f t="shared" si="2"/>
        <v>0.53887188351454285</v>
      </c>
    </row>
    <row r="167" spans="1:14" x14ac:dyDescent="0.2">
      <c r="A167" s="52">
        <v>20221231</v>
      </c>
      <c r="B167" s="54" t="s">
        <v>2232</v>
      </c>
      <c r="C167" s="62">
        <v>65637</v>
      </c>
      <c r="D167" s="52" t="s">
        <v>1397</v>
      </c>
      <c r="E167" s="52" t="s">
        <v>1385</v>
      </c>
      <c r="F167" s="54" t="s">
        <v>1396</v>
      </c>
      <c r="G167" s="52" t="s">
        <v>142</v>
      </c>
      <c r="H167" s="63">
        <v>407385.99</v>
      </c>
      <c r="I167" s="63">
        <v>739142.93279669329</v>
      </c>
      <c r="J167" s="52">
        <v>20240331</v>
      </c>
      <c r="K167" s="52" t="s">
        <v>1388</v>
      </c>
      <c r="L167" s="52" t="s">
        <v>368</v>
      </c>
      <c r="M167" s="63">
        <f>I167*VLOOKUP(G167,'Currency-RBI'!$A$2:$B$28,2,0)</f>
        <v>739142.93279669329</v>
      </c>
      <c r="N167" s="53">
        <f t="shared" si="2"/>
        <v>0.55115996098153119</v>
      </c>
    </row>
    <row r="168" spans="1:14" x14ac:dyDescent="0.2">
      <c r="A168" s="52">
        <v>20221231</v>
      </c>
      <c r="B168" s="54" t="s">
        <v>2231</v>
      </c>
      <c r="C168" s="62">
        <v>63662</v>
      </c>
      <c r="D168" s="52" t="s">
        <v>1390</v>
      </c>
      <c r="E168" s="52" t="s">
        <v>1386</v>
      </c>
      <c r="F168" s="54" t="s">
        <v>1389</v>
      </c>
      <c r="G168" s="52" t="s">
        <v>142</v>
      </c>
      <c r="H168" s="63">
        <v>276491.15999999997</v>
      </c>
      <c r="I168" s="63">
        <v>279802.72356483893</v>
      </c>
      <c r="J168" s="52">
        <v>20240331</v>
      </c>
      <c r="K168" s="52" t="s">
        <v>1388</v>
      </c>
      <c r="L168" s="52" t="s">
        <v>368</v>
      </c>
      <c r="M168" s="63">
        <f>I168*VLOOKUP(G168,'Currency-RBI'!$A$2:$B$28,2,0)</f>
        <v>279802.72356483893</v>
      </c>
      <c r="N168" s="53">
        <f t="shared" si="2"/>
        <v>0.98816464856864927</v>
      </c>
    </row>
    <row r="169" spans="1:14" x14ac:dyDescent="0.2">
      <c r="A169" s="52">
        <v>20221231</v>
      </c>
      <c r="B169" s="54" t="s">
        <v>2230</v>
      </c>
      <c r="C169" s="62">
        <v>76320</v>
      </c>
      <c r="D169" s="52" t="s">
        <v>1393</v>
      </c>
      <c r="E169" s="52" t="s">
        <v>1386</v>
      </c>
      <c r="F169" s="54" t="s">
        <v>1392</v>
      </c>
      <c r="G169" s="52" t="s">
        <v>142</v>
      </c>
      <c r="H169" s="63">
        <v>369158.13</v>
      </c>
      <c r="I169" s="63">
        <v>381890.56961449364</v>
      </c>
      <c r="J169" s="52">
        <v>20240331</v>
      </c>
      <c r="K169" s="52" t="s">
        <v>1388</v>
      </c>
      <c r="L169" s="52" t="s">
        <v>368</v>
      </c>
      <c r="M169" s="63">
        <f>I169*VLOOKUP(G169,'Currency-RBI'!$A$2:$B$28,2,0)</f>
        <v>381890.56961449364</v>
      </c>
      <c r="N169" s="53">
        <f t="shared" si="2"/>
        <v>0.96665945527969799</v>
      </c>
    </row>
    <row r="170" spans="1:14" x14ac:dyDescent="0.2">
      <c r="A170" s="52">
        <v>20221231</v>
      </c>
      <c r="B170" s="54" t="s">
        <v>2229</v>
      </c>
      <c r="C170" s="62">
        <v>83488</v>
      </c>
      <c r="D170" s="52" t="s">
        <v>1390</v>
      </c>
      <c r="E170" s="52" t="s">
        <v>1386</v>
      </c>
      <c r="F170" s="54" t="s">
        <v>1389</v>
      </c>
      <c r="G170" s="52" t="s">
        <v>142</v>
      </c>
      <c r="H170" s="63">
        <v>236066.49</v>
      </c>
      <c r="I170" s="63">
        <v>352898.58395201544</v>
      </c>
      <c r="J170" s="52">
        <v>20240331</v>
      </c>
      <c r="K170" s="52" t="s">
        <v>1391</v>
      </c>
      <c r="L170" s="52" t="s">
        <v>367</v>
      </c>
      <c r="M170" s="63">
        <f>I170*VLOOKUP(G170,'Currency-RBI'!$A$2:$B$28,2,0)</f>
        <v>352898.58395201544</v>
      </c>
      <c r="N170" s="53">
        <f t="shared" si="2"/>
        <v>0.66893578136912724</v>
      </c>
    </row>
    <row r="171" spans="1:14" x14ac:dyDescent="0.2">
      <c r="A171" s="52">
        <v>20221231</v>
      </c>
      <c r="B171" s="54" t="s">
        <v>2228</v>
      </c>
      <c r="C171" s="62">
        <v>86688</v>
      </c>
      <c r="D171" s="52" t="s">
        <v>1390</v>
      </c>
      <c r="E171" s="52" t="s">
        <v>1385</v>
      </c>
      <c r="F171" s="54" t="s">
        <v>1389</v>
      </c>
      <c r="G171" s="52" t="s">
        <v>142</v>
      </c>
      <c r="H171" s="63">
        <v>428358.15</v>
      </c>
      <c r="I171" s="63">
        <v>709792.41021340073</v>
      </c>
      <c r="J171" s="52">
        <v>20240331</v>
      </c>
      <c r="K171" s="52" t="s">
        <v>1388</v>
      </c>
      <c r="L171" s="52" t="s">
        <v>368</v>
      </c>
      <c r="M171" s="63">
        <f>I171*VLOOKUP(G171,'Currency-RBI'!$A$2:$B$28,2,0)</f>
        <v>709792.41021340073</v>
      </c>
      <c r="N171" s="53">
        <f t="shared" si="2"/>
        <v>0.60349778870023862</v>
      </c>
    </row>
    <row r="172" spans="1:14" x14ac:dyDescent="0.2">
      <c r="A172" s="52">
        <v>20221231</v>
      </c>
      <c r="B172" s="54" t="s">
        <v>2227</v>
      </c>
      <c r="C172" s="62">
        <v>76005</v>
      </c>
      <c r="D172" s="52" t="s">
        <v>1395</v>
      </c>
      <c r="E172" s="52" t="s">
        <v>1386</v>
      </c>
      <c r="F172" s="54" t="s">
        <v>1394</v>
      </c>
      <c r="G172" s="52" t="s">
        <v>142</v>
      </c>
      <c r="H172" s="63">
        <v>484219.89</v>
      </c>
      <c r="I172" s="63">
        <v>932146.67916060064</v>
      </c>
      <c r="J172" s="52">
        <v>20240331</v>
      </c>
      <c r="K172" s="52" t="s">
        <v>1391</v>
      </c>
      <c r="L172" s="52" t="s">
        <v>367</v>
      </c>
      <c r="M172" s="63">
        <f>I172*VLOOKUP(G172,'Currency-RBI'!$A$2:$B$28,2,0)</f>
        <v>932146.67916060064</v>
      </c>
      <c r="N172" s="53">
        <f t="shared" si="2"/>
        <v>0.51946748384711372</v>
      </c>
    </row>
    <row r="173" spans="1:14" x14ac:dyDescent="0.2">
      <c r="A173" s="52">
        <v>20221231</v>
      </c>
      <c r="B173" s="54" t="s">
        <v>2226</v>
      </c>
      <c r="C173" s="62">
        <v>82868</v>
      </c>
      <c r="D173" s="52" t="s">
        <v>1390</v>
      </c>
      <c r="E173" s="52" t="s">
        <v>1386</v>
      </c>
      <c r="F173" s="54" t="s">
        <v>1389</v>
      </c>
      <c r="G173" s="52" t="s">
        <v>142</v>
      </c>
      <c r="H173" s="63">
        <v>130768.11</v>
      </c>
      <c r="I173" s="63">
        <v>241954.6293661136</v>
      </c>
      <c r="J173" s="52">
        <v>20240331</v>
      </c>
      <c r="K173" s="52" t="s">
        <v>1391</v>
      </c>
      <c r="L173" s="52" t="s">
        <v>367</v>
      </c>
      <c r="M173" s="63">
        <f>I173*VLOOKUP(G173,'Currency-RBI'!$A$2:$B$28,2,0)</f>
        <v>241954.6293661136</v>
      </c>
      <c r="N173" s="53">
        <f t="shared" si="2"/>
        <v>0.54046541842408091</v>
      </c>
    </row>
    <row r="174" spans="1:14" x14ac:dyDescent="0.2">
      <c r="A174" s="52">
        <v>20221231</v>
      </c>
      <c r="B174" s="54" t="s">
        <v>2225</v>
      </c>
      <c r="C174" s="62">
        <v>53367</v>
      </c>
      <c r="D174" s="52" t="s">
        <v>1390</v>
      </c>
      <c r="E174" s="52" t="s">
        <v>1386</v>
      </c>
      <c r="F174" s="54" t="s">
        <v>1389</v>
      </c>
      <c r="G174" s="52" t="s">
        <v>142</v>
      </c>
      <c r="H174" s="63">
        <v>118872.27</v>
      </c>
      <c r="I174" s="63">
        <v>144527.20644806983</v>
      </c>
      <c r="J174" s="52">
        <v>20240331</v>
      </c>
      <c r="K174" s="52" t="s">
        <v>1391</v>
      </c>
      <c r="L174" s="52" t="s">
        <v>368</v>
      </c>
      <c r="M174" s="63">
        <f>I174*VLOOKUP(G174,'Currency-RBI'!$A$2:$B$28,2,0)</f>
        <v>144527.20644806983</v>
      </c>
      <c r="N174" s="53">
        <f t="shared" si="2"/>
        <v>0.8224906086641347</v>
      </c>
    </row>
    <row r="175" spans="1:14" x14ac:dyDescent="0.2">
      <c r="A175" s="52">
        <v>20221231</v>
      </c>
      <c r="B175" s="54" t="s">
        <v>2224</v>
      </c>
      <c r="C175" s="62">
        <v>68207</v>
      </c>
      <c r="D175" s="52" t="s">
        <v>1393</v>
      </c>
      <c r="E175" s="52" t="s">
        <v>1386</v>
      </c>
      <c r="F175" s="54" t="s">
        <v>1392</v>
      </c>
      <c r="G175" s="52" t="s">
        <v>142</v>
      </c>
      <c r="H175" s="63">
        <v>404172.45</v>
      </c>
      <c r="I175" s="63">
        <v>464327.92709807138</v>
      </c>
      <c r="J175" s="52">
        <v>20240331</v>
      </c>
      <c r="K175" s="52" t="s">
        <v>1391</v>
      </c>
      <c r="L175" s="52" t="s">
        <v>368</v>
      </c>
      <c r="M175" s="63">
        <f>I175*VLOOKUP(G175,'Currency-RBI'!$A$2:$B$28,2,0)</f>
        <v>464327.92709807138</v>
      </c>
      <c r="N175" s="53">
        <f t="shared" si="2"/>
        <v>0.8704461360443525</v>
      </c>
    </row>
    <row r="176" spans="1:14" x14ac:dyDescent="0.2">
      <c r="A176" s="52">
        <v>20221231</v>
      </c>
      <c r="B176" s="54" t="s">
        <v>2223</v>
      </c>
      <c r="C176" s="62">
        <v>15678</v>
      </c>
      <c r="D176" s="52" t="s">
        <v>1395</v>
      </c>
      <c r="E176" s="52" t="s">
        <v>1386</v>
      </c>
      <c r="F176" s="54" t="s">
        <v>1394</v>
      </c>
      <c r="G176" s="52" t="s">
        <v>142</v>
      </c>
      <c r="H176" s="63">
        <v>64873.71</v>
      </c>
      <c r="I176" s="63">
        <v>85014.822812482205</v>
      </c>
      <c r="J176" s="52">
        <v>20240331</v>
      </c>
      <c r="K176" s="52" t="s">
        <v>1388</v>
      </c>
      <c r="L176" s="52" t="s">
        <v>367</v>
      </c>
      <c r="M176" s="63">
        <f>I176*VLOOKUP(G176,'Currency-RBI'!$A$2:$B$28,2,0)</f>
        <v>85014.822812482205</v>
      </c>
      <c r="N176" s="53">
        <f t="shared" si="2"/>
        <v>0.76308704592718379</v>
      </c>
    </row>
    <row r="177" spans="1:14" x14ac:dyDescent="0.2">
      <c r="A177" s="52">
        <v>20221231</v>
      </c>
      <c r="B177" s="54" t="s">
        <v>2222</v>
      </c>
      <c r="C177" s="62">
        <v>88765</v>
      </c>
      <c r="D177" s="52" t="s">
        <v>1395</v>
      </c>
      <c r="E177" s="52" t="s">
        <v>1386</v>
      </c>
      <c r="F177" s="54" t="s">
        <v>1394</v>
      </c>
      <c r="G177" s="52" t="s">
        <v>142</v>
      </c>
      <c r="H177" s="63">
        <v>164565.72</v>
      </c>
      <c r="I177" s="63">
        <v>172880.51887632863</v>
      </c>
      <c r="J177" s="52">
        <v>20240331</v>
      </c>
      <c r="K177" s="52" t="s">
        <v>1388</v>
      </c>
      <c r="L177" s="52" t="s">
        <v>367</v>
      </c>
      <c r="M177" s="63">
        <f>I177*VLOOKUP(G177,'Currency-RBI'!$A$2:$B$28,2,0)</f>
        <v>172880.51887632863</v>
      </c>
      <c r="N177" s="53">
        <f t="shared" si="2"/>
        <v>0.95190436186580007</v>
      </c>
    </row>
    <row r="178" spans="1:14" x14ac:dyDescent="0.2">
      <c r="A178" s="52">
        <v>20221231</v>
      </c>
      <c r="B178" s="54" t="s">
        <v>2221</v>
      </c>
      <c r="C178" s="62">
        <v>86131</v>
      </c>
      <c r="D178" s="52" t="s">
        <v>1395</v>
      </c>
      <c r="E178" s="52" t="s">
        <v>1386</v>
      </c>
      <c r="F178" s="54" t="s">
        <v>1394</v>
      </c>
      <c r="G178" s="52" t="s">
        <v>142</v>
      </c>
      <c r="H178" s="63">
        <v>404876.33999999997</v>
      </c>
      <c r="I178" s="63">
        <v>547547.92679072812</v>
      </c>
      <c r="J178" s="52">
        <v>20240331</v>
      </c>
      <c r="K178" s="52" t="s">
        <v>1388</v>
      </c>
      <c r="L178" s="52" t="s">
        <v>367</v>
      </c>
      <c r="M178" s="63">
        <f>I178*VLOOKUP(G178,'Currency-RBI'!$A$2:$B$28,2,0)</f>
        <v>547547.92679072812</v>
      </c>
      <c r="N178" s="53">
        <f t="shared" si="2"/>
        <v>0.73943543604127826</v>
      </c>
    </row>
    <row r="179" spans="1:14" x14ac:dyDescent="0.2">
      <c r="A179" s="52">
        <v>20221231</v>
      </c>
      <c r="B179" s="54" t="s">
        <v>2220</v>
      </c>
      <c r="C179" s="62">
        <v>41182</v>
      </c>
      <c r="D179" s="52" t="s">
        <v>1397</v>
      </c>
      <c r="E179" s="52" t="s">
        <v>1385</v>
      </c>
      <c r="F179" s="54" t="s">
        <v>1396</v>
      </c>
      <c r="G179" s="52" t="s">
        <v>142</v>
      </c>
      <c r="H179" s="63">
        <v>305460.53999999998</v>
      </c>
      <c r="I179" s="63">
        <v>530039.54027437151</v>
      </c>
      <c r="J179" s="52">
        <v>20240331</v>
      </c>
      <c r="K179" s="52" t="s">
        <v>1388</v>
      </c>
      <c r="L179" s="52" t="s">
        <v>368</v>
      </c>
      <c r="M179" s="63">
        <f>I179*VLOOKUP(G179,'Currency-RBI'!$A$2:$B$28,2,0)</f>
        <v>530039.54027437151</v>
      </c>
      <c r="N179" s="53">
        <f t="shared" si="2"/>
        <v>0.57629764723190335</v>
      </c>
    </row>
    <row r="180" spans="1:14" x14ac:dyDescent="0.2">
      <c r="A180" s="52">
        <v>20221231</v>
      </c>
      <c r="B180" s="54" t="s">
        <v>2219</v>
      </c>
      <c r="C180" s="62">
        <v>78779</v>
      </c>
      <c r="D180" s="52" t="s">
        <v>1393</v>
      </c>
      <c r="E180" s="52" t="s">
        <v>1385</v>
      </c>
      <c r="F180" s="54" t="s">
        <v>1392</v>
      </c>
      <c r="G180" s="52" t="s">
        <v>142</v>
      </c>
      <c r="H180" s="63">
        <v>77902.11</v>
      </c>
      <c r="I180" s="63">
        <v>117137.07487591094</v>
      </c>
      <c r="J180" s="52">
        <v>20240331</v>
      </c>
      <c r="K180" s="52" t="s">
        <v>1388</v>
      </c>
      <c r="L180" s="52" t="s">
        <v>367</v>
      </c>
      <c r="M180" s="63">
        <f>I180*VLOOKUP(G180,'Currency-RBI'!$A$2:$B$28,2,0)</f>
        <v>117137.07487591094</v>
      </c>
      <c r="N180" s="53">
        <f t="shared" si="2"/>
        <v>0.66505083964684564</v>
      </c>
    </row>
    <row r="181" spans="1:14" x14ac:dyDescent="0.2">
      <c r="A181" s="52">
        <v>20221231</v>
      </c>
      <c r="B181" s="54" t="s">
        <v>2218</v>
      </c>
      <c r="C181" s="62">
        <v>35854</v>
      </c>
      <c r="D181" s="52" t="s">
        <v>1397</v>
      </c>
      <c r="E181" s="52" t="s">
        <v>1386</v>
      </c>
      <c r="F181" s="54" t="s">
        <v>1396</v>
      </c>
      <c r="G181" s="52" t="s">
        <v>142</v>
      </c>
      <c r="H181" s="63">
        <v>232675.74</v>
      </c>
      <c r="I181" s="63">
        <v>353126.79149701545</v>
      </c>
      <c r="J181" s="52">
        <v>20240331</v>
      </c>
      <c r="K181" s="52" t="s">
        <v>1388</v>
      </c>
      <c r="L181" s="52" t="s">
        <v>368</v>
      </c>
      <c r="M181" s="63">
        <f>I181*VLOOKUP(G181,'Currency-RBI'!$A$2:$B$28,2,0)</f>
        <v>353126.79149701545</v>
      </c>
      <c r="N181" s="53">
        <f t="shared" si="2"/>
        <v>0.65890140766044514</v>
      </c>
    </row>
    <row r="182" spans="1:14" x14ac:dyDescent="0.2">
      <c r="A182" s="52">
        <v>20221231</v>
      </c>
      <c r="B182" s="54" t="s">
        <v>2217</v>
      </c>
      <c r="C182" s="62">
        <v>79195</v>
      </c>
      <c r="D182" s="52" t="s">
        <v>1395</v>
      </c>
      <c r="E182" s="52" t="s">
        <v>1385</v>
      </c>
      <c r="F182" s="54" t="s">
        <v>1394</v>
      </c>
      <c r="G182" s="52" t="s">
        <v>142</v>
      </c>
      <c r="H182" s="63">
        <v>380889.63</v>
      </c>
      <c r="I182" s="63">
        <v>517511.72944206791</v>
      </c>
      <c r="J182" s="52">
        <v>20240331</v>
      </c>
      <c r="K182" s="52" t="s">
        <v>1388</v>
      </c>
      <c r="L182" s="52" t="s">
        <v>367</v>
      </c>
      <c r="M182" s="63">
        <f>I182*VLOOKUP(G182,'Currency-RBI'!$A$2:$B$28,2,0)</f>
        <v>517511.72944206791</v>
      </c>
      <c r="N182" s="53">
        <f t="shared" si="2"/>
        <v>0.73600192677881737</v>
      </c>
    </row>
    <row r="183" spans="1:14" x14ac:dyDescent="0.2">
      <c r="A183" s="52">
        <v>20221231</v>
      </c>
      <c r="B183" s="54" t="s">
        <v>2216</v>
      </c>
      <c r="C183" s="62">
        <v>66970</v>
      </c>
      <c r="D183" s="52" t="s">
        <v>1393</v>
      </c>
      <c r="E183" s="52" t="s">
        <v>1385</v>
      </c>
      <c r="F183" s="54" t="s">
        <v>1392</v>
      </c>
      <c r="G183" s="52" t="s">
        <v>142</v>
      </c>
      <c r="H183" s="63">
        <v>415422.81</v>
      </c>
      <c r="I183" s="63">
        <v>704224.33293959661</v>
      </c>
      <c r="J183" s="52">
        <v>20240331</v>
      </c>
      <c r="K183" s="52" t="s">
        <v>1391</v>
      </c>
      <c r="L183" s="52" t="s">
        <v>368</v>
      </c>
      <c r="M183" s="63">
        <f>I183*VLOOKUP(G183,'Currency-RBI'!$A$2:$B$28,2,0)</f>
        <v>704224.33293959661</v>
      </c>
      <c r="N183" s="53">
        <f t="shared" si="2"/>
        <v>0.58990124392028365</v>
      </c>
    </row>
    <row r="184" spans="1:14" x14ac:dyDescent="0.2">
      <c r="A184" s="52">
        <v>20221231</v>
      </c>
      <c r="B184" s="54" t="s">
        <v>2215</v>
      </c>
      <c r="C184" s="62">
        <v>84474</v>
      </c>
      <c r="D184" s="52" t="s">
        <v>1390</v>
      </c>
      <c r="E184" s="52" t="s">
        <v>1386</v>
      </c>
      <c r="F184" s="54" t="s">
        <v>1389</v>
      </c>
      <c r="G184" s="52" t="s">
        <v>142</v>
      </c>
      <c r="H184" s="63">
        <v>146760.57</v>
      </c>
      <c r="I184" s="63">
        <v>254558.3288613671</v>
      </c>
      <c r="J184" s="52">
        <v>20240331</v>
      </c>
      <c r="K184" s="52" t="s">
        <v>1388</v>
      </c>
      <c r="L184" s="52" t="s">
        <v>368</v>
      </c>
      <c r="M184" s="63">
        <f>I184*VLOOKUP(G184,'Currency-RBI'!$A$2:$B$28,2,0)</f>
        <v>254558.3288613671</v>
      </c>
      <c r="N184" s="53">
        <f t="shared" si="2"/>
        <v>0.57653022258771214</v>
      </c>
    </row>
    <row r="185" spans="1:14" x14ac:dyDescent="0.2">
      <c r="A185" s="52">
        <v>20221231</v>
      </c>
      <c r="B185" s="54" t="s">
        <v>2214</v>
      </c>
      <c r="C185" s="62">
        <v>65258</v>
      </c>
      <c r="D185" s="52" t="s">
        <v>1395</v>
      </c>
      <c r="E185" s="52" t="s">
        <v>1386</v>
      </c>
      <c r="F185" s="54" t="s">
        <v>1394</v>
      </c>
      <c r="G185" s="52" t="s">
        <v>142</v>
      </c>
      <c r="H185" s="63">
        <v>367100.91</v>
      </c>
      <c r="I185" s="63">
        <v>421481.67011568137</v>
      </c>
      <c r="J185" s="52">
        <v>20240331</v>
      </c>
      <c r="K185" s="52" t="s">
        <v>1388</v>
      </c>
      <c r="L185" s="52" t="s">
        <v>367</v>
      </c>
      <c r="M185" s="63">
        <f>I185*VLOOKUP(G185,'Currency-RBI'!$A$2:$B$28,2,0)</f>
        <v>421481.67011568137</v>
      </c>
      <c r="N185" s="53">
        <f t="shared" si="2"/>
        <v>0.87097716467538</v>
      </c>
    </row>
    <row r="186" spans="1:14" x14ac:dyDescent="0.2">
      <c r="A186" s="52">
        <v>20221231</v>
      </c>
      <c r="B186" s="54" t="s">
        <v>2213</v>
      </c>
      <c r="C186" s="62">
        <v>27298</v>
      </c>
      <c r="D186" s="52" t="s">
        <v>1395</v>
      </c>
      <c r="E186" s="52" t="s">
        <v>1386</v>
      </c>
      <c r="F186" s="54" t="s">
        <v>1394</v>
      </c>
      <c r="G186" s="52" t="s">
        <v>142</v>
      </c>
      <c r="H186" s="63">
        <v>227185.2</v>
      </c>
      <c r="I186" s="63">
        <v>322416.79735337174</v>
      </c>
      <c r="J186" s="52">
        <v>20240331</v>
      </c>
      <c r="K186" s="52" t="s">
        <v>1391</v>
      </c>
      <c r="L186" s="52" t="s">
        <v>368</v>
      </c>
      <c r="M186" s="63">
        <f>I186*VLOOKUP(G186,'Currency-RBI'!$A$2:$B$28,2,0)</f>
        <v>322416.79735337174</v>
      </c>
      <c r="N186" s="53">
        <f t="shared" si="2"/>
        <v>0.70463202247804402</v>
      </c>
    </row>
    <row r="187" spans="1:14" x14ac:dyDescent="0.2">
      <c r="A187" s="52">
        <v>20221231</v>
      </c>
      <c r="B187" s="54" t="s">
        <v>2212</v>
      </c>
      <c r="C187" s="62">
        <v>20319</v>
      </c>
      <c r="D187" s="52" t="s">
        <v>1393</v>
      </c>
      <c r="E187" s="52" t="s">
        <v>1385</v>
      </c>
      <c r="F187" s="54" t="s">
        <v>1392</v>
      </c>
      <c r="G187" s="52" t="s">
        <v>142</v>
      </c>
      <c r="H187" s="63">
        <v>180699.75</v>
      </c>
      <c r="I187" s="63">
        <v>269000.36072173261</v>
      </c>
      <c r="J187" s="52">
        <v>20240331</v>
      </c>
      <c r="K187" s="52" t="s">
        <v>1388</v>
      </c>
      <c r="L187" s="52" t="s">
        <v>368</v>
      </c>
      <c r="M187" s="63">
        <f>I187*VLOOKUP(G187,'Currency-RBI'!$A$2:$B$28,2,0)</f>
        <v>269000.36072173261</v>
      </c>
      <c r="N187" s="53">
        <f t="shared" si="2"/>
        <v>0.67174538173547227</v>
      </c>
    </row>
    <row r="188" spans="1:14" x14ac:dyDescent="0.2">
      <c r="A188" s="52">
        <v>20221231</v>
      </c>
      <c r="B188" s="54" t="s">
        <v>2211</v>
      </c>
      <c r="C188" s="62">
        <v>57270</v>
      </c>
      <c r="D188" s="52" t="s">
        <v>1393</v>
      </c>
      <c r="E188" s="52" t="s">
        <v>1385</v>
      </c>
      <c r="F188" s="54" t="s">
        <v>1392</v>
      </c>
      <c r="G188" s="52" t="s">
        <v>142</v>
      </c>
      <c r="H188" s="63">
        <v>79094.069999999992</v>
      </c>
      <c r="I188" s="63">
        <v>83627.714997331961</v>
      </c>
      <c r="J188" s="52">
        <v>20240331</v>
      </c>
      <c r="K188" s="52" t="s">
        <v>1388</v>
      </c>
      <c r="L188" s="52" t="s">
        <v>367</v>
      </c>
      <c r="M188" s="63">
        <f>I188*VLOOKUP(G188,'Currency-RBI'!$A$2:$B$28,2,0)</f>
        <v>83627.714997331961</v>
      </c>
      <c r="N188" s="53">
        <f t="shared" si="2"/>
        <v>0.94578776907300877</v>
      </c>
    </row>
    <row r="189" spans="1:14" x14ac:dyDescent="0.2">
      <c r="A189" s="52">
        <v>20221231</v>
      </c>
      <c r="B189" s="54" t="s">
        <v>2210</v>
      </c>
      <c r="C189" s="62">
        <v>53436</v>
      </c>
      <c r="D189" s="52" t="s">
        <v>1397</v>
      </c>
      <c r="E189" s="52" t="s">
        <v>1385</v>
      </c>
      <c r="F189" s="54" t="s">
        <v>1396</v>
      </c>
      <c r="G189" s="52" t="s">
        <v>142</v>
      </c>
      <c r="H189" s="63">
        <v>407540.43</v>
      </c>
      <c r="I189" s="63">
        <v>539169.4810463381</v>
      </c>
      <c r="J189" s="52">
        <v>20240331</v>
      </c>
      <c r="K189" s="52" t="s">
        <v>1391</v>
      </c>
      <c r="L189" s="52" t="s">
        <v>368</v>
      </c>
      <c r="M189" s="63">
        <f>I189*VLOOKUP(G189,'Currency-RBI'!$A$2:$B$28,2,0)</f>
        <v>539169.4810463381</v>
      </c>
      <c r="N189" s="53">
        <f t="shared" si="2"/>
        <v>0.75586702201524381</v>
      </c>
    </row>
    <row r="190" spans="1:14" x14ac:dyDescent="0.2">
      <c r="A190" s="52">
        <v>20221231</v>
      </c>
      <c r="B190" s="54" t="s">
        <v>2209</v>
      </c>
      <c r="C190" s="62">
        <v>87455</v>
      </c>
      <c r="D190" s="52" t="s">
        <v>1397</v>
      </c>
      <c r="E190" s="52" t="s">
        <v>1385</v>
      </c>
      <c r="F190" s="54" t="s">
        <v>1396</v>
      </c>
      <c r="G190" s="52" t="s">
        <v>142</v>
      </c>
      <c r="H190" s="63">
        <v>246113.01</v>
      </c>
      <c r="I190" s="63">
        <v>355024.0183352718</v>
      </c>
      <c r="J190" s="52">
        <v>20240331</v>
      </c>
      <c r="K190" s="52" t="s">
        <v>1391</v>
      </c>
      <c r="L190" s="52" t="s">
        <v>368</v>
      </c>
      <c r="M190" s="63">
        <f>I190*VLOOKUP(G190,'Currency-RBI'!$A$2:$B$28,2,0)</f>
        <v>355024.0183352718</v>
      </c>
      <c r="N190" s="53">
        <f t="shared" si="2"/>
        <v>0.69322918250443499</v>
      </c>
    </row>
    <row r="191" spans="1:14" x14ac:dyDescent="0.2">
      <c r="A191" s="52">
        <v>20221231</v>
      </c>
      <c r="B191" s="54" t="s">
        <v>2208</v>
      </c>
      <c r="C191" s="62">
        <v>66059</v>
      </c>
      <c r="D191" s="52" t="s">
        <v>1390</v>
      </c>
      <c r="E191" s="52" t="s">
        <v>1385</v>
      </c>
      <c r="F191" s="54" t="s">
        <v>1389</v>
      </c>
      <c r="G191" s="52" t="s">
        <v>142</v>
      </c>
      <c r="H191" s="63">
        <v>368069.13</v>
      </c>
      <c r="I191" s="63">
        <v>683809.5746856163</v>
      </c>
      <c r="J191" s="52">
        <v>20240331</v>
      </c>
      <c r="K191" s="52" t="s">
        <v>1388</v>
      </c>
      <c r="L191" s="52" t="s">
        <v>368</v>
      </c>
      <c r="M191" s="63">
        <f>I191*VLOOKUP(G191,'Currency-RBI'!$A$2:$B$28,2,0)</f>
        <v>683809.5746856163</v>
      </c>
      <c r="N191" s="53">
        <f t="shared" si="2"/>
        <v>0.5382626152452179</v>
      </c>
    </row>
    <row r="192" spans="1:14" x14ac:dyDescent="0.2">
      <c r="A192" s="52">
        <v>20221231</v>
      </c>
      <c r="B192" s="54" t="s">
        <v>2207</v>
      </c>
      <c r="C192" s="62">
        <v>30345</v>
      </c>
      <c r="D192" s="52" t="s">
        <v>1393</v>
      </c>
      <c r="E192" s="52" t="s">
        <v>1385</v>
      </c>
      <c r="F192" s="54" t="s">
        <v>1392</v>
      </c>
      <c r="G192" s="52" t="s">
        <v>142</v>
      </c>
      <c r="H192" s="63">
        <v>329529.42</v>
      </c>
      <c r="I192" s="63">
        <v>348367.08650051005</v>
      </c>
      <c r="J192" s="52">
        <v>20240331</v>
      </c>
      <c r="K192" s="52" t="s">
        <v>1388</v>
      </c>
      <c r="L192" s="52" t="s">
        <v>368</v>
      </c>
      <c r="M192" s="63">
        <f>I192*VLOOKUP(G192,'Currency-RBI'!$A$2:$B$28,2,0)</f>
        <v>348367.08650051005</v>
      </c>
      <c r="N192" s="53">
        <f t="shared" si="2"/>
        <v>0.9459258143766045</v>
      </c>
    </row>
    <row r="193" spans="1:14" x14ac:dyDescent="0.2">
      <c r="A193" s="52">
        <v>20221231</v>
      </c>
      <c r="B193" s="54" t="s">
        <v>2206</v>
      </c>
      <c r="C193" s="62">
        <v>54537</v>
      </c>
      <c r="D193" s="52" t="s">
        <v>1397</v>
      </c>
      <c r="E193" s="52" t="s">
        <v>1385</v>
      </c>
      <c r="F193" s="54" t="s">
        <v>1396</v>
      </c>
      <c r="G193" s="52" t="s">
        <v>142</v>
      </c>
      <c r="H193" s="63">
        <v>128241.63</v>
      </c>
      <c r="I193" s="63">
        <v>211394.05391379143</v>
      </c>
      <c r="J193" s="52">
        <v>20240331</v>
      </c>
      <c r="K193" s="52" t="s">
        <v>1388</v>
      </c>
      <c r="L193" s="52" t="s">
        <v>367</v>
      </c>
      <c r="M193" s="63">
        <f>I193*VLOOKUP(G193,'Currency-RBI'!$A$2:$B$28,2,0)</f>
        <v>211394.05391379143</v>
      </c>
      <c r="N193" s="53">
        <f t="shared" si="2"/>
        <v>0.60664729033626552</v>
      </c>
    </row>
    <row r="194" spans="1:14" x14ac:dyDescent="0.2">
      <c r="A194" s="52">
        <v>20221231</v>
      </c>
      <c r="B194" s="54" t="s">
        <v>2205</v>
      </c>
      <c r="C194" s="62">
        <v>84741</v>
      </c>
      <c r="D194" s="52" t="s">
        <v>1390</v>
      </c>
      <c r="E194" s="52" t="s">
        <v>1385</v>
      </c>
      <c r="F194" s="54" t="s">
        <v>1389</v>
      </c>
      <c r="G194" s="52" t="s">
        <v>142</v>
      </c>
      <c r="H194" s="63">
        <v>452046.87</v>
      </c>
      <c r="I194" s="63">
        <v>519573.38520430092</v>
      </c>
      <c r="J194" s="52">
        <v>20240331</v>
      </c>
      <c r="K194" s="52" t="s">
        <v>1388</v>
      </c>
      <c r="L194" s="52" t="s">
        <v>367</v>
      </c>
      <c r="M194" s="63">
        <f>I194*VLOOKUP(G194,'Currency-RBI'!$A$2:$B$28,2,0)</f>
        <v>519573.38520430092</v>
      </c>
      <c r="N194" s="53">
        <f t="shared" ref="N194:N257" si="3">H194/I194</f>
        <v>0.87003469167738667</v>
      </c>
    </row>
    <row r="195" spans="1:14" x14ac:dyDescent="0.2">
      <c r="A195" s="52">
        <v>20221231</v>
      </c>
      <c r="B195" s="54" t="s">
        <v>2204</v>
      </c>
      <c r="C195" s="62">
        <v>64088</v>
      </c>
      <c r="D195" s="52" t="s">
        <v>1397</v>
      </c>
      <c r="E195" s="52" t="s">
        <v>1386</v>
      </c>
      <c r="F195" s="54" t="s">
        <v>1396</v>
      </c>
      <c r="G195" s="52" t="s">
        <v>142</v>
      </c>
      <c r="H195" s="63">
        <v>331551.99</v>
      </c>
      <c r="I195" s="63">
        <v>405545.9192152358</v>
      </c>
      <c r="J195" s="52">
        <v>20240331</v>
      </c>
      <c r="K195" s="52" t="s">
        <v>1391</v>
      </c>
      <c r="L195" s="52" t="s">
        <v>367</v>
      </c>
      <c r="M195" s="63">
        <f>I195*VLOOKUP(G195,'Currency-RBI'!$A$2:$B$28,2,0)</f>
        <v>405545.9192152358</v>
      </c>
      <c r="N195" s="53">
        <f t="shared" si="3"/>
        <v>0.81754488034691597</v>
      </c>
    </row>
    <row r="196" spans="1:14" x14ac:dyDescent="0.2">
      <c r="A196" s="52">
        <v>20221231</v>
      </c>
      <c r="B196" s="54" t="s">
        <v>2203</v>
      </c>
      <c r="C196" s="62">
        <v>62039</v>
      </c>
      <c r="D196" s="52" t="s">
        <v>1397</v>
      </c>
      <c r="E196" s="52" t="s">
        <v>1385</v>
      </c>
      <c r="F196" s="54" t="s">
        <v>1396</v>
      </c>
      <c r="G196" s="52" t="s">
        <v>142</v>
      </c>
      <c r="H196" s="63">
        <v>237958.38</v>
      </c>
      <c r="I196" s="63">
        <v>289572.29065522831</v>
      </c>
      <c r="J196" s="52">
        <v>20240331</v>
      </c>
      <c r="K196" s="52" t="s">
        <v>1391</v>
      </c>
      <c r="L196" s="52" t="s">
        <v>367</v>
      </c>
      <c r="M196" s="63">
        <f>I196*VLOOKUP(G196,'Currency-RBI'!$A$2:$B$28,2,0)</f>
        <v>289572.29065522831</v>
      </c>
      <c r="N196" s="53">
        <f t="shared" si="3"/>
        <v>0.82175811594942605</v>
      </c>
    </row>
    <row r="197" spans="1:14" x14ac:dyDescent="0.2">
      <c r="A197" s="52">
        <v>20221231</v>
      </c>
      <c r="B197" s="54" t="s">
        <v>2202</v>
      </c>
      <c r="C197" s="62">
        <v>70778</v>
      </c>
      <c r="D197" s="52" t="s">
        <v>1395</v>
      </c>
      <c r="E197" s="52" t="s">
        <v>1386</v>
      </c>
      <c r="F197" s="54" t="s">
        <v>1394</v>
      </c>
      <c r="G197" s="52" t="s">
        <v>142</v>
      </c>
      <c r="H197" s="63">
        <v>84038.13</v>
      </c>
      <c r="I197" s="63">
        <v>115380.32962976969</v>
      </c>
      <c r="J197" s="52">
        <v>20240331</v>
      </c>
      <c r="K197" s="52" t="s">
        <v>1391</v>
      </c>
      <c r="L197" s="52" t="s">
        <v>367</v>
      </c>
      <c r="M197" s="63">
        <f>I197*VLOOKUP(G197,'Currency-RBI'!$A$2:$B$28,2,0)</f>
        <v>115380.32962976969</v>
      </c>
      <c r="N197" s="53">
        <f t="shared" si="3"/>
        <v>0.72835751353510625</v>
      </c>
    </row>
    <row r="198" spans="1:14" x14ac:dyDescent="0.2">
      <c r="A198" s="52">
        <v>20221231</v>
      </c>
      <c r="B198" s="54" t="s">
        <v>2201</v>
      </c>
      <c r="C198" s="62">
        <v>66739</v>
      </c>
      <c r="D198" s="52" t="s">
        <v>1393</v>
      </c>
      <c r="E198" s="52" t="s">
        <v>1386</v>
      </c>
      <c r="F198" s="54" t="s">
        <v>1392</v>
      </c>
      <c r="G198" s="52" t="s">
        <v>142</v>
      </c>
      <c r="H198" s="63">
        <v>84392.55</v>
      </c>
      <c r="I198" s="63">
        <v>168131.74934227086</v>
      </c>
      <c r="J198" s="52">
        <v>20240331</v>
      </c>
      <c r="K198" s="52" t="s">
        <v>1388</v>
      </c>
      <c r="L198" s="52" t="s">
        <v>368</v>
      </c>
      <c r="M198" s="63">
        <f>I198*VLOOKUP(G198,'Currency-RBI'!$A$2:$B$28,2,0)</f>
        <v>168131.74934227086</v>
      </c>
      <c r="N198" s="53">
        <f t="shared" si="3"/>
        <v>0.50194297228300144</v>
      </c>
    </row>
    <row r="199" spans="1:14" x14ac:dyDescent="0.2">
      <c r="A199" s="52">
        <v>20221231</v>
      </c>
      <c r="B199" s="54" t="s">
        <v>2200</v>
      </c>
      <c r="C199" s="62">
        <v>33988</v>
      </c>
      <c r="D199" s="52" t="s">
        <v>1390</v>
      </c>
      <c r="E199" s="52" t="s">
        <v>1385</v>
      </c>
      <c r="F199" s="54" t="s">
        <v>1389</v>
      </c>
      <c r="G199" s="52" t="s">
        <v>142</v>
      </c>
      <c r="H199" s="63">
        <v>392675.58</v>
      </c>
      <c r="I199" s="63">
        <v>471853.36759981205</v>
      </c>
      <c r="J199" s="52">
        <v>20240331</v>
      </c>
      <c r="K199" s="52" t="s">
        <v>1388</v>
      </c>
      <c r="L199" s="52" t="s">
        <v>367</v>
      </c>
      <c r="M199" s="63">
        <f>I199*VLOOKUP(G199,'Currency-RBI'!$A$2:$B$28,2,0)</f>
        <v>471853.36759981205</v>
      </c>
      <c r="N199" s="53">
        <f t="shared" si="3"/>
        <v>0.83219832041770181</v>
      </c>
    </row>
    <row r="200" spans="1:14" x14ac:dyDescent="0.2">
      <c r="A200" s="52">
        <v>20221231</v>
      </c>
      <c r="B200" s="54" t="s">
        <v>2199</v>
      </c>
      <c r="C200" s="62">
        <v>82359</v>
      </c>
      <c r="D200" s="52" t="s">
        <v>1395</v>
      </c>
      <c r="E200" s="52" t="s">
        <v>1385</v>
      </c>
      <c r="F200" s="54" t="s">
        <v>1394</v>
      </c>
      <c r="G200" s="52" t="s">
        <v>142</v>
      </c>
      <c r="H200" s="63">
        <v>202149.09</v>
      </c>
      <c r="I200" s="63">
        <v>346189.14058926742</v>
      </c>
      <c r="J200" s="52">
        <v>20240331</v>
      </c>
      <c r="K200" s="52" t="s">
        <v>1388</v>
      </c>
      <c r="L200" s="52" t="s">
        <v>368</v>
      </c>
      <c r="M200" s="63">
        <f>I200*VLOOKUP(G200,'Currency-RBI'!$A$2:$B$28,2,0)</f>
        <v>346189.14058926742</v>
      </c>
      <c r="N200" s="53">
        <f t="shared" si="3"/>
        <v>0.58392672183740657</v>
      </c>
    </row>
    <row r="201" spans="1:14" x14ac:dyDescent="0.2">
      <c r="A201" s="52">
        <v>20221231</v>
      </c>
      <c r="B201" s="54" t="s">
        <v>2198</v>
      </c>
      <c r="C201" s="62">
        <v>17270</v>
      </c>
      <c r="D201" s="52" t="s">
        <v>1397</v>
      </c>
      <c r="E201" s="52" t="s">
        <v>1386</v>
      </c>
      <c r="F201" s="54" t="s">
        <v>1396</v>
      </c>
      <c r="G201" s="52" t="s">
        <v>142</v>
      </c>
      <c r="H201" s="63">
        <v>186809.04</v>
      </c>
      <c r="I201" s="63">
        <v>287858.35042893555</v>
      </c>
      <c r="J201" s="52">
        <v>20240331</v>
      </c>
      <c r="K201" s="52" t="s">
        <v>1388</v>
      </c>
      <c r="L201" s="52" t="s">
        <v>367</v>
      </c>
      <c r="M201" s="63">
        <f>I201*VLOOKUP(G201,'Currency-RBI'!$A$2:$B$28,2,0)</f>
        <v>287858.35042893555</v>
      </c>
      <c r="N201" s="53">
        <f t="shared" si="3"/>
        <v>0.64896168452864844</v>
      </c>
    </row>
    <row r="202" spans="1:14" x14ac:dyDescent="0.2">
      <c r="A202" s="52">
        <v>20221231</v>
      </c>
      <c r="B202" s="54" t="s">
        <v>2197</v>
      </c>
      <c r="C202" s="62">
        <v>33843</v>
      </c>
      <c r="D202" s="52" t="s">
        <v>1390</v>
      </c>
      <c r="E202" s="52" t="s">
        <v>1385</v>
      </c>
      <c r="F202" s="54" t="s">
        <v>1389</v>
      </c>
      <c r="G202" s="52" t="s">
        <v>142</v>
      </c>
      <c r="H202" s="63">
        <v>123808.41</v>
      </c>
      <c r="I202" s="63">
        <v>215116.69965041539</v>
      </c>
      <c r="J202" s="52">
        <v>20240331</v>
      </c>
      <c r="K202" s="52" t="s">
        <v>1391</v>
      </c>
      <c r="L202" s="52" t="s">
        <v>368</v>
      </c>
      <c r="M202" s="63">
        <f>I202*VLOOKUP(G202,'Currency-RBI'!$A$2:$B$28,2,0)</f>
        <v>215116.69965041539</v>
      </c>
      <c r="N202" s="53">
        <f t="shared" si="3"/>
        <v>0.57554067258004682</v>
      </c>
    </row>
    <row r="203" spans="1:14" x14ac:dyDescent="0.2">
      <c r="A203" s="52">
        <v>20221231</v>
      </c>
      <c r="B203" s="54" t="s">
        <v>2196</v>
      </c>
      <c r="C203" s="62">
        <v>32087</v>
      </c>
      <c r="D203" s="52" t="s">
        <v>1395</v>
      </c>
      <c r="E203" s="52" t="s">
        <v>1385</v>
      </c>
      <c r="F203" s="54" t="s">
        <v>1394</v>
      </c>
      <c r="G203" s="52" t="s">
        <v>142</v>
      </c>
      <c r="H203" s="63">
        <v>448812.54</v>
      </c>
      <c r="I203" s="63">
        <v>585074.54592758999</v>
      </c>
      <c r="J203" s="52">
        <v>20240331</v>
      </c>
      <c r="K203" s="52" t="s">
        <v>1391</v>
      </c>
      <c r="L203" s="52" t="s">
        <v>367</v>
      </c>
      <c r="M203" s="63">
        <f>I203*VLOOKUP(G203,'Currency-RBI'!$A$2:$B$28,2,0)</f>
        <v>585074.54592758999</v>
      </c>
      <c r="N203" s="53">
        <f t="shared" si="3"/>
        <v>0.76710317193588173</v>
      </c>
    </row>
    <row r="204" spans="1:14" x14ac:dyDescent="0.2">
      <c r="A204" s="52">
        <v>20221231</v>
      </c>
      <c r="B204" s="54" t="s">
        <v>2195</v>
      </c>
      <c r="C204" s="62">
        <v>63658</v>
      </c>
      <c r="D204" s="52" t="s">
        <v>1390</v>
      </c>
      <c r="E204" s="52" t="s">
        <v>1385</v>
      </c>
      <c r="F204" s="54" t="s">
        <v>1389</v>
      </c>
      <c r="G204" s="52" t="s">
        <v>142</v>
      </c>
      <c r="H204" s="63">
        <v>490037.13</v>
      </c>
      <c r="I204" s="63">
        <v>602146.31260217237</v>
      </c>
      <c r="J204" s="52">
        <v>20240331</v>
      </c>
      <c r="K204" s="52" t="s">
        <v>1391</v>
      </c>
      <c r="L204" s="52" t="s">
        <v>368</v>
      </c>
      <c r="M204" s="63">
        <f>I204*VLOOKUP(G204,'Currency-RBI'!$A$2:$B$28,2,0)</f>
        <v>602146.31260217237</v>
      </c>
      <c r="N204" s="53">
        <f t="shared" si="3"/>
        <v>0.81381737252912323</v>
      </c>
    </row>
    <row r="205" spans="1:14" x14ac:dyDescent="0.2">
      <c r="A205" s="52">
        <v>20221231</v>
      </c>
      <c r="B205" s="54" t="s">
        <v>2194</v>
      </c>
      <c r="C205" s="62">
        <v>50975</v>
      </c>
      <c r="D205" s="52" t="s">
        <v>1395</v>
      </c>
      <c r="E205" s="52" t="s">
        <v>1386</v>
      </c>
      <c r="F205" s="54" t="s">
        <v>1394</v>
      </c>
      <c r="G205" s="52" t="s">
        <v>142</v>
      </c>
      <c r="H205" s="63">
        <v>363109.23</v>
      </c>
      <c r="I205" s="63">
        <v>366790.09331013885</v>
      </c>
      <c r="J205" s="52">
        <v>20240331</v>
      </c>
      <c r="K205" s="52" t="s">
        <v>1388</v>
      </c>
      <c r="L205" s="52" t="s">
        <v>368</v>
      </c>
      <c r="M205" s="63">
        <f>I205*VLOOKUP(G205,'Currency-RBI'!$A$2:$B$28,2,0)</f>
        <v>366790.09331013885</v>
      </c>
      <c r="N205" s="53">
        <f t="shared" si="3"/>
        <v>0.98996465995872329</v>
      </c>
    </row>
    <row r="206" spans="1:14" x14ac:dyDescent="0.2">
      <c r="A206" s="52">
        <v>20221231</v>
      </c>
      <c r="B206" s="54" t="s">
        <v>2193</v>
      </c>
      <c r="C206" s="62">
        <v>56915</v>
      </c>
      <c r="D206" s="52" t="s">
        <v>1395</v>
      </c>
      <c r="E206" s="52" t="s">
        <v>1385</v>
      </c>
      <c r="F206" s="54" t="s">
        <v>1394</v>
      </c>
      <c r="G206" s="52" t="s">
        <v>142</v>
      </c>
      <c r="H206" s="63">
        <v>223568.73</v>
      </c>
      <c r="I206" s="63">
        <v>230227.9372674695</v>
      </c>
      <c r="J206" s="52">
        <v>20240331</v>
      </c>
      <c r="K206" s="52" t="s">
        <v>1388</v>
      </c>
      <c r="L206" s="52" t="s">
        <v>367</v>
      </c>
      <c r="M206" s="63">
        <f>I206*VLOOKUP(G206,'Currency-RBI'!$A$2:$B$28,2,0)</f>
        <v>230227.9372674695</v>
      </c>
      <c r="N206" s="53">
        <f t="shared" si="3"/>
        <v>0.97107558992837129</v>
      </c>
    </row>
    <row r="207" spans="1:14" x14ac:dyDescent="0.2">
      <c r="A207" s="52">
        <v>20221231</v>
      </c>
      <c r="B207" s="54" t="s">
        <v>2192</v>
      </c>
      <c r="C207" s="62">
        <v>88606</v>
      </c>
      <c r="D207" s="52" t="s">
        <v>1390</v>
      </c>
      <c r="E207" s="52" t="s">
        <v>1385</v>
      </c>
      <c r="F207" s="54" t="s">
        <v>1389</v>
      </c>
      <c r="G207" s="52" t="s">
        <v>142</v>
      </c>
      <c r="H207" s="63">
        <v>476659.26</v>
      </c>
      <c r="I207" s="63">
        <v>865514.38014603371</v>
      </c>
      <c r="J207" s="52">
        <v>20240331</v>
      </c>
      <c r="K207" s="52" t="s">
        <v>1388</v>
      </c>
      <c r="L207" s="52" t="s">
        <v>367</v>
      </c>
      <c r="M207" s="63">
        <f>I207*VLOOKUP(G207,'Currency-RBI'!$A$2:$B$28,2,0)</f>
        <v>865514.38014603371</v>
      </c>
      <c r="N207" s="53">
        <f t="shared" si="3"/>
        <v>0.55072367476965056</v>
      </c>
    </row>
    <row r="208" spans="1:14" x14ac:dyDescent="0.2">
      <c r="A208" s="52">
        <v>20221231</v>
      </c>
      <c r="B208" s="54" t="s">
        <v>2191</v>
      </c>
      <c r="C208" s="62">
        <v>47595</v>
      </c>
      <c r="D208" s="52" t="s">
        <v>1395</v>
      </c>
      <c r="E208" s="52" t="s">
        <v>1386</v>
      </c>
      <c r="F208" s="54" t="s">
        <v>1394</v>
      </c>
      <c r="G208" s="52" t="s">
        <v>142</v>
      </c>
      <c r="H208" s="63">
        <v>183558.87</v>
      </c>
      <c r="I208" s="63">
        <v>356750.04068769841</v>
      </c>
      <c r="J208" s="52">
        <v>20240331</v>
      </c>
      <c r="K208" s="52" t="s">
        <v>1388</v>
      </c>
      <c r="L208" s="52" t="s">
        <v>368</v>
      </c>
      <c r="M208" s="63">
        <f>I208*VLOOKUP(G208,'Currency-RBI'!$A$2:$B$28,2,0)</f>
        <v>356750.04068769841</v>
      </c>
      <c r="N208" s="53">
        <f t="shared" si="3"/>
        <v>0.51453076121913821</v>
      </c>
    </row>
    <row r="209" spans="1:14" x14ac:dyDescent="0.2">
      <c r="A209" s="52">
        <v>20221231</v>
      </c>
      <c r="B209" s="54" t="s">
        <v>2190</v>
      </c>
      <c r="C209" s="62">
        <v>74594</v>
      </c>
      <c r="D209" s="52" t="s">
        <v>1395</v>
      </c>
      <c r="E209" s="52" t="s">
        <v>1386</v>
      </c>
      <c r="F209" s="54" t="s">
        <v>1394</v>
      </c>
      <c r="G209" s="52" t="s">
        <v>142</v>
      </c>
      <c r="H209" s="63">
        <v>373243.86</v>
      </c>
      <c r="I209" s="63">
        <v>420174.27856766945</v>
      </c>
      <c r="J209" s="52">
        <v>20240331</v>
      </c>
      <c r="K209" s="52" t="s">
        <v>1391</v>
      </c>
      <c r="L209" s="52" t="s">
        <v>367</v>
      </c>
      <c r="M209" s="63">
        <f>I209*VLOOKUP(G209,'Currency-RBI'!$A$2:$B$28,2,0)</f>
        <v>420174.27856766945</v>
      </c>
      <c r="N209" s="53">
        <f t="shared" si="3"/>
        <v>0.8883072549617973</v>
      </c>
    </row>
    <row r="210" spans="1:14" x14ac:dyDescent="0.2">
      <c r="A210" s="52">
        <v>20221231</v>
      </c>
      <c r="B210" s="54" t="s">
        <v>2189</v>
      </c>
      <c r="C210" s="62">
        <v>85339</v>
      </c>
      <c r="D210" s="52" t="s">
        <v>1390</v>
      </c>
      <c r="E210" s="52" t="s">
        <v>1385</v>
      </c>
      <c r="F210" s="54" t="s">
        <v>1389</v>
      </c>
      <c r="G210" s="52" t="s">
        <v>142</v>
      </c>
      <c r="H210" s="63">
        <v>307155.42</v>
      </c>
      <c r="I210" s="63">
        <v>307971.19473417755</v>
      </c>
      <c r="J210" s="52">
        <v>20240331</v>
      </c>
      <c r="K210" s="52" t="s">
        <v>1391</v>
      </c>
      <c r="L210" s="52" t="s">
        <v>368</v>
      </c>
      <c r="M210" s="63">
        <f>I210*VLOOKUP(G210,'Currency-RBI'!$A$2:$B$28,2,0)</f>
        <v>307971.19473417755</v>
      </c>
      <c r="N210" s="53">
        <f t="shared" si="3"/>
        <v>0.99735113300163769</v>
      </c>
    </row>
    <row r="211" spans="1:14" x14ac:dyDescent="0.2">
      <c r="A211" s="52">
        <v>20221231</v>
      </c>
      <c r="B211" s="54" t="s">
        <v>2188</v>
      </c>
      <c r="C211" s="62">
        <v>89626</v>
      </c>
      <c r="D211" s="52" t="s">
        <v>1393</v>
      </c>
      <c r="E211" s="52" t="s">
        <v>1386</v>
      </c>
      <c r="F211" s="54" t="s">
        <v>1392</v>
      </c>
      <c r="G211" s="52" t="s">
        <v>142</v>
      </c>
      <c r="H211" s="63">
        <v>213866.73</v>
      </c>
      <c r="I211" s="63">
        <v>303305.62222583976</v>
      </c>
      <c r="J211" s="52">
        <v>20240331</v>
      </c>
      <c r="K211" s="52" t="s">
        <v>1391</v>
      </c>
      <c r="L211" s="52" t="s">
        <v>367</v>
      </c>
      <c r="M211" s="63">
        <f>I211*VLOOKUP(G211,'Currency-RBI'!$A$2:$B$28,2,0)</f>
        <v>303305.62222583976</v>
      </c>
      <c r="N211" s="53">
        <f t="shared" si="3"/>
        <v>0.7051195702556281</v>
      </c>
    </row>
    <row r="212" spans="1:14" x14ac:dyDescent="0.2">
      <c r="A212" s="52">
        <v>20221231</v>
      </c>
      <c r="B212" s="54" t="s">
        <v>2187</v>
      </c>
      <c r="C212" s="62">
        <v>81896</v>
      </c>
      <c r="D212" s="52" t="s">
        <v>1397</v>
      </c>
      <c r="E212" s="52" t="s">
        <v>1385</v>
      </c>
      <c r="F212" s="54" t="s">
        <v>1396</v>
      </c>
      <c r="G212" s="52" t="s">
        <v>142</v>
      </c>
      <c r="H212" s="63">
        <v>237348.54</v>
      </c>
      <c r="I212" s="63">
        <v>457361.70415833703</v>
      </c>
      <c r="J212" s="52">
        <v>20240331</v>
      </c>
      <c r="K212" s="52" t="s">
        <v>1391</v>
      </c>
      <c r="L212" s="52" t="s">
        <v>367</v>
      </c>
      <c r="M212" s="63">
        <f>I212*VLOOKUP(G212,'Currency-RBI'!$A$2:$B$28,2,0)</f>
        <v>457361.70415833703</v>
      </c>
      <c r="N212" s="53">
        <f t="shared" si="3"/>
        <v>0.51895149471856694</v>
      </c>
    </row>
    <row r="213" spans="1:14" x14ac:dyDescent="0.2">
      <c r="A213" s="52">
        <v>20221231</v>
      </c>
      <c r="B213" s="54" t="s">
        <v>2186</v>
      </c>
      <c r="C213" s="62">
        <v>14719</v>
      </c>
      <c r="D213" s="52" t="s">
        <v>1393</v>
      </c>
      <c r="E213" s="52" t="s">
        <v>1386</v>
      </c>
      <c r="F213" s="54" t="s">
        <v>1392</v>
      </c>
      <c r="G213" s="52" t="s">
        <v>142</v>
      </c>
      <c r="H213" s="63">
        <v>490206.42</v>
      </c>
      <c r="I213" s="63">
        <v>658527.01698779676</v>
      </c>
      <c r="J213" s="52">
        <v>20240331</v>
      </c>
      <c r="K213" s="52" t="s">
        <v>1388</v>
      </c>
      <c r="L213" s="52" t="s">
        <v>367</v>
      </c>
      <c r="M213" s="63">
        <f>I213*VLOOKUP(G213,'Currency-RBI'!$A$2:$B$28,2,0)</f>
        <v>658527.01698779676</v>
      </c>
      <c r="N213" s="53">
        <f t="shared" si="3"/>
        <v>0.74439834259538673</v>
      </c>
    </row>
    <row r="214" spans="1:14" x14ac:dyDescent="0.2">
      <c r="A214" s="52">
        <v>20221231</v>
      </c>
      <c r="B214" s="54" t="s">
        <v>2185</v>
      </c>
      <c r="C214" s="62">
        <v>28234</v>
      </c>
      <c r="D214" s="52" t="s">
        <v>1397</v>
      </c>
      <c r="E214" s="52" t="s">
        <v>1386</v>
      </c>
      <c r="F214" s="54" t="s">
        <v>1396</v>
      </c>
      <c r="G214" s="52" t="s">
        <v>142</v>
      </c>
      <c r="H214" s="63">
        <v>394654.58999999997</v>
      </c>
      <c r="I214" s="63">
        <v>742023.75262942491</v>
      </c>
      <c r="J214" s="52">
        <v>20240331</v>
      </c>
      <c r="K214" s="52" t="s">
        <v>1388</v>
      </c>
      <c r="L214" s="52" t="s">
        <v>368</v>
      </c>
      <c r="M214" s="63">
        <f>I214*VLOOKUP(G214,'Currency-RBI'!$A$2:$B$28,2,0)</f>
        <v>742023.75262942491</v>
      </c>
      <c r="N214" s="53">
        <f t="shared" si="3"/>
        <v>0.53186247556295541</v>
      </c>
    </row>
    <row r="215" spans="1:14" x14ac:dyDescent="0.2">
      <c r="A215" s="52">
        <v>20221231</v>
      </c>
      <c r="B215" s="54" t="s">
        <v>2184</v>
      </c>
      <c r="C215" s="62">
        <v>29564</v>
      </c>
      <c r="D215" s="52" t="s">
        <v>1397</v>
      </c>
      <c r="E215" s="52" t="s">
        <v>1385</v>
      </c>
      <c r="F215" s="54" t="s">
        <v>1396</v>
      </c>
      <c r="G215" s="52" t="s">
        <v>142</v>
      </c>
      <c r="H215" s="63">
        <v>245997.18</v>
      </c>
      <c r="I215" s="63">
        <v>323326.69042712636</v>
      </c>
      <c r="J215" s="52">
        <v>20240331</v>
      </c>
      <c r="K215" s="52" t="s">
        <v>1391</v>
      </c>
      <c r="L215" s="52" t="s">
        <v>368</v>
      </c>
      <c r="M215" s="63">
        <f>I215*VLOOKUP(G215,'Currency-RBI'!$A$2:$B$28,2,0)</f>
        <v>323326.69042712636</v>
      </c>
      <c r="N215" s="53">
        <f t="shared" si="3"/>
        <v>0.76083165195866986</v>
      </c>
    </row>
    <row r="216" spans="1:14" x14ac:dyDescent="0.2">
      <c r="A216" s="52">
        <v>20221231</v>
      </c>
      <c r="B216" s="54" t="s">
        <v>2183</v>
      </c>
      <c r="C216" s="62">
        <v>79077</v>
      </c>
      <c r="D216" s="52" t="s">
        <v>1397</v>
      </c>
      <c r="E216" s="52" t="s">
        <v>1386</v>
      </c>
      <c r="F216" s="54" t="s">
        <v>1396</v>
      </c>
      <c r="G216" s="52" t="s">
        <v>142</v>
      </c>
      <c r="H216" s="63">
        <v>138235.68</v>
      </c>
      <c r="I216" s="63">
        <v>187922.67895556733</v>
      </c>
      <c r="J216" s="52">
        <v>20240331</v>
      </c>
      <c r="K216" s="52" t="s">
        <v>1388</v>
      </c>
      <c r="L216" s="52" t="s">
        <v>367</v>
      </c>
      <c r="M216" s="63">
        <f>I216*VLOOKUP(G216,'Currency-RBI'!$A$2:$B$28,2,0)</f>
        <v>187922.67895556733</v>
      </c>
      <c r="N216" s="53">
        <f t="shared" si="3"/>
        <v>0.73559870883218204</v>
      </c>
    </row>
    <row r="217" spans="1:14" x14ac:dyDescent="0.2">
      <c r="A217" s="52">
        <v>20221231</v>
      </c>
      <c r="B217" s="54" t="s">
        <v>2182</v>
      </c>
      <c r="C217" s="62">
        <v>70299</v>
      </c>
      <c r="D217" s="52" t="s">
        <v>1390</v>
      </c>
      <c r="E217" s="52" t="s">
        <v>1385</v>
      </c>
      <c r="F217" s="54" t="s">
        <v>1389</v>
      </c>
      <c r="G217" s="52" t="s">
        <v>142</v>
      </c>
      <c r="H217" s="63">
        <v>172216.44</v>
      </c>
      <c r="I217" s="63">
        <v>238095.2115347677</v>
      </c>
      <c r="J217" s="52">
        <v>20240331</v>
      </c>
      <c r="K217" s="52" t="s">
        <v>1391</v>
      </c>
      <c r="L217" s="52" t="s">
        <v>368</v>
      </c>
      <c r="M217" s="63">
        <f>I217*VLOOKUP(G217,'Currency-RBI'!$A$2:$B$28,2,0)</f>
        <v>238095.2115347677</v>
      </c>
      <c r="N217" s="53">
        <f t="shared" si="3"/>
        <v>0.7233091286880089</v>
      </c>
    </row>
    <row r="218" spans="1:14" x14ac:dyDescent="0.2">
      <c r="A218" s="52">
        <v>20221231</v>
      </c>
      <c r="B218" s="54" t="s">
        <v>2181</v>
      </c>
      <c r="C218" s="62">
        <v>19411</v>
      </c>
      <c r="D218" s="52" t="s">
        <v>1395</v>
      </c>
      <c r="E218" s="52" t="s">
        <v>1385</v>
      </c>
      <c r="F218" s="54" t="s">
        <v>1394</v>
      </c>
      <c r="G218" s="52" t="s">
        <v>142</v>
      </c>
      <c r="H218" s="63">
        <v>373782.42</v>
      </c>
      <c r="I218" s="63">
        <v>381266.05902669678</v>
      </c>
      <c r="J218" s="52">
        <v>20240331</v>
      </c>
      <c r="K218" s="52" t="s">
        <v>1388</v>
      </c>
      <c r="L218" s="52" t="s">
        <v>368</v>
      </c>
      <c r="M218" s="63">
        <f>I218*VLOOKUP(G218,'Currency-RBI'!$A$2:$B$28,2,0)</f>
        <v>381266.05902669678</v>
      </c>
      <c r="N218" s="53">
        <f t="shared" si="3"/>
        <v>0.98037160966858372</v>
      </c>
    </row>
    <row r="219" spans="1:14" x14ac:dyDescent="0.2">
      <c r="A219" s="52">
        <v>20221231</v>
      </c>
      <c r="B219" s="54" t="s">
        <v>2180</v>
      </c>
      <c r="C219" s="62">
        <v>81118</v>
      </c>
      <c r="D219" s="52" t="s">
        <v>1397</v>
      </c>
      <c r="E219" s="52" t="s">
        <v>1385</v>
      </c>
      <c r="F219" s="54" t="s">
        <v>1396</v>
      </c>
      <c r="G219" s="52" t="s">
        <v>142</v>
      </c>
      <c r="H219" s="63">
        <v>483522.93</v>
      </c>
      <c r="I219" s="63">
        <v>861264.95807604096</v>
      </c>
      <c r="J219" s="52">
        <v>20240331</v>
      </c>
      <c r="K219" s="52" t="s">
        <v>1391</v>
      </c>
      <c r="L219" s="52" t="s">
        <v>367</v>
      </c>
      <c r="M219" s="63">
        <f>I219*VLOOKUP(G219,'Currency-RBI'!$A$2:$B$28,2,0)</f>
        <v>861264.95807604096</v>
      </c>
      <c r="N219" s="53">
        <f t="shared" si="3"/>
        <v>0.56141019725234176</v>
      </c>
    </row>
    <row r="220" spans="1:14" x14ac:dyDescent="0.2">
      <c r="A220" s="52">
        <v>20221231</v>
      </c>
      <c r="B220" s="54" t="s">
        <v>2179</v>
      </c>
      <c r="C220" s="62">
        <v>80191</v>
      </c>
      <c r="D220" s="52" t="s">
        <v>1390</v>
      </c>
      <c r="E220" s="52" t="s">
        <v>1385</v>
      </c>
      <c r="F220" s="54" t="s">
        <v>1389</v>
      </c>
      <c r="G220" s="52" t="s">
        <v>142</v>
      </c>
      <c r="H220" s="63">
        <v>417381.02999999997</v>
      </c>
      <c r="I220" s="63">
        <v>528859.57762363309</v>
      </c>
      <c r="J220" s="52">
        <v>20240331</v>
      </c>
      <c r="K220" s="52" t="s">
        <v>1388</v>
      </c>
      <c r="L220" s="52" t="s">
        <v>367</v>
      </c>
      <c r="M220" s="63">
        <f>I220*VLOOKUP(G220,'Currency-RBI'!$A$2:$B$28,2,0)</f>
        <v>528859.57762363309</v>
      </c>
      <c r="N220" s="53">
        <f t="shared" si="3"/>
        <v>0.78920955138120297</v>
      </c>
    </row>
    <row r="221" spans="1:14" x14ac:dyDescent="0.2">
      <c r="A221" s="52">
        <v>20221231</v>
      </c>
      <c r="B221" s="54" t="s">
        <v>2178</v>
      </c>
      <c r="C221" s="62">
        <v>56113</v>
      </c>
      <c r="D221" s="52" t="s">
        <v>1390</v>
      </c>
      <c r="E221" s="52" t="s">
        <v>1386</v>
      </c>
      <c r="F221" s="54" t="s">
        <v>1389</v>
      </c>
      <c r="G221" s="52" t="s">
        <v>142</v>
      </c>
      <c r="H221" s="63">
        <v>373140.9</v>
      </c>
      <c r="I221" s="63">
        <v>725444.99224751885</v>
      </c>
      <c r="J221" s="52">
        <v>20240331</v>
      </c>
      <c r="K221" s="52" t="s">
        <v>1388</v>
      </c>
      <c r="L221" s="52" t="s">
        <v>368</v>
      </c>
      <c r="M221" s="63">
        <f>I221*VLOOKUP(G221,'Currency-RBI'!$A$2:$B$28,2,0)</f>
        <v>725444.99224751885</v>
      </c>
      <c r="N221" s="53">
        <f t="shared" si="3"/>
        <v>0.51436139746993514</v>
      </c>
    </row>
    <row r="222" spans="1:14" x14ac:dyDescent="0.2">
      <c r="A222" s="52">
        <v>20221231</v>
      </c>
      <c r="B222" s="54" t="s">
        <v>2177</v>
      </c>
      <c r="C222" s="62">
        <v>72030</v>
      </c>
      <c r="D222" s="52" t="s">
        <v>1395</v>
      </c>
      <c r="E222" s="52" t="s">
        <v>1386</v>
      </c>
      <c r="F222" s="54" t="s">
        <v>1394</v>
      </c>
      <c r="G222" s="52" t="s">
        <v>142</v>
      </c>
      <c r="H222" s="63">
        <v>461485.52999999997</v>
      </c>
      <c r="I222" s="63">
        <v>583066.21593934565</v>
      </c>
      <c r="J222" s="52">
        <v>20240331</v>
      </c>
      <c r="K222" s="52" t="s">
        <v>1388</v>
      </c>
      <c r="L222" s="52" t="s">
        <v>367</v>
      </c>
      <c r="M222" s="63">
        <f>I222*VLOOKUP(G222,'Currency-RBI'!$A$2:$B$28,2,0)</f>
        <v>583066.21593934565</v>
      </c>
      <c r="N222" s="53">
        <f t="shared" si="3"/>
        <v>0.79148048263528048</v>
      </c>
    </row>
    <row r="223" spans="1:14" x14ac:dyDescent="0.2">
      <c r="A223" s="52">
        <v>20221231</v>
      </c>
      <c r="B223" s="54" t="s">
        <v>2176</v>
      </c>
      <c r="C223" s="62">
        <v>30271</v>
      </c>
      <c r="D223" s="52" t="s">
        <v>1397</v>
      </c>
      <c r="E223" s="52" t="s">
        <v>1385</v>
      </c>
      <c r="F223" s="54" t="s">
        <v>1396</v>
      </c>
      <c r="G223" s="52" t="s">
        <v>142</v>
      </c>
      <c r="H223" s="63">
        <v>86672.52</v>
      </c>
      <c r="I223" s="63">
        <v>128506.3198985035</v>
      </c>
      <c r="J223" s="52">
        <v>20240331</v>
      </c>
      <c r="K223" s="52" t="s">
        <v>1388</v>
      </c>
      <c r="L223" s="52" t="s">
        <v>368</v>
      </c>
      <c r="M223" s="63">
        <f>I223*VLOOKUP(G223,'Currency-RBI'!$A$2:$B$28,2,0)</f>
        <v>128506.3198985035</v>
      </c>
      <c r="N223" s="53">
        <f t="shared" si="3"/>
        <v>0.67446114765760512</v>
      </c>
    </row>
    <row r="224" spans="1:14" x14ac:dyDescent="0.2">
      <c r="A224" s="52">
        <v>20221231</v>
      </c>
      <c r="B224" s="54" t="s">
        <v>2175</v>
      </c>
      <c r="C224" s="62">
        <v>33261</v>
      </c>
      <c r="D224" s="52" t="s">
        <v>1393</v>
      </c>
      <c r="E224" s="52" t="s">
        <v>1386</v>
      </c>
      <c r="F224" s="54" t="s">
        <v>1392</v>
      </c>
      <c r="G224" s="52" t="s">
        <v>142</v>
      </c>
      <c r="H224" s="63">
        <v>112082.85</v>
      </c>
      <c r="I224" s="63">
        <v>134233.6219116553</v>
      </c>
      <c r="J224" s="52">
        <v>20240331</v>
      </c>
      <c r="K224" s="52" t="s">
        <v>1391</v>
      </c>
      <c r="L224" s="52" t="s">
        <v>368</v>
      </c>
      <c r="M224" s="63">
        <f>I224*VLOOKUP(G224,'Currency-RBI'!$A$2:$B$28,2,0)</f>
        <v>134233.6219116553</v>
      </c>
      <c r="N224" s="53">
        <f t="shared" si="3"/>
        <v>0.83498342966389127</v>
      </c>
    </row>
    <row r="225" spans="1:14" x14ac:dyDescent="0.2">
      <c r="A225" s="52">
        <v>20221231</v>
      </c>
      <c r="B225" s="54" t="s">
        <v>2174</v>
      </c>
      <c r="C225" s="62">
        <v>44849</v>
      </c>
      <c r="D225" s="52" t="s">
        <v>1397</v>
      </c>
      <c r="E225" s="52" t="s">
        <v>1385</v>
      </c>
      <c r="F225" s="54" t="s">
        <v>1396</v>
      </c>
      <c r="G225" s="52" t="s">
        <v>142</v>
      </c>
      <c r="H225" s="63">
        <v>200078.01</v>
      </c>
      <c r="I225" s="63">
        <v>299711.69295979576</v>
      </c>
      <c r="J225" s="52">
        <v>20240331</v>
      </c>
      <c r="K225" s="52" t="s">
        <v>1388</v>
      </c>
      <c r="L225" s="52" t="s">
        <v>367</v>
      </c>
      <c r="M225" s="63">
        <f>I225*VLOOKUP(G225,'Currency-RBI'!$A$2:$B$28,2,0)</f>
        <v>299711.69295979576</v>
      </c>
      <c r="N225" s="53">
        <f t="shared" si="3"/>
        <v>0.66756824875310783</v>
      </c>
    </row>
    <row r="226" spans="1:14" x14ac:dyDescent="0.2">
      <c r="A226" s="52">
        <v>20221231</v>
      </c>
      <c r="B226" s="54" t="s">
        <v>2173</v>
      </c>
      <c r="C226" s="62">
        <v>30021</v>
      </c>
      <c r="D226" s="52" t="s">
        <v>1395</v>
      </c>
      <c r="E226" s="52" t="s">
        <v>1386</v>
      </c>
      <c r="F226" s="54" t="s">
        <v>1394</v>
      </c>
      <c r="G226" s="52" t="s">
        <v>142</v>
      </c>
      <c r="H226" s="63">
        <v>148208.94</v>
      </c>
      <c r="I226" s="63">
        <v>253581.90150306051</v>
      </c>
      <c r="J226" s="52">
        <v>20240331</v>
      </c>
      <c r="K226" s="52" t="s">
        <v>1391</v>
      </c>
      <c r="L226" s="52" t="s">
        <v>368</v>
      </c>
      <c r="M226" s="63">
        <f>I226*VLOOKUP(G226,'Currency-RBI'!$A$2:$B$28,2,0)</f>
        <v>253581.90150306051</v>
      </c>
      <c r="N226" s="53">
        <f t="shared" si="3"/>
        <v>0.58446182129528379</v>
      </c>
    </row>
    <row r="227" spans="1:14" x14ac:dyDescent="0.2">
      <c r="A227" s="52">
        <v>20221231</v>
      </c>
      <c r="B227" s="54" t="s">
        <v>2172</v>
      </c>
      <c r="C227" s="62">
        <v>48772</v>
      </c>
      <c r="D227" s="52" t="s">
        <v>1390</v>
      </c>
      <c r="E227" s="52" t="s">
        <v>1386</v>
      </c>
      <c r="F227" s="54" t="s">
        <v>1389</v>
      </c>
      <c r="G227" s="52" t="s">
        <v>142</v>
      </c>
      <c r="H227" s="63">
        <v>459217.44</v>
      </c>
      <c r="I227" s="63">
        <v>849921.97399892507</v>
      </c>
      <c r="J227" s="52">
        <v>20240331</v>
      </c>
      <c r="K227" s="52" t="s">
        <v>1391</v>
      </c>
      <c r="L227" s="52" t="s">
        <v>367</v>
      </c>
      <c r="M227" s="63">
        <f>I227*VLOOKUP(G227,'Currency-RBI'!$A$2:$B$28,2,0)</f>
        <v>849921.97399892507</v>
      </c>
      <c r="N227" s="53">
        <f t="shared" si="3"/>
        <v>0.54030540925934545</v>
      </c>
    </row>
    <row r="228" spans="1:14" x14ac:dyDescent="0.2">
      <c r="A228" s="52">
        <v>20221231</v>
      </c>
      <c r="B228" s="54" t="s">
        <v>2171</v>
      </c>
      <c r="C228" s="62">
        <v>28922</v>
      </c>
      <c r="D228" s="52" t="s">
        <v>1393</v>
      </c>
      <c r="E228" s="52" t="s">
        <v>1386</v>
      </c>
      <c r="F228" s="54" t="s">
        <v>1392</v>
      </c>
      <c r="G228" s="52" t="s">
        <v>142</v>
      </c>
      <c r="H228" s="63">
        <v>68913.899999999994</v>
      </c>
      <c r="I228" s="63">
        <v>93956.662840431076</v>
      </c>
      <c r="J228" s="52">
        <v>20240331</v>
      </c>
      <c r="K228" s="52" t="s">
        <v>1391</v>
      </c>
      <c r="L228" s="52" t="s">
        <v>367</v>
      </c>
      <c r="M228" s="63">
        <f>I228*VLOOKUP(G228,'Currency-RBI'!$A$2:$B$28,2,0)</f>
        <v>93956.662840431076</v>
      </c>
      <c r="N228" s="53">
        <f t="shared" si="3"/>
        <v>0.73346474764688241</v>
      </c>
    </row>
    <row r="229" spans="1:14" x14ac:dyDescent="0.2">
      <c r="A229" s="52">
        <v>20221231</v>
      </c>
      <c r="B229" s="54" t="s">
        <v>2170</v>
      </c>
      <c r="C229" s="62">
        <v>65545</v>
      </c>
      <c r="D229" s="52" t="s">
        <v>1393</v>
      </c>
      <c r="E229" s="52" t="s">
        <v>1385</v>
      </c>
      <c r="F229" s="54" t="s">
        <v>1392</v>
      </c>
      <c r="G229" s="52" t="s">
        <v>142</v>
      </c>
      <c r="H229" s="63">
        <v>483546.69</v>
      </c>
      <c r="I229" s="63">
        <v>634978.24951135053</v>
      </c>
      <c r="J229" s="52">
        <v>20240331</v>
      </c>
      <c r="K229" s="52" t="s">
        <v>1388</v>
      </c>
      <c r="L229" s="52" t="s">
        <v>367</v>
      </c>
      <c r="M229" s="63">
        <f>I229*VLOOKUP(G229,'Currency-RBI'!$A$2:$B$28,2,0)</f>
        <v>634978.24951135053</v>
      </c>
      <c r="N229" s="53">
        <f t="shared" si="3"/>
        <v>0.76151693443376189</v>
      </c>
    </row>
    <row r="230" spans="1:14" x14ac:dyDescent="0.2">
      <c r="A230" s="52">
        <v>20221231</v>
      </c>
      <c r="B230" s="54" t="s">
        <v>2169</v>
      </c>
      <c r="C230" s="62">
        <v>21432</v>
      </c>
      <c r="D230" s="52" t="s">
        <v>1393</v>
      </c>
      <c r="E230" s="52" t="s">
        <v>1386</v>
      </c>
      <c r="F230" s="54" t="s">
        <v>1392</v>
      </c>
      <c r="G230" s="52" t="s">
        <v>142</v>
      </c>
      <c r="H230" s="63">
        <v>196742.7</v>
      </c>
      <c r="I230" s="63">
        <v>309095.20529067848</v>
      </c>
      <c r="J230" s="52">
        <v>20240331</v>
      </c>
      <c r="K230" s="52" t="s">
        <v>1391</v>
      </c>
      <c r="L230" s="52" t="s">
        <v>368</v>
      </c>
      <c r="M230" s="63">
        <f>I230*VLOOKUP(G230,'Currency-RBI'!$A$2:$B$28,2,0)</f>
        <v>309095.20529067848</v>
      </c>
      <c r="N230" s="53">
        <f t="shared" si="3"/>
        <v>0.63651165282547739</v>
      </c>
    </row>
    <row r="231" spans="1:14" x14ac:dyDescent="0.2">
      <c r="A231" s="52">
        <v>20221231</v>
      </c>
      <c r="B231" s="54" t="s">
        <v>2168</v>
      </c>
      <c r="C231" s="62">
        <v>55306</v>
      </c>
      <c r="D231" s="52" t="s">
        <v>1397</v>
      </c>
      <c r="E231" s="52" t="s">
        <v>1385</v>
      </c>
      <c r="F231" s="54" t="s">
        <v>1396</v>
      </c>
      <c r="G231" s="52" t="s">
        <v>142</v>
      </c>
      <c r="H231" s="63">
        <v>195010.2</v>
      </c>
      <c r="I231" s="63">
        <v>285382.1757744386</v>
      </c>
      <c r="J231" s="52">
        <v>20240331</v>
      </c>
      <c r="K231" s="52" t="s">
        <v>1388</v>
      </c>
      <c r="L231" s="52" t="s">
        <v>368</v>
      </c>
      <c r="M231" s="63">
        <f>I231*VLOOKUP(G231,'Currency-RBI'!$A$2:$B$28,2,0)</f>
        <v>285382.1757744386</v>
      </c>
      <c r="N231" s="53">
        <f t="shared" si="3"/>
        <v>0.68332999238933856</v>
      </c>
    </row>
    <row r="232" spans="1:14" x14ac:dyDescent="0.2">
      <c r="A232" s="52">
        <v>20221231</v>
      </c>
      <c r="B232" s="54" t="s">
        <v>2167</v>
      </c>
      <c r="C232" s="62">
        <v>27458</v>
      </c>
      <c r="D232" s="52" t="s">
        <v>1393</v>
      </c>
      <c r="E232" s="52" t="s">
        <v>1385</v>
      </c>
      <c r="F232" s="54" t="s">
        <v>1392</v>
      </c>
      <c r="G232" s="52" t="s">
        <v>142</v>
      </c>
      <c r="H232" s="63">
        <v>189447.38999999998</v>
      </c>
      <c r="I232" s="63">
        <v>306589.32152890542</v>
      </c>
      <c r="J232" s="52">
        <v>20240331</v>
      </c>
      <c r="K232" s="52" t="s">
        <v>1391</v>
      </c>
      <c r="L232" s="52" t="s">
        <v>368</v>
      </c>
      <c r="M232" s="63">
        <f>I232*VLOOKUP(G232,'Currency-RBI'!$A$2:$B$28,2,0)</f>
        <v>306589.32152890542</v>
      </c>
      <c r="N232" s="53">
        <f t="shared" si="3"/>
        <v>0.61791907511735944</v>
      </c>
    </row>
    <row r="233" spans="1:14" x14ac:dyDescent="0.2">
      <c r="A233" s="52">
        <v>20221231</v>
      </c>
      <c r="B233" s="54" t="s">
        <v>2166</v>
      </c>
      <c r="C233" s="62">
        <v>18309</v>
      </c>
      <c r="D233" s="52" t="s">
        <v>1395</v>
      </c>
      <c r="E233" s="52" t="s">
        <v>1385</v>
      </c>
      <c r="F233" s="54" t="s">
        <v>1394</v>
      </c>
      <c r="G233" s="52" t="s">
        <v>142</v>
      </c>
      <c r="H233" s="63">
        <v>314424.99</v>
      </c>
      <c r="I233" s="63">
        <v>495102.12340360286</v>
      </c>
      <c r="J233" s="52">
        <v>20240331</v>
      </c>
      <c r="K233" s="52" t="s">
        <v>1388</v>
      </c>
      <c r="L233" s="52" t="s">
        <v>368</v>
      </c>
      <c r="M233" s="63">
        <f>I233*VLOOKUP(G233,'Currency-RBI'!$A$2:$B$28,2,0)</f>
        <v>495102.12340360286</v>
      </c>
      <c r="N233" s="53">
        <f t="shared" si="3"/>
        <v>0.6350709785659383</v>
      </c>
    </row>
    <row r="234" spans="1:14" x14ac:dyDescent="0.2">
      <c r="A234" s="52">
        <v>20221231</v>
      </c>
      <c r="B234" s="54" t="s">
        <v>2165</v>
      </c>
      <c r="C234" s="62">
        <v>84118</v>
      </c>
      <c r="D234" s="52" t="s">
        <v>1397</v>
      </c>
      <c r="E234" s="52" t="s">
        <v>1385</v>
      </c>
      <c r="F234" s="54" t="s">
        <v>1396</v>
      </c>
      <c r="G234" s="52" t="s">
        <v>142</v>
      </c>
      <c r="H234" s="63">
        <v>108195.12</v>
      </c>
      <c r="I234" s="63">
        <v>122136.49252414411</v>
      </c>
      <c r="J234" s="52">
        <v>20240331</v>
      </c>
      <c r="K234" s="52" t="s">
        <v>1388</v>
      </c>
      <c r="L234" s="52" t="s">
        <v>368</v>
      </c>
      <c r="M234" s="63">
        <f>I234*VLOOKUP(G234,'Currency-RBI'!$A$2:$B$28,2,0)</f>
        <v>122136.49252414411</v>
      </c>
      <c r="N234" s="53">
        <f t="shared" si="3"/>
        <v>0.88585416007923956</v>
      </c>
    </row>
    <row r="235" spans="1:14" x14ac:dyDescent="0.2">
      <c r="A235" s="52">
        <v>20221231</v>
      </c>
      <c r="B235" s="54" t="s">
        <v>2164</v>
      </c>
      <c r="C235" s="62">
        <v>65457</v>
      </c>
      <c r="D235" s="52" t="s">
        <v>1393</v>
      </c>
      <c r="E235" s="52" t="s">
        <v>1385</v>
      </c>
      <c r="F235" s="54" t="s">
        <v>1392</v>
      </c>
      <c r="G235" s="52" t="s">
        <v>142</v>
      </c>
      <c r="H235" s="63">
        <v>368547.3</v>
      </c>
      <c r="I235" s="63">
        <v>408660.26884946093</v>
      </c>
      <c r="J235" s="52">
        <v>20240331</v>
      </c>
      <c r="K235" s="52" t="s">
        <v>1391</v>
      </c>
      <c r="L235" s="52" t="s">
        <v>368</v>
      </c>
      <c r="M235" s="63">
        <f>I235*VLOOKUP(G235,'Currency-RBI'!$A$2:$B$28,2,0)</f>
        <v>408660.26884946093</v>
      </c>
      <c r="N235" s="53">
        <f t="shared" si="3"/>
        <v>0.90184274834841494</v>
      </c>
    </row>
    <row r="236" spans="1:14" x14ac:dyDescent="0.2">
      <c r="A236" s="52">
        <v>20221231</v>
      </c>
      <c r="B236" s="54" t="s">
        <v>2163</v>
      </c>
      <c r="C236" s="62">
        <v>15743</v>
      </c>
      <c r="D236" s="52" t="s">
        <v>1390</v>
      </c>
      <c r="E236" s="52" t="s">
        <v>1386</v>
      </c>
      <c r="F236" s="54" t="s">
        <v>1389</v>
      </c>
      <c r="G236" s="52" t="s">
        <v>142</v>
      </c>
      <c r="H236" s="63">
        <v>405216.9</v>
      </c>
      <c r="I236" s="63">
        <v>636324.73844254285</v>
      </c>
      <c r="J236" s="52">
        <v>20240331</v>
      </c>
      <c r="K236" s="52" t="s">
        <v>1391</v>
      </c>
      <c r="L236" s="52" t="s">
        <v>367</v>
      </c>
      <c r="M236" s="63">
        <f>I236*VLOOKUP(G236,'Currency-RBI'!$A$2:$B$28,2,0)</f>
        <v>636324.73844254285</v>
      </c>
      <c r="N236" s="53">
        <f t="shared" si="3"/>
        <v>0.63680833938941572</v>
      </c>
    </row>
    <row r="237" spans="1:14" x14ac:dyDescent="0.2">
      <c r="A237" s="52">
        <v>20221231</v>
      </c>
      <c r="B237" s="54" t="s">
        <v>2162</v>
      </c>
      <c r="C237" s="62">
        <v>45180</v>
      </c>
      <c r="D237" s="52" t="s">
        <v>1395</v>
      </c>
      <c r="E237" s="52" t="s">
        <v>1385</v>
      </c>
      <c r="F237" s="54" t="s">
        <v>1394</v>
      </c>
      <c r="G237" s="52" t="s">
        <v>142</v>
      </c>
      <c r="H237" s="63">
        <v>162631.26</v>
      </c>
      <c r="I237" s="63">
        <v>246267.22271725733</v>
      </c>
      <c r="J237" s="52">
        <v>20240331</v>
      </c>
      <c r="K237" s="52" t="s">
        <v>1391</v>
      </c>
      <c r="L237" s="52" t="s">
        <v>368</v>
      </c>
      <c r="M237" s="63">
        <f>I237*VLOOKUP(G237,'Currency-RBI'!$A$2:$B$28,2,0)</f>
        <v>246267.22271725733</v>
      </c>
      <c r="N237" s="53">
        <f t="shared" si="3"/>
        <v>0.66038532536146366</v>
      </c>
    </row>
    <row r="238" spans="1:14" x14ac:dyDescent="0.2">
      <c r="A238" s="52">
        <v>20221231</v>
      </c>
      <c r="B238" s="54" t="s">
        <v>2161</v>
      </c>
      <c r="C238" s="62">
        <v>48295</v>
      </c>
      <c r="D238" s="52" t="s">
        <v>1390</v>
      </c>
      <c r="E238" s="52" t="s">
        <v>1385</v>
      </c>
      <c r="F238" s="54" t="s">
        <v>1389</v>
      </c>
      <c r="G238" s="52" t="s">
        <v>142</v>
      </c>
      <c r="H238" s="63">
        <v>184288.5</v>
      </c>
      <c r="I238" s="63">
        <v>285344.48028328613</v>
      </c>
      <c r="J238" s="52">
        <v>20240331</v>
      </c>
      <c r="K238" s="52" t="s">
        <v>1388</v>
      </c>
      <c r="L238" s="52" t="s">
        <v>368</v>
      </c>
      <c r="M238" s="63">
        <f>I238*VLOOKUP(G238,'Currency-RBI'!$A$2:$B$28,2,0)</f>
        <v>285344.48028328613</v>
      </c>
      <c r="N238" s="53">
        <f t="shared" si="3"/>
        <v>0.64584568034062151</v>
      </c>
    </row>
    <row r="239" spans="1:14" x14ac:dyDescent="0.2">
      <c r="A239" s="52">
        <v>20221231</v>
      </c>
      <c r="B239" s="54" t="s">
        <v>2160</v>
      </c>
      <c r="C239" s="62">
        <v>85756</v>
      </c>
      <c r="D239" s="52" t="s">
        <v>1390</v>
      </c>
      <c r="E239" s="52" t="s">
        <v>1386</v>
      </c>
      <c r="F239" s="54" t="s">
        <v>1389</v>
      </c>
      <c r="G239" s="52" t="s">
        <v>142</v>
      </c>
      <c r="H239" s="63">
        <v>287310.87</v>
      </c>
      <c r="I239" s="63">
        <v>382436.34640677151</v>
      </c>
      <c r="J239" s="52">
        <v>20240331</v>
      </c>
      <c r="K239" s="52" t="s">
        <v>1388</v>
      </c>
      <c r="L239" s="52" t="s">
        <v>367</v>
      </c>
      <c r="M239" s="63">
        <f>I239*VLOOKUP(G239,'Currency-RBI'!$A$2:$B$28,2,0)</f>
        <v>382436.34640677151</v>
      </c>
      <c r="N239" s="53">
        <f t="shared" si="3"/>
        <v>0.75126455081862686</v>
      </c>
    </row>
    <row r="240" spans="1:14" x14ac:dyDescent="0.2">
      <c r="A240" s="52">
        <v>20221231</v>
      </c>
      <c r="B240" s="54" t="s">
        <v>2159</v>
      </c>
      <c r="C240" s="62">
        <v>68558</v>
      </c>
      <c r="D240" s="52" t="s">
        <v>1397</v>
      </c>
      <c r="E240" s="52" t="s">
        <v>1386</v>
      </c>
      <c r="F240" s="54" t="s">
        <v>1396</v>
      </c>
      <c r="G240" s="52" t="s">
        <v>142</v>
      </c>
      <c r="H240" s="63">
        <v>152506.53</v>
      </c>
      <c r="I240" s="63">
        <v>177344.90500093959</v>
      </c>
      <c r="J240" s="52">
        <v>20240331</v>
      </c>
      <c r="K240" s="52" t="s">
        <v>1388</v>
      </c>
      <c r="L240" s="52" t="s">
        <v>367</v>
      </c>
      <c r="M240" s="63">
        <f>I240*VLOOKUP(G240,'Currency-RBI'!$A$2:$B$28,2,0)</f>
        <v>177344.90500093959</v>
      </c>
      <c r="N240" s="53">
        <f t="shared" si="3"/>
        <v>0.85994311479764252</v>
      </c>
    </row>
    <row r="241" spans="1:14" x14ac:dyDescent="0.2">
      <c r="A241" s="52">
        <v>20221231</v>
      </c>
      <c r="B241" s="54" t="s">
        <v>2158</v>
      </c>
      <c r="C241" s="62">
        <v>72181</v>
      </c>
      <c r="D241" s="52" t="s">
        <v>1390</v>
      </c>
      <c r="E241" s="52" t="s">
        <v>1385</v>
      </c>
      <c r="F241" s="54" t="s">
        <v>1389</v>
      </c>
      <c r="G241" s="52" t="s">
        <v>142</v>
      </c>
      <c r="H241" s="63">
        <v>373703.22</v>
      </c>
      <c r="I241" s="63">
        <v>393855.88378110697</v>
      </c>
      <c r="J241" s="52">
        <v>20240331</v>
      </c>
      <c r="K241" s="52" t="s">
        <v>1388</v>
      </c>
      <c r="L241" s="52" t="s">
        <v>367</v>
      </c>
      <c r="M241" s="63">
        <f>I241*VLOOKUP(G241,'Currency-RBI'!$A$2:$B$28,2,0)</f>
        <v>393855.88378110697</v>
      </c>
      <c r="N241" s="53">
        <f t="shared" si="3"/>
        <v>0.94883239120960494</v>
      </c>
    </row>
    <row r="242" spans="1:14" x14ac:dyDescent="0.2">
      <c r="A242" s="52">
        <v>20221231</v>
      </c>
      <c r="B242" s="54" t="s">
        <v>2157</v>
      </c>
      <c r="C242" s="62">
        <v>24360</v>
      </c>
      <c r="D242" s="52" t="s">
        <v>1397</v>
      </c>
      <c r="E242" s="52" t="s">
        <v>1386</v>
      </c>
      <c r="F242" s="54" t="s">
        <v>1396</v>
      </c>
      <c r="G242" s="52" t="s">
        <v>142</v>
      </c>
      <c r="H242" s="63">
        <v>75283.56</v>
      </c>
      <c r="I242" s="63">
        <v>104854.15181459417</v>
      </c>
      <c r="J242" s="52">
        <v>20240331</v>
      </c>
      <c r="K242" s="52" t="s">
        <v>1391</v>
      </c>
      <c r="L242" s="52" t="s">
        <v>367</v>
      </c>
      <c r="M242" s="63">
        <f>I242*VLOOKUP(G242,'Currency-RBI'!$A$2:$B$28,2,0)</f>
        <v>104854.15181459417</v>
      </c>
      <c r="N242" s="53">
        <f t="shared" si="3"/>
        <v>0.71798358669781948</v>
      </c>
    </row>
    <row r="243" spans="1:14" x14ac:dyDescent="0.2">
      <c r="A243" s="52">
        <v>20221231</v>
      </c>
      <c r="B243" s="54" t="s">
        <v>2156</v>
      </c>
      <c r="C243" s="62">
        <v>75733</v>
      </c>
      <c r="D243" s="52" t="s">
        <v>1397</v>
      </c>
      <c r="E243" s="52" t="s">
        <v>1386</v>
      </c>
      <c r="F243" s="54" t="s">
        <v>1396</v>
      </c>
      <c r="G243" s="52" t="s">
        <v>142</v>
      </c>
      <c r="H243" s="63">
        <v>92090.79</v>
      </c>
      <c r="I243" s="63">
        <v>171015.45972449839</v>
      </c>
      <c r="J243" s="52">
        <v>20240331</v>
      </c>
      <c r="K243" s="52" t="s">
        <v>1388</v>
      </c>
      <c r="L243" s="52" t="s">
        <v>367</v>
      </c>
      <c r="M243" s="63">
        <f>I243*VLOOKUP(G243,'Currency-RBI'!$A$2:$B$28,2,0)</f>
        <v>171015.45972449839</v>
      </c>
      <c r="N243" s="53">
        <f t="shared" si="3"/>
        <v>0.53849394755512714</v>
      </c>
    </row>
    <row r="244" spans="1:14" x14ac:dyDescent="0.2">
      <c r="A244" s="52">
        <v>20221231</v>
      </c>
      <c r="B244" s="54" t="s">
        <v>2155</v>
      </c>
      <c r="C244" s="62">
        <v>16818</v>
      </c>
      <c r="D244" s="52" t="s">
        <v>1397</v>
      </c>
      <c r="E244" s="52" t="s">
        <v>1386</v>
      </c>
      <c r="F244" s="54" t="s">
        <v>1396</v>
      </c>
      <c r="G244" s="52" t="s">
        <v>142</v>
      </c>
      <c r="H244" s="63">
        <v>449195.67</v>
      </c>
      <c r="I244" s="63">
        <v>472244.64699205605</v>
      </c>
      <c r="J244" s="52">
        <v>20240331</v>
      </c>
      <c r="K244" s="52" t="s">
        <v>1391</v>
      </c>
      <c r="L244" s="52" t="s">
        <v>367</v>
      </c>
      <c r="M244" s="63">
        <f>I244*VLOOKUP(G244,'Currency-RBI'!$A$2:$B$28,2,0)</f>
        <v>472244.64699205605</v>
      </c>
      <c r="N244" s="53">
        <f t="shared" si="3"/>
        <v>0.95119271941171668</v>
      </c>
    </row>
    <row r="245" spans="1:14" x14ac:dyDescent="0.2">
      <c r="A245" s="52">
        <v>20221231</v>
      </c>
      <c r="B245" s="54" t="s">
        <v>2154</v>
      </c>
      <c r="C245" s="62">
        <v>14917</v>
      </c>
      <c r="D245" s="52" t="s">
        <v>1397</v>
      </c>
      <c r="E245" s="52" t="s">
        <v>1385</v>
      </c>
      <c r="F245" s="54" t="s">
        <v>1396</v>
      </c>
      <c r="G245" s="52" t="s">
        <v>142</v>
      </c>
      <c r="H245" s="63">
        <v>173838.06</v>
      </c>
      <c r="I245" s="63">
        <v>248786.76818352463</v>
      </c>
      <c r="J245" s="52">
        <v>20240331</v>
      </c>
      <c r="K245" s="52" t="s">
        <v>1391</v>
      </c>
      <c r="L245" s="52" t="s">
        <v>368</v>
      </c>
      <c r="M245" s="63">
        <f>I245*VLOOKUP(G245,'Currency-RBI'!$A$2:$B$28,2,0)</f>
        <v>248786.76818352463</v>
      </c>
      <c r="N245" s="53">
        <f t="shared" si="3"/>
        <v>0.69874318987802198</v>
      </c>
    </row>
    <row r="246" spans="1:14" x14ac:dyDescent="0.2">
      <c r="A246" s="52">
        <v>20221231</v>
      </c>
      <c r="B246" s="54" t="s">
        <v>2153</v>
      </c>
      <c r="C246" s="62">
        <v>32357</v>
      </c>
      <c r="D246" s="52" t="s">
        <v>1393</v>
      </c>
      <c r="E246" s="52" t="s">
        <v>1386</v>
      </c>
      <c r="F246" s="54" t="s">
        <v>1392</v>
      </c>
      <c r="G246" s="52" t="s">
        <v>142</v>
      </c>
      <c r="H246" s="63">
        <v>96853.68</v>
      </c>
      <c r="I246" s="63">
        <v>147218.78729545331</v>
      </c>
      <c r="J246" s="52">
        <v>20240331</v>
      </c>
      <c r="K246" s="52" t="s">
        <v>1391</v>
      </c>
      <c r="L246" s="52" t="s">
        <v>367</v>
      </c>
      <c r="M246" s="63">
        <f>I246*VLOOKUP(G246,'Currency-RBI'!$A$2:$B$28,2,0)</f>
        <v>147218.78729545331</v>
      </c>
      <c r="N246" s="53">
        <f t="shared" si="3"/>
        <v>0.65788940242813165</v>
      </c>
    </row>
    <row r="247" spans="1:14" x14ac:dyDescent="0.2">
      <c r="A247" s="52">
        <v>20221231</v>
      </c>
      <c r="B247" s="54" t="s">
        <v>2152</v>
      </c>
      <c r="C247" s="62">
        <v>88029</v>
      </c>
      <c r="D247" s="52" t="s">
        <v>1393</v>
      </c>
      <c r="E247" s="52" t="s">
        <v>1386</v>
      </c>
      <c r="F247" s="54" t="s">
        <v>1392</v>
      </c>
      <c r="G247" s="52" t="s">
        <v>142</v>
      </c>
      <c r="H247" s="63">
        <v>95761.71</v>
      </c>
      <c r="I247" s="63">
        <v>124283.37268793867</v>
      </c>
      <c r="J247" s="52">
        <v>20240331</v>
      </c>
      <c r="K247" s="52" t="s">
        <v>1391</v>
      </c>
      <c r="L247" s="52" t="s">
        <v>367</v>
      </c>
      <c r="M247" s="63">
        <f>I247*VLOOKUP(G247,'Currency-RBI'!$A$2:$B$28,2,0)</f>
        <v>124283.37268793867</v>
      </c>
      <c r="N247" s="53">
        <f t="shared" si="3"/>
        <v>0.77051103400972798</v>
      </c>
    </row>
    <row r="248" spans="1:14" x14ac:dyDescent="0.2">
      <c r="A248" s="52">
        <v>20221231</v>
      </c>
      <c r="B248" s="54" t="s">
        <v>2151</v>
      </c>
      <c r="C248" s="62">
        <v>84463</v>
      </c>
      <c r="D248" s="52" t="s">
        <v>1397</v>
      </c>
      <c r="E248" s="52" t="s">
        <v>1385</v>
      </c>
      <c r="F248" s="54" t="s">
        <v>1396</v>
      </c>
      <c r="G248" s="52" t="s">
        <v>142</v>
      </c>
      <c r="H248" s="63">
        <v>266688.18</v>
      </c>
      <c r="I248" s="63">
        <v>503227.68355996476</v>
      </c>
      <c r="J248" s="52">
        <v>20240331</v>
      </c>
      <c r="K248" s="52" t="s">
        <v>1391</v>
      </c>
      <c r="L248" s="52" t="s">
        <v>367</v>
      </c>
      <c r="M248" s="63">
        <f>I248*VLOOKUP(G248,'Currency-RBI'!$A$2:$B$28,2,0)</f>
        <v>503227.68355996476</v>
      </c>
      <c r="N248" s="53">
        <f t="shared" si="3"/>
        <v>0.52995530395581136</v>
      </c>
    </row>
    <row r="249" spans="1:14" x14ac:dyDescent="0.2">
      <c r="A249" s="52">
        <v>20221231</v>
      </c>
      <c r="B249" s="54" t="s">
        <v>2150</v>
      </c>
      <c r="C249" s="62">
        <v>63029</v>
      </c>
      <c r="D249" s="52" t="s">
        <v>1397</v>
      </c>
      <c r="E249" s="52" t="s">
        <v>1386</v>
      </c>
      <c r="F249" s="54" t="s">
        <v>1396</v>
      </c>
      <c r="G249" s="52" t="s">
        <v>142</v>
      </c>
      <c r="H249" s="63">
        <v>95959.71</v>
      </c>
      <c r="I249" s="63">
        <v>129677.84670430468</v>
      </c>
      <c r="J249" s="52">
        <v>20240331</v>
      </c>
      <c r="K249" s="52" t="s">
        <v>1388</v>
      </c>
      <c r="L249" s="52" t="s">
        <v>367</v>
      </c>
      <c r="M249" s="63">
        <f>I249*VLOOKUP(G249,'Currency-RBI'!$A$2:$B$28,2,0)</f>
        <v>129677.84670430468</v>
      </c>
      <c r="N249" s="53">
        <f t="shared" si="3"/>
        <v>0.73998537482512505</v>
      </c>
    </row>
    <row r="250" spans="1:14" x14ac:dyDescent="0.2">
      <c r="A250" s="52">
        <v>20221231</v>
      </c>
      <c r="B250" s="54" t="s">
        <v>2149</v>
      </c>
      <c r="C250" s="62">
        <v>66915</v>
      </c>
      <c r="D250" s="52" t="s">
        <v>1390</v>
      </c>
      <c r="E250" s="52" t="s">
        <v>1386</v>
      </c>
      <c r="F250" s="54" t="s">
        <v>1389</v>
      </c>
      <c r="G250" s="52" t="s">
        <v>142</v>
      </c>
      <c r="H250" s="63">
        <v>283080.59999999998</v>
      </c>
      <c r="I250" s="63">
        <v>359115.27785242995</v>
      </c>
      <c r="J250" s="52">
        <v>20240331</v>
      </c>
      <c r="K250" s="52" t="s">
        <v>1388</v>
      </c>
      <c r="L250" s="52" t="s">
        <v>368</v>
      </c>
      <c r="M250" s="63">
        <f>I250*VLOOKUP(G250,'Currency-RBI'!$A$2:$B$28,2,0)</f>
        <v>359115.27785242995</v>
      </c>
      <c r="N250" s="53">
        <f t="shared" si="3"/>
        <v>0.78827222749438508</v>
      </c>
    </row>
    <row r="251" spans="1:14" x14ac:dyDescent="0.2">
      <c r="A251" s="52">
        <v>20221231</v>
      </c>
      <c r="B251" s="54" t="s">
        <v>2148</v>
      </c>
      <c r="C251" s="62">
        <v>53893</v>
      </c>
      <c r="D251" s="52" t="s">
        <v>1397</v>
      </c>
      <c r="E251" s="52" t="s">
        <v>1385</v>
      </c>
      <c r="F251" s="54" t="s">
        <v>1396</v>
      </c>
      <c r="G251" s="52" t="s">
        <v>142</v>
      </c>
      <c r="H251" s="63">
        <v>113401.53</v>
      </c>
      <c r="I251" s="63">
        <v>152100.22003447855</v>
      </c>
      <c r="J251" s="52">
        <v>20240331</v>
      </c>
      <c r="K251" s="52" t="s">
        <v>1391</v>
      </c>
      <c r="L251" s="52" t="s">
        <v>368</v>
      </c>
      <c r="M251" s="63">
        <f>I251*VLOOKUP(G251,'Currency-RBI'!$A$2:$B$28,2,0)</f>
        <v>152100.22003447855</v>
      </c>
      <c r="N251" s="53">
        <f t="shared" si="3"/>
        <v>0.74557111077350047</v>
      </c>
    </row>
    <row r="252" spans="1:14" x14ac:dyDescent="0.2">
      <c r="A252" s="52">
        <v>20221231</v>
      </c>
      <c r="B252" s="54" t="s">
        <v>2147</v>
      </c>
      <c r="C252" s="62">
        <v>47506</v>
      </c>
      <c r="D252" s="52" t="s">
        <v>1393</v>
      </c>
      <c r="E252" s="52" t="s">
        <v>1385</v>
      </c>
      <c r="F252" s="54" t="s">
        <v>1392</v>
      </c>
      <c r="G252" s="52" t="s">
        <v>142</v>
      </c>
      <c r="H252" s="63">
        <v>420804.45</v>
      </c>
      <c r="I252" s="63">
        <v>678413.11669806461</v>
      </c>
      <c r="J252" s="52">
        <v>20240331</v>
      </c>
      <c r="K252" s="52" t="s">
        <v>1391</v>
      </c>
      <c r="L252" s="52" t="s">
        <v>368</v>
      </c>
      <c r="M252" s="63">
        <f>I252*VLOOKUP(G252,'Currency-RBI'!$A$2:$B$28,2,0)</f>
        <v>678413.11669806461</v>
      </c>
      <c r="N252" s="53">
        <f t="shared" si="3"/>
        <v>0.62027758550441436</v>
      </c>
    </row>
    <row r="253" spans="1:14" x14ac:dyDescent="0.2">
      <c r="A253" s="52">
        <v>20221231</v>
      </c>
      <c r="B253" s="54" t="s">
        <v>2146</v>
      </c>
      <c r="C253" s="62">
        <v>32051</v>
      </c>
      <c r="D253" s="52" t="s">
        <v>1395</v>
      </c>
      <c r="E253" s="52" t="s">
        <v>1386</v>
      </c>
      <c r="F253" s="54" t="s">
        <v>1394</v>
      </c>
      <c r="G253" s="52" t="s">
        <v>142</v>
      </c>
      <c r="H253" s="63">
        <v>360632.25</v>
      </c>
      <c r="I253" s="63">
        <v>465642.45126156323</v>
      </c>
      <c r="J253" s="52">
        <v>20240331</v>
      </c>
      <c r="K253" s="52" t="s">
        <v>1391</v>
      </c>
      <c r="L253" s="52" t="s">
        <v>367</v>
      </c>
      <c r="M253" s="63">
        <f>I253*VLOOKUP(G253,'Currency-RBI'!$A$2:$B$28,2,0)</f>
        <v>465642.45126156323</v>
      </c>
      <c r="N253" s="53">
        <f t="shared" si="3"/>
        <v>0.77448318773973568</v>
      </c>
    </row>
    <row r="254" spans="1:14" x14ac:dyDescent="0.2">
      <c r="A254" s="52">
        <v>20221231</v>
      </c>
      <c r="B254" s="54" t="s">
        <v>2145</v>
      </c>
      <c r="C254" s="62">
        <v>86389</v>
      </c>
      <c r="D254" s="52" t="s">
        <v>1390</v>
      </c>
      <c r="E254" s="52" t="s">
        <v>1385</v>
      </c>
      <c r="F254" s="54" t="s">
        <v>1389</v>
      </c>
      <c r="G254" s="52" t="s">
        <v>142</v>
      </c>
      <c r="H254" s="63">
        <v>59317.83</v>
      </c>
      <c r="I254" s="63">
        <v>66318.309730063585</v>
      </c>
      <c r="J254" s="52">
        <v>20240331</v>
      </c>
      <c r="K254" s="52" t="s">
        <v>1391</v>
      </c>
      <c r="L254" s="52" t="s">
        <v>367</v>
      </c>
      <c r="M254" s="63">
        <f>I254*VLOOKUP(G254,'Currency-RBI'!$A$2:$B$28,2,0)</f>
        <v>66318.309730063585</v>
      </c>
      <c r="N254" s="53">
        <f t="shared" si="3"/>
        <v>0.89444122206133203</v>
      </c>
    </row>
    <row r="255" spans="1:14" x14ac:dyDescent="0.2">
      <c r="A255" s="52">
        <v>20221231</v>
      </c>
      <c r="B255" s="54" t="s">
        <v>2144</v>
      </c>
      <c r="C255" s="62">
        <v>70185</v>
      </c>
      <c r="D255" s="52" t="s">
        <v>1390</v>
      </c>
      <c r="E255" s="52" t="s">
        <v>1386</v>
      </c>
      <c r="F255" s="54" t="s">
        <v>1389</v>
      </c>
      <c r="G255" s="52" t="s">
        <v>142</v>
      </c>
      <c r="H255" s="63">
        <v>83647.08</v>
      </c>
      <c r="I255" s="63">
        <v>113440.23827901596</v>
      </c>
      <c r="J255" s="52">
        <v>20240331</v>
      </c>
      <c r="K255" s="52" t="s">
        <v>1388</v>
      </c>
      <c r="L255" s="52" t="s">
        <v>368</v>
      </c>
      <c r="M255" s="63">
        <f>I255*VLOOKUP(G255,'Currency-RBI'!$A$2:$B$28,2,0)</f>
        <v>113440.23827901596</v>
      </c>
      <c r="N255" s="53">
        <f t="shared" si="3"/>
        <v>0.73736692789962999</v>
      </c>
    </row>
    <row r="256" spans="1:14" x14ac:dyDescent="0.2">
      <c r="A256" s="52">
        <v>20221231</v>
      </c>
      <c r="B256" s="54" t="s">
        <v>2143</v>
      </c>
      <c r="C256" s="62">
        <v>24094</v>
      </c>
      <c r="D256" s="52" t="s">
        <v>1390</v>
      </c>
      <c r="E256" s="52" t="s">
        <v>1386</v>
      </c>
      <c r="F256" s="54" t="s">
        <v>1389</v>
      </c>
      <c r="G256" s="52" t="s">
        <v>142</v>
      </c>
      <c r="H256" s="63">
        <v>466686.99</v>
      </c>
      <c r="I256" s="63">
        <v>526270.15920076764</v>
      </c>
      <c r="J256" s="52">
        <v>20240331</v>
      </c>
      <c r="K256" s="52" t="s">
        <v>1391</v>
      </c>
      <c r="L256" s="52" t="s">
        <v>368</v>
      </c>
      <c r="M256" s="63">
        <f>I256*VLOOKUP(G256,'Currency-RBI'!$A$2:$B$28,2,0)</f>
        <v>526270.15920076764</v>
      </c>
      <c r="N256" s="53">
        <f t="shared" si="3"/>
        <v>0.88678216281300271</v>
      </c>
    </row>
    <row r="257" spans="1:14" x14ac:dyDescent="0.2">
      <c r="A257" s="52">
        <v>20221231</v>
      </c>
      <c r="B257" s="54" t="s">
        <v>2142</v>
      </c>
      <c r="C257" s="62">
        <v>39343</v>
      </c>
      <c r="D257" s="52" t="s">
        <v>1397</v>
      </c>
      <c r="E257" s="52" t="s">
        <v>1385</v>
      </c>
      <c r="F257" s="54" t="s">
        <v>1396</v>
      </c>
      <c r="G257" s="52" t="s">
        <v>142</v>
      </c>
      <c r="H257" s="63">
        <v>356306.94</v>
      </c>
      <c r="I257" s="63">
        <v>653984.2061583373</v>
      </c>
      <c r="J257" s="52">
        <v>20240331</v>
      </c>
      <c r="K257" s="52" t="s">
        <v>1391</v>
      </c>
      <c r="L257" s="52" t="s">
        <v>367</v>
      </c>
      <c r="M257" s="63">
        <f>I257*VLOOKUP(G257,'Currency-RBI'!$A$2:$B$28,2,0)</f>
        <v>653984.2061583373</v>
      </c>
      <c r="N257" s="53">
        <f t="shared" si="3"/>
        <v>0.54482499217073432</v>
      </c>
    </row>
    <row r="258" spans="1:14" x14ac:dyDescent="0.2">
      <c r="A258" s="52">
        <v>20221231</v>
      </c>
      <c r="B258" s="54" t="s">
        <v>2141</v>
      </c>
      <c r="C258" s="62">
        <v>69619</v>
      </c>
      <c r="D258" s="52" t="s">
        <v>1390</v>
      </c>
      <c r="E258" s="52" t="s">
        <v>1385</v>
      </c>
      <c r="F258" s="54" t="s">
        <v>1389</v>
      </c>
      <c r="G258" s="52" t="s">
        <v>142</v>
      </c>
      <c r="H258" s="63">
        <v>359152.2</v>
      </c>
      <c r="I258" s="63">
        <v>452131.95427853439</v>
      </c>
      <c r="J258" s="52">
        <v>20240331</v>
      </c>
      <c r="K258" s="52" t="s">
        <v>1391</v>
      </c>
      <c r="L258" s="52" t="s">
        <v>367</v>
      </c>
      <c r="M258" s="63">
        <f>I258*VLOOKUP(G258,'Currency-RBI'!$A$2:$B$28,2,0)</f>
        <v>452131.95427853439</v>
      </c>
      <c r="N258" s="53">
        <f t="shared" ref="N258:N321" si="4">H258/I258</f>
        <v>0.79435261454390704</v>
      </c>
    </row>
    <row r="259" spans="1:14" x14ac:dyDescent="0.2">
      <c r="A259" s="52">
        <v>20221231</v>
      </c>
      <c r="B259" s="54" t="s">
        <v>2140</v>
      </c>
      <c r="C259" s="62">
        <v>47429</v>
      </c>
      <c r="D259" s="52" t="s">
        <v>1390</v>
      </c>
      <c r="E259" s="52" t="s">
        <v>1386</v>
      </c>
      <c r="F259" s="54" t="s">
        <v>1389</v>
      </c>
      <c r="G259" s="52" t="s">
        <v>142</v>
      </c>
      <c r="H259" s="63">
        <v>273688.46999999997</v>
      </c>
      <c r="I259" s="63">
        <v>389408.16001574631</v>
      </c>
      <c r="J259" s="52">
        <v>20240331</v>
      </c>
      <c r="K259" s="52" t="s">
        <v>1391</v>
      </c>
      <c r="L259" s="52" t="s">
        <v>367</v>
      </c>
      <c r="M259" s="63">
        <f>I259*VLOOKUP(G259,'Currency-RBI'!$A$2:$B$28,2,0)</f>
        <v>389408.16001574631</v>
      </c>
      <c r="N259" s="53">
        <f t="shared" si="4"/>
        <v>0.702831882076978</v>
      </c>
    </row>
    <row r="260" spans="1:14" x14ac:dyDescent="0.2">
      <c r="A260" s="52">
        <v>20221231</v>
      </c>
      <c r="B260" s="54" t="s">
        <v>2139</v>
      </c>
      <c r="C260" s="62">
        <v>21640</v>
      </c>
      <c r="D260" s="52" t="s">
        <v>1393</v>
      </c>
      <c r="E260" s="52" t="s">
        <v>1385</v>
      </c>
      <c r="F260" s="54" t="s">
        <v>1392</v>
      </c>
      <c r="G260" s="52" t="s">
        <v>142</v>
      </c>
      <c r="H260" s="63">
        <v>262347.02999999997</v>
      </c>
      <c r="I260" s="63">
        <v>409286.27745046228</v>
      </c>
      <c r="J260" s="52">
        <v>20240331</v>
      </c>
      <c r="K260" s="52" t="s">
        <v>1391</v>
      </c>
      <c r="L260" s="52" t="s">
        <v>367</v>
      </c>
      <c r="M260" s="63">
        <f>I260*VLOOKUP(G260,'Currency-RBI'!$A$2:$B$28,2,0)</f>
        <v>409286.27745046228</v>
      </c>
      <c r="N260" s="53">
        <f t="shared" si="4"/>
        <v>0.6409866258752176</v>
      </c>
    </row>
    <row r="261" spans="1:14" x14ac:dyDescent="0.2">
      <c r="A261" s="52">
        <v>20221231</v>
      </c>
      <c r="B261" s="54" t="s">
        <v>2138</v>
      </c>
      <c r="C261" s="62">
        <v>82973</v>
      </c>
      <c r="D261" s="52" t="s">
        <v>1390</v>
      </c>
      <c r="E261" s="52" t="s">
        <v>1385</v>
      </c>
      <c r="F261" s="54" t="s">
        <v>1389</v>
      </c>
      <c r="G261" s="52" t="s">
        <v>142</v>
      </c>
      <c r="H261" s="63">
        <v>321607.44</v>
      </c>
      <c r="I261" s="63">
        <v>541030.78006952617</v>
      </c>
      <c r="J261" s="52">
        <v>20240331</v>
      </c>
      <c r="K261" s="52" t="s">
        <v>1391</v>
      </c>
      <c r="L261" s="52" t="s">
        <v>367</v>
      </c>
      <c r="M261" s="63">
        <f>I261*VLOOKUP(G261,'Currency-RBI'!$A$2:$B$28,2,0)</f>
        <v>541030.78006952617</v>
      </c>
      <c r="N261" s="53">
        <f t="shared" si="4"/>
        <v>0.59443464558277304</v>
      </c>
    </row>
    <row r="262" spans="1:14" x14ac:dyDescent="0.2">
      <c r="A262" s="52">
        <v>20221231</v>
      </c>
      <c r="B262" s="54" t="s">
        <v>2137</v>
      </c>
      <c r="C262" s="62">
        <v>85091</v>
      </c>
      <c r="D262" s="52" t="s">
        <v>1395</v>
      </c>
      <c r="E262" s="52" t="s">
        <v>1385</v>
      </c>
      <c r="F262" s="54" t="s">
        <v>1394</v>
      </c>
      <c r="G262" s="52" t="s">
        <v>142</v>
      </c>
      <c r="H262" s="63">
        <v>288728.55</v>
      </c>
      <c r="I262" s="63">
        <v>385090.40310135874</v>
      </c>
      <c r="J262" s="52">
        <v>20240331</v>
      </c>
      <c r="K262" s="52" t="s">
        <v>1391</v>
      </c>
      <c r="L262" s="52" t="s">
        <v>367</v>
      </c>
      <c r="M262" s="63">
        <f>I262*VLOOKUP(G262,'Currency-RBI'!$A$2:$B$28,2,0)</f>
        <v>385090.40310135874</v>
      </c>
      <c r="N262" s="53">
        <f t="shared" si="4"/>
        <v>0.74976823019919414</v>
      </c>
    </row>
    <row r="263" spans="1:14" x14ac:dyDescent="0.2">
      <c r="A263" s="52">
        <v>20221231</v>
      </c>
      <c r="B263" s="54" t="s">
        <v>2136</v>
      </c>
      <c r="C263" s="62">
        <v>49453</v>
      </c>
      <c r="D263" s="52" t="s">
        <v>1395</v>
      </c>
      <c r="E263" s="52" t="s">
        <v>1386</v>
      </c>
      <c r="F263" s="54" t="s">
        <v>1394</v>
      </c>
      <c r="G263" s="52" t="s">
        <v>142</v>
      </c>
      <c r="H263" s="63">
        <v>279625.5</v>
      </c>
      <c r="I263" s="63">
        <v>537792.36997117731</v>
      </c>
      <c r="J263" s="52">
        <v>20240331</v>
      </c>
      <c r="K263" s="52" t="s">
        <v>1391</v>
      </c>
      <c r="L263" s="52" t="s">
        <v>368</v>
      </c>
      <c r="M263" s="63">
        <f>I263*VLOOKUP(G263,'Currency-RBI'!$A$2:$B$28,2,0)</f>
        <v>537792.36997117731</v>
      </c>
      <c r="N263" s="53">
        <f t="shared" si="4"/>
        <v>0.51995066425911984</v>
      </c>
    </row>
    <row r="264" spans="1:14" x14ac:dyDescent="0.2">
      <c r="A264" s="52">
        <v>20221231</v>
      </c>
      <c r="B264" s="54" t="s">
        <v>2135</v>
      </c>
      <c r="C264" s="62">
        <v>58155</v>
      </c>
      <c r="D264" s="52" t="s">
        <v>1393</v>
      </c>
      <c r="E264" s="52" t="s">
        <v>1385</v>
      </c>
      <c r="F264" s="54" t="s">
        <v>1392</v>
      </c>
      <c r="G264" s="52" t="s">
        <v>142</v>
      </c>
      <c r="H264" s="63">
        <v>67285.350000000006</v>
      </c>
      <c r="I264" s="63">
        <v>96946.409154509747</v>
      </c>
      <c r="J264" s="52">
        <v>20240331</v>
      </c>
      <c r="K264" s="52" t="s">
        <v>1388</v>
      </c>
      <c r="L264" s="52" t="s">
        <v>367</v>
      </c>
      <c r="M264" s="63">
        <f>I264*VLOOKUP(G264,'Currency-RBI'!$A$2:$B$28,2,0)</f>
        <v>96946.409154509747</v>
      </c>
      <c r="N264" s="53">
        <f t="shared" si="4"/>
        <v>0.69404685110887399</v>
      </c>
    </row>
    <row r="265" spans="1:14" x14ac:dyDescent="0.2">
      <c r="A265" s="52">
        <v>20221231</v>
      </c>
      <c r="B265" s="54" t="s">
        <v>2134</v>
      </c>
      <c r="C265" s="62">
        <v>46313</v>
      </c>
      <c r="D265" s="52" t="s">
        <v>1393</v>
      </c>
      <c r="E265" s="52" t="s">
        <v>1386</v>
      </c>
      <c r="F265" s="54" t="s">
        <v>1392</v>
      </c>
      <c r="G265" s="52" t="s">
        <v>142</v>
      </c>
      <c r="H265" s="63">
        <v>173412.36</v>
      </c>
      <c r="I265" s="63">
        <v>228777.33704027862</v>
      </c>
      <c r="J265" s="52">
        <v>20240331</v>
      </c>
      <c r="K265" s="52" t="s">
        <v>1391</v>
      </c>
      <c r="L265" s="52" t="s">
        <v>368</v>
      </c>
      <c r="M265" s="63">
        <f>I265*VLOOKUP(G265,'Currency-RBI'!$A$2:$B$28,2,0)</f>
        <v>228777.33704027862</v>
      </c>
      <c r="N265" s="53">
        <f t="shared" si="4"/>
        <v>0.75799623443238584</v>
      </c>
    </row>
    <row r="266" spans="1:14" x14ac:dyDescent="0.2">
      <c r="A266" s="52">
        <v>20221231</v>
      </c>
      <c r="B266" s="54" t="s">
        <v>2133</v>
      </c>
      <c r="C266" s="62">
        <v>68560</v>
      </c>
      <c r="D266" s="52" t="s">
        <v>1397</v>
      </c>
      <c r="E266" s="52" t="s">
        <v>1385</v>
      </c>
      <c r="F266" s="54" t="s">
        <v>1396</v>
      </c>
      <c r="G266" s="52" t="s">
        <v>142</v>
      </c>
      <c r="H266" s="63">
        <v>278326.62</v>
      </c>
      <c r="I266" s="63">
        <v>429625.08737626445</v>
      </c>
      <c r="J266" s="52">
        <v>20240331</v>
      </c>
      <c r="K266" s="52" t="s">
        <v>1388</v>
      </c>
      <c r="L266" s="52" t="s">
        <v>367</v>
      </c>
      <c r="M266" s="63">
        <f>I266*VLOOKUP(G266,'Currency-RBI'!$A$2:$B$28,2,0)</f>
        <v>429625.08737626445</v>
      </c>
      <c r="N266" s="53">
        <f t="shared" si="4"/>
        <v>0.64783605096189911</v>
      </c>
    </row>
    <row r="267" spans="1:14" x14ac:dyDescent="0.2">
      <c r="A267" s="52">
        <v>20221231</v>
      </c>
      <c r="B267" s="54" t="s">
        <v>2132</v>
      </c>
      <c r="C267" s="62">
        <v>85127</v>
      </c>
      <c r="D267" s="52" t="s">
        <v>1393</v>
      </c>
      <c r="E267" s="52" t="s">
        <v>1385</v>
      </c>
      <c r="F267" s="54" t="s">
        <v>1392</v>
      </c>
      <c r="G267" s="52" t="s">
        <v>142</v>
      </c>
      <c r="H267" s="63">
        <v>126821.97</v>
      </c>
      <c r="I267" s="63">
        <v>208770.33298982502</v>
      </c>
      <c r="J267" s="52">
        <v>20240331</v>
      </c>
      <c r="K267" s="52" t="s">
        <v>1388</v>
      </c>
      <c r="L267" s="52" t="s">
        <v>368</v>
      </c>
      <c r="M267" s="63">
        <f>I267*VLOOKUP(G267,'Currency-RBI'!$A$2:$B$28,2,0)</f>
        <v>208770.33298982502</v>
      </c>
      <c r="N267" s="53">
        <f t="shared" si="4"/>
        <v>0.60747122535930909</v>
      </c>
    </row>
    <row r="268" spans="1:14" x14ac:dyDescent="0.2">
      <c r="A268" s="52">
        <v>20221231</v>
      </c>
      <c r="B268" s="54" t="s">
        <v>2131</v>
      </c>
      <c r="C268" s="62">
        <v>28064</v>
      </c>
      <c r="D268" s="52" t="s">
        <v>1395</v>
      </c>
      <c r="E268" s="52" t="s">
        <v>1386</v>
      </c>
      <c r="F268" s="54" t="s">
        <v>1394</v>
      </c>
      <c r="G268" s="52" t="s">
        <v>142</v>
      </c>
      <c r="H268" s="63">
        <v>286851.51</v>
      </c>
      <c r="I268" s="63">
        <v>463843.81131107319</v>
      </c>
      <c r="J268" s="52">
        <v>20240331</v>
      </c>
      <c r="K268" s="52" t="s">
        <v>1391</v>
      </c>
      <c r="L268" s="52" t="s">
        <v>367</v>
      </c>
      <c r="M268" s="63">
        <f>I268*VLOOKUP(G268,'Currency-RBI'!$A$2:$B$28,2,0)</f>
        <v>463843.81131107319</v>
      </c>
      <c r="N268" s="53">
        <f t="shared" si="4"/>
        <v>0.61842263064630021</v>
      </c>
    </row>
    <row r="269" spans="1:14" x14ac:dyDescent="0.2">
      <c r="A269" s="52">
        <v>20221231</v>
      </c>
      <c r="B269" s="54" t="s">
        <v>2130</v>
      </c>
      <c r="C269" s="62">
        <v>78015</v>
      </c>
      <c r="D269" s="52" t="s">
        <v>1393</v>
      </c>
      <c r="E269" s="52" t="s">
        <v>1385</v>
      </c>
      <c r="F269" s="54" t="s">
        <v>1392</v>
      </c>
      <c r="G269" s="52" t="s">
        <v>142</v>
      </c>
      <c r="H269" s="63">
        <v>322914.24</v>
      </c>
      <c r="I269" s="63">
        <v>572422.45624314947</v>
      </c>
      <c r="J269" s="52">
        <v>20240331</v>
      </c>
      <c r="K269" s="52" t="s">
        <v>1391</v>
      </c>
      <c r="L269" s="52" t="s">
        <v>368</v>
      </c>
      <c r="M269" s="63">
        <f>I269*VLOOKUP(G269,'Currency-RBI'!$A$2:$B$28,2,0)</f>
        <v>572422.45624314947</v>
      </c>
      <c r="N269" s="53">
        <f t="shared" si="4"/>
        <v>0.56411874914780569</v>
      </c>
    </row>
    <row r="270" spans="1:14" x14ac:dyDescent="0.2">
      <c r="A270" s="52">
        <v>20221231</v>
      </c>
      <c r="B270" s="54" t="s">
        <v>2129</v>
      </c>
      <c r="C270" s="62">
        <v>26496</v>
      </c>
      <c r="D270" s="52" t="s">
        <v>1395</v>
      </c>
      <c r="E270" s="52" t="s">
        <v>1386</v>
      </c>
      <c r="F270" s="54" t="s">
        <v>1394</v>
      </c>
      <c r="G270" s="52" t="s">
        <v>142</v>
      </c>
      <c r="H270" s="63">
        <v>423099.27</v>
      </c>
      <c r="I270" s="63">
        <v>468752.88296001183</v>
      </c>
      <c r="J270" s="52">
        <v>20240331</v>
      </c>
      <c r="K270" s="52" t="s">
        <v>1388</v>
      </c>
      <c r="L270" s="52" t="s">
        <v>367</v>
      </c>
      <c r="M270" s="63">
        <f>I270*VLOOKUP(G270,'Currency-RBI'!$A$2:$B$28,2,0)</f>
        <v>468752.88296001183</v>
      </c>
      <c r="N270" s="53">
        <f t="shared" si="4"/>
        <v>0.90260622468767537</v>
      </c>
    </row>
    <row r="271" spans="1:14" x14ac:dyDescent="0.2">
      <c r="A271" s="52">
        <v>20221231</v>
      </c>
      <c r="B271" s="54" t="s">
        <v>2128</v>
      </c>
      <c r="C271" s="62">
        <v>76231</v>
      </c>
      <c r="D271" s="52" t="s">
        <v>1395</v>
      </c>
      <c r="E271" s="52" t="s">
        <v>1385</v>
      </c>
      <c r="F271" s="54" t="s">
        <v>1394</v>
      </c>
      <c r="G271" s="52" t="s">
        <v>142</v>
      </c>
      <c r="H271" s="63">
        <v>310963.95</v>
      </c>
      <c r="I271" s="63">
        <v>373288.65830813465</v>
      </c>
      <c r="J271" s="52">
        <v>20240331</v>
      </c>
      <c r="K271" s="52" t="s">
        <v>1388</v>
      </c>
      <c r="L271" s="52" t="s">
        <v>367</v>
      </c>
      <c r="M271" s="63">
        <f>I271*VLOOKUP(G271,'Currency-RBI'!$A$2:$B$28,2,0)</f>
        <v>373288.65830813465</v>
      </c>
      <c r="N271" s="53">
        <f t="shared" si="4"/>
        <v>0.83303883758319786</v>
      </c>
    </row>
    <row r="272" spans="1:14" x14ac:dyDescent="0.2">
      <c r="A272" s="52">
        <v>20221231</v>
      </c>
      <c r="B272" s="54" t="s">
        <v>2127</v>
      </c>
      <c r="C272" s="62">
        <v>66676</v>
      </c>
      <c r="D272" s="52" t="s">
        <v>1393</v>
      </c>
      <c r="E272" s="52" t="s">
        <v>1386</v>
      </c>
      <c r="F272" s="54" t="s">
        <v>1392</v>
      </c>
      <c r="G272" s="52" t="s">
        <v>142</v>
      </c>
      <c r="H272" s="63">
        <v>109974.15</v>
      </c>
      <c r="I272" s="63">
        <v>160841.14532149018</v>
      </c>
      <c r="J272" s="52">
        <v>20240331</v>
      </c>
      <c r="K272" s="52" t="s">
        <v>1388</v>
      </c>
      <c r="L272" s="52" t="s">
        <v>368</v>
      </c>
      <c r="M272" s="63">
        <f>I272*VLOOKUP(G272,'Currency-RBI'!$A$2:$B$28,2,0)</f>
        <v>160841.14532149018</v>
      </c>
      <c r="N272" s="53">
        <f t="shared" si="4"/>
        <v>0.68374388767366112</v>
      </c>
    </row>
    <row r="273" spans="1:14" x14ac:dyDescent="0.2">
      <c r="A273" s="52">
        <v>20221231</v>
      </c>
      <c r="B273" s="54" t="s">
        <v>2126</v>
      </c>
      <c r="C273" s="62">
        <v>72180</v>
      </c>
      <c r="D273" s="52" t="s">
        <v>1393</v>
      </c>
      <c r="E273" s="52" t="s">
        <v>1386</v>
      </c>
      <c r="F273" s="54" t="s">
        <v>1392</v>
      </c>
      <c r="G273" s="52" t="s">
        <v>142</v>
      </c>
      <c r="H273" s="63">
        <v>407489.94</v>
      </c>
      <c r="I273" s="63">
        <v>448722.39984387497</v>
      </c>
      <c r="J273" s="52">
        <v>20240331</v>
      </c>
      <c r="K273" s="52" t="s">
        <v>1391</v>
      </c>
      <c r="L273" s="52" t="s">
        <v>367</v>
      </c>
      <c r="M273" s="63">
        <f>I273*VLOOKUP(G273,'Currency-RBI'!$A$2:$B$28,2,0)</f>
        <v>448722.39984387497</v>
      </c>
      <c r="N273" s="53">
        <f t="shared" si="4"/>
        <v>0.9081114295648689</v>
      </c>
    </row>
    <row r="274" spans="1:14" x14ac:dyDescent="0.2">
      <c r="A274" s="52">
        <v>20221231</v>
      </c>
      <c r="B274" s="54" t="s">
        <v>2125</v>
      </c>
      <c r="C274" s="62">
        <v>20750</v>
      </c>
      <c r="D274" s="52" t="s">
        <v>1395</v>
      </c>
      <c r="E274" s="52" t="s">
        <v>1386</v>
      </c>
      <c r="F274" s="54" t="s">
        <v>1394</v>
      </c>
      <c r="G274" s="52" t="s">
        <v>142</v>
      </c>
      <c r="H274" s="63">
        <v>403727.94</v>
      </c>
      <c r="I274" s="63">
        <v>646106.65940572997</v>
      </c>
      <c r="J274" s="52">
        <v>20240331</v>
      </c>
      <c r="K274" s="52" t="s">
        <v>1388</v>
      </c>
      <c r="L274" s="52" t="s">
        <v>367</v>
      </c>
      <c r="M274" s="63">
        <f>I274*VLOOKUP(G274,'Currency-RBI'!$A$2:$B$28,2,0)</f>
        <v>646106.65940572997</v>
      </c>
      <c r="N274" s="53">
        <f t="shared" si="4"/>
        <v>0.62486268191591954</v>
      </c>
    </row>
    <row r="275" spans="1:14" x14ac:dyDescent="0.2">
      <c r="A275" s="52">
        <v>20221231</v>
      </c>
      <c r="B275" s="54" t="s">
        <v>2124</v>
      </c>
      <c r="C275" s="62">
        <v>39633</v>
      </c>
      <c r="D275" s="52" t="s">
        <v>1390</v>
      </c>
      <c r="E275" s="52" t="s">
        <v>1385</v>
      </c>
      <c r="F275" s="54" t="s">
        <v>1389</v>
      </c>
      <c r="G275" s="52" t="s">
        <v>142</v>
      </c>
      <c r="H275" s="63">
        <v>227746.53</v>
      </c>
      <c r="I275" s="63">
        <v>455288.57569181407</v>
      </c>
      <c r="J275" s="52">
        <v>20240331</v>
      </c>
      <c r="K275" s="52" t="s">
        <v>1391</v>
      </c>
      <c r="L275" s="52" t="s">
        <v>368</v>
      </c>
      <c r="M275" s="63">
        <f>I275*VLOOKUP(G275,'Currency-RBI'!$A$2:$B$28,2,0)</f>
        <v>455288.57569181407</v>
      </c>
      <c r="N275" s="53">
        <f t="shared" si="4"/>
        <v>0.50022456560421624</v>
      </c>
    </row>
    <row r="276" spans="1:14" x14ac:dyDescent="0.2">
      <c r="A276" s="52">
        <v>20221231</v>
      </c>
      <c r="B276" s="54" t="s">
        <v>2123</v>
      </c>
      <c r="C276" s="62">
        <v>72237</v>
      </c>
      <c r="D276" s="52" t="s">
        <v>1393</v>
      </c>
      <c r="E276" s="52" t="s">
        <v>1386</v>
      </c>
      <c r="F276" s="54" t="s">
        <v>1392</v>
      </c>
      <c r="G276" s="52" t="s">
        <v>142</v>
      </c>
      <c r="H276" s="63">
        <v>195058.71</v>
      </c>
      <c r="I276" s="63">
        <v>198776.81662920449</v>
      </c>
      <c r="J276" s="52">
        <v>20240331</v>
      </c>
      <c r="K276" s="52" t="s">
        <v>1391</v>
      </c>
      <c r="L276" s="52" t="s">
        <v>367</v>
      </c>
      <c r="M276" s="63">
        <f>I276*VLOOKUP(G276,'Currency-RBI'!$A$2:$B$28,2,0)</f>
        <v>198776.81662920449</v>
      </c>
      <c r="N276" s="53">
        <f t="shared" si="4"/>
        <v>0.98129506905153729</v>
      </c>
    </row>
    <row r="277" spans="1:14" x14ac:dyDescent="0.2">
      <c r="A277" s="52">
        <v>20221231</v>
      </c>
      <c r="B277" s="54" t="s">
        <v>2122</v>
      </c>
      <c r="C277" s="62">
        <v>69628</v>
      </c>
      <c r="D277" s="52" t="s">
        <v>1395</v>
      </c>
      <c r="E277" s="52" t="s">
        <v>1385</v>
      </c>
      <c r="F277" s="54" t="s">
        <v>1394</v>
      </c>
      <c r="G277" s="52" t="s">
        <v>142</v>
      </c>
      <c r="H277" s="63">
        <v>54150.03</v>
      </c>
      <c r="I277" s="63">
        <v>56228.43647706481</v>
      </c>
      <c r="J277" s="52">
        <v>20240331</v>
      </c>
      <c r="K277" s="52" t="s">
        <v>1388</v>
      </c>
      <c r="L277" s="52" t="s">
        <v>368</v>
      </c>
      <c r="M277" s="63">
        <f>I277*VLOOKUP(G277,'Currency-RBI'!$A$2:$B$28,2,0)</f>
        <v>56228.43647706481</v>
      </c>
      <c r="N277" s="53">
        <f t="shared" si="4"/>
        <v>0.96303638145953818</v>
      </c>
    </row>
    <row r="278" spans="1:14" x14ac:dyDescent="0.2">
      <c r="A278" s="52">
        <v>20221231</v>
      </c>
      <c r="B278" s="54" t="s">
        <v>2121</v>
      </c>
      <c r="C278" s="62">
        <v>18205</v>
      </c>
      <c r="D278" s="52" t="s">
        <v>1393</v>
      </c>
      <c r="E278" s="52" t="s">
        <v>1386</v>
      </c>
      <c r="F278" s="54" t="s">
        <v>1392</v>
      </c>
      <c r="G278" s="52" t="s">
        <v>142</v>
      </c>
      <c r="H278" s="63">
        <v>390801.51</v>
      </c>
      <c r="I278" s="63">
        <v>489978.40284127422</v>
      </c>
      <c r="J278" s="52">
        <v>20240331</v>
      </c>
      <c r="K278" s="52" t="s">
        <v>1391</v>
      </c>
      <c r="L278" s="52" t="s">
        <v>367</v>
      </c>
      <c r="M278" s="63">
        <f>I278*VLOOKUP(G278,'Currency-RBI'!$A$2:$B$28,2,0)</f>
        <v>489978.40284127422</v>
      </c>
      <c r="N278" s="53">
        <f t="shared" si="4"/>
        <v>0.79758925645259104</v>
      </c>
    </row>
    <row r="279" spans="1:14" x14ac:dyDescent="0.2">
      <c r="A279" s="52">
        <v>20221231</v>
      </c>
      <c r="B279" s="54" t="s">
        <v>2120</v>
      </c>
      <c r="C279" s="62">
        <v>50436</v>
      </c>
      <c r="D279" s="52" t="s">
        <v>1395</v>
      </c>
      <c r="E279" s="52" t="s">
        <v>1385</v>
      </c>
      <c r="F279" s="54" t="s">
        <v>1394</v>
      </c>
      <c r="G279" s="52" t="s">
        <v>142</v>
      </c>
      <c r="H279" s="63">
        <v>417673.08</v>
      </c>
      <c r="I279" s="63">
        <v>634145.20551685547</v>
      </c>
      <c r="J279" s="52">
        <v>20240331</v>
      </c>
      <c r="K279" s="52" t="s">
        <v>1388</v>
      </c>
      <c r="L279" s="52" t="s">
        <v>368</v>
      </c>
      <c r="M279" s="63">
        <f>I279*VLOOKUP(G279,'Currency-RBI'!$A$2:$B$28,2,0)</f>
        <v>634145.20551685547</v>
      </c>
      <c r="N279" s="53">
        <f t="shared" si="4"/>
        <v>0.65863949828269786</v>
      </c>
    </row>
    <row r="280" spans="1:14" x14ac:dyDescent="0.2">
      <c r="A280" s="52">
        <v>20221231</v>
      </c>
      <c r="B280" s="54" t="s">
        <v>2119</v>
      </c>
      <c r="C280" s="62">
        <v>84393</v>
      </c>
      <c r="D280" s="52" t="s">
        <v>1390</v>
      </c>
      <c r="E280" s="52" t="s">
        <v>1385</v>
      </c>
      <c r="F280" s="54" t="s">
        <v>1389</v>
      </c>
      <c r="G280" s="52" t="s">
        <v>142</v>
      </c>
      <c r="H280" s="63">
        <v>490933.08</v>
      </c>
      <c r="I280" s="63">
        <v>951753.26202601194</v>
      </c>
      <c r="J280" s="52">
        <v>20240331</v>
      </c>
      <c r="K280" s="52" t="s">
        <v>1388</v>
      </c>
      <c r="L280" s="52" t="s">
        <v>367</v>
      </c>
      <c r="M280" s="63">
        <f>I280*VLOOKUP(G280,'Currency-RBI'!$A$2:$B$28,2,0)</f>
        <v>951753.26202601194</v>
      </c>
      <c r="N280" s="53">
        <f t="shared" si="4"/>
        <v>0.51581969780165837</v>
      </c>
    </row>
    <row r="281" spans="1:14" x14ac:dyDescent="0.2">
      <c r="A281" s="52">
        <v>20221231</v>
      </c>
      <c r="B281" s="54" t="s">
        <v>2118</v>
      </c>
      <c r="C281" s="62">
        <v>22461</v>
      </c>
      <c r="D281" s="52" t="s">
        <v>1390</v>
      </c>
      <c r="E281" s="52" t="s">
        <v>1385</v>
      </c>
      <c r="F281" s="54" t="s">
        <v>1389</v>
      </c>
      <c r="G281" s="52" t="s">
        <v>142</v>
      </c>
      <c r="H281" s="63">
        <v>403917.02999999997</v>
      </c>
      <c r="I281" s="63">
        <v>412507.54183846246</v>
      </c>
      <c r="J281" s="52">
        <v>20240331</v>
      </c>
      <c r="K281" s="52" t="s">
        <v>1388</v>
      </c>
      <c r="L281" s="52" t="s">
        <v>367</v>
      </c>
      <c r="M281" s="63">
        <f>I281*VLOOKUP(G281,'Currency-RBI'!$A$2:$B$28,2,0)</f>
        <v>412507.54183846246</v>
      </c>
      <c r="N281" s="53">
        <f t="shared" si="4"/>
        <v>0.97917489750568842</v>
      </c>
    </row>
    <row r="282" spans="1:14" x14ac:dyDescent="0.2">
      <c r="A282" s="52">
        <v>20221231</v>
      </c>
      <c r="B282" s="54" t="s">
        <v>2117</v>
      </c>
      <c r="C282" s="62">
        <v>85751</v>
      </c>
      <c r="D282" s="52" t="s">
        <v>1395</v>
      </c>
      <c r="E282" s="52" t="s">
        <v>1386</v>
      </c>
      <c r="F282" s="54" t="s">
        <v>1394</v>
      </c>
      <c r="G282" s="52" t="s">
        <v>142</v>
      </c>
      <c r="H282" s="63">
        <v>362721.15</v>
      </c>
      <c r="I282" s="63">
        <v>674287.58419711352</v>
      </c>
      <c r="J282" s="52">
        <v>20240331</v>
      </c>
      <c r="K282" s="52" t="s">
        <v>1391</v>
      </c>
      <c r="L282" s="52" t="s">
        <v>368</v>
      </c>
      <c r="M282" s="63">
        <f>I282*VLOOKUP(G282,'Currency-RBI'!$A$2:$B$28,2,0)</f>
        <v>674287.58419711352</v>
      </c>
      <c r="N282" s="53">
        <f t="shared" si="4"/>
        <v>0.53793241711828144</v>
      </c>
    </row>
    <row r="283" spans="1:14" x14ac:dyDescent="0.2">
      <c r="A283" s="52">
        <v>20221231</v>
      </c>
      <c r="B283" s="54" t="s">
        <v>2116</v>
      </c>
      <c r="C283" s="62">
        <v>73146</v>
      </c>
      <c r="D283" s="52" t="s">
        <v>1393</v>
      </c>
      <c r="E283" s="52" t="s">
        <v>1386</v>
      </c>
      <c r="F283" s="54" t="s">
        <v>1392</v>
      </c>
      <c r="G283" s="52" t="s">
        <v>142</v>
      </c>
      <c r="H283" s="63">
        <v>222536.16</v>
      </c>
      <c r="I283" s="63">
        <v>356585.17875493446</v>
      </c>
      <c r="J283" s="52">
        <v>20240331</v>
      </c>
      <c r="K283" s="52" t="s">
        <v>1388</v>
      </c>
      <c r="L283" s="52" t="s">
        <v>367</v>
      </c>
      <c r="M283" s="63">
        <f>I283*VLOOKUP(G283,'Currency-RBI'!$A$2:$B$28,2,0)</f>
        <v>356585.17875493446</v>
      </c>
      <c r="N283" s="53">
        <f t="shared" si="4"/>
        <v>0.62407574195039517</v>
      </c>
    </row>
    <row r="284" spans="1:14" x14ac:dyDescent="0.2">
      <c r="A284" s="52">
        <v>20221231</v>
      </c>
      <c r="B284" s="54" t="s">
        <v>2115</v>
      </c>
      <c r="C284" s="62">
        <v>45654</v>
      </c>
      <c r="D284" s="52" t="s">
        <v>1397</v>
      </c>
      <c r="E284" s="52" t="s">
        <v>1386</v>
      </c>
      <c r="F284" s="54" t="s">
        <v>1396</v>
      </c>
      <c r="G284" s="52" t="s">
        <v>142</v>
      </c>
      <c r="H284" s="63">
        <v>312928.11</v>
      </c>
      <c r="I284" s="63">
        <v>380014.05418061832</v>
      </c>
      <c r="J284" s="52">
        <v>20240331</v>
      </c>
      <c r="K284" s="52" t="s">
        <v>1388</v>
      </c>
      <c r="L284" s="52" t="s">
        <v>367</v>
      </c>
      <c r="M284" s="63">
        <f>I284*VLOOKUP(G284,'Currency-RBI'!$A$2:$B$28,2,0)</f>
        <v>380014.05418061832</v>
      </c>
      <c r="N284" s="53">
        <f t="shared" si="4"/>
        <v>0.82346457073734225</v>
      </c>
    </row>
    <row r="285" spans="1:14" x14ac:dyDescent="0.2">
      <c r="A285" s="52">
        <v>20221231</v>
      </c>
      <c r="B285" s="54" t="s">
        <v>2114</v>
      </c>
      <c r="C285" s="62">
        <v>70866</v>
      </c>
      <c r="D285" s="52" t="s">
        <v>1397</v>
      </c>
      <c r="E285" s="52" t="s">
        <v>1385</v>
      </c>
      <c r="F285" s="54" t="s">
        <v>1396</v>
      </c>
      <c r="G285" s="52" t="s">
        <v>142</v>
      </c>
      <c r="H285" s="63">
        <v>207436.68</v>
      </c>
      <c r="I285" s="63">
        <v>262273.77445030905</v>
      </c>
      <c r="J285" s="52">
        <v>20240331</v>
      </c>
      <c r="K285" s="52" t="s">
        <v>1388</v>
      </c>
      <c r="L285" s="52" t="s">
        <v>367</v>
      </c>
      <c r="M285" s="63">
        <f>I285*VLOOKUP(G285,'Currency-RBI'!$A$2:$B$28,2,0)</f>
        <v>262273.77445030905</v>
      </c>
      <c r="N285" s="53">
        <f t="shared" si="4"/>
        <v>0.79091659253678603</v>
      </c>
    </row>
    <row r="286" spans="1:14" x14ac:dyDescent="0.2">
      <c r="A286" s="52">
        <v>20221231</v>
      </c>
      <c r="B286" s="54" t="s">
        <v>2113</v>
      </c>
      <c r="C286" s="62">
        <v>87703</v>
      </c>
      <c r="D286" s="52" t="s">
        <v>1393</v>
      </c>
      <c r="E286" s="52" t="s">
        <v>1385</v>
      </c>
      <c r="F286" s="54" t="s">
        <v>1392</v>
      </c>
      <c r="G286" s="52" t="s">
        <v>142</v>
      </c>
      <c r="H286" s="63">
        <v>158153.49</v>
      </c>
      <c r="I286" s="63">
        <v>298636.28825429757</v>
      </c>
      <c r="J286" s="52">
        <v>20240331</v>
      </c>
      <c r="K286" s="52" t="s">
        <v>1388</v>
      </c>
      <c r="L286" s="52" t="s">
        <v>368</v>
      </c>
      <c r="M286" s="63">
        <f>I286*VLOOKUP(G286,'Currency-RBI'!$A$2:$B$28,2,0)</f>
        <v>298636.28825429757</v>
      </c>
      <c r="N286" s="53">
        <f t="shared" si="4"/>
        <v>0.52958564052781032</v>
      </c>
    </row>
    <row r="287" spans="1:14" x14ac:dyDescent="0.2">
      <c r="A287" s="52">
        <v>20221231</v>
      </c>
      <c r="B287" s="54" t="s">
        <v>2112</v>
      </c>
      <c r="C287" s="62">
        <v>58972</v>
      </c>
      <c r="D287" s="52" t="s">
        <v>1397</v>
      </c>
      <c r="E287" s="52" t="s">
        <v>1385</v>
      </c>
      <c r="F287" s="54" t="s">
        <v>1396</v>
      </c>
      <c r="G287" s="52" t="s">
        <v>142</v>
      </c>
      <c r="H287" s="63">
        <v>103620.33</v>
      </c>
      <c r="I287" s="63">
        <v>123155.58478901218</v>
      </c>
      <c r="J287" s="52">
        <v>20240331</v>
      </c>
      <c r="K287" s="52" t="s">
        <v>1391</v>
      </c>
      <c r="L287" s="52" t="s">
        <v>368</v>
      </c>
      <c r="M287" s="63">
        <f>I287*VLOOKUP(G287,'Currency-RBI'!$A$2:$B$28,2,0)</f>
        <v>123155.58478901218</v>
      </c>
      <c r="N287" s="53">
        <f t="shared" si="4"/>
        <v>0.84137743471008963</v>
      </c>
    </row>
    <row r="288" spans="1:14" x14ac:dyDescent="0.2">
      <c r="A288" s="52">
        <v>20221231</v>
      </c>
      <c r="B288" s="54" t="s">
        <v>2111</v>
      </c>
      <c r="C288" s="62">
        <v>73760</v>
      </c>
      <c r="D288" s="52" t="s">
        <v>1395</v>
      </c>
      <c r="E288" s="52" t="s">
        <v>1386</v>
      </c>
      <c r="F288" s="54" t="s">
        <v>1394</v>
      </c>
      <c r="G288" s="52" t="s">
        <v>142</v>
      </c>
      <c r="H288" s="63">
        <v>349320.51</v>
      </c>
      <c r="I288" s="63">
        <v>662840.19159628614</v>
      </c>
      <c r="J288" s="52">
        <v>20240331</v>
      </c>
      <c r="K288" s="52" t="s">
        <v>1388</v>
      </c>
      <c r="L288" s="52" t="s">
        <v>367</v>
      </c>
      <c r="M288" s="63">
        <f>I288*VLOOKUP(G288,'Currency-RBI'!$A$2:$B$28,2,0)</f>
        <v>662840.19159628614</v>
      </c>
      <c r="N288" s="53">
        <f t="shared" si="4"/>
        <v>0.52700562583380506</v>
      </c>
    </row>
    <row r="289" spans="1:14" x14ac:dyDescent="0.2">
      <c r="A289" s="52">
        <v>20221231</v>
      </c>
      <c r="B289" s="54" t="s">
        <v>2110</v>
      </c>
      <c r="C289" s="62">
        <v>23556</v>
      </c>
      <c r="D289" s="52" t="s">
        <v>1393</v>
      </c>
      <c r="E289" s="52" t="s">
        <v>1386</v>
      </c>
      <c r="F289" s="54" t="s">
        <v>1392</v>
      </c>
      <c r="G289" s="52" t="s">
        <v>142</v>
      </c>
      <c r="H289" s="63">
        <v>75737.97</v>
      </c>
      <c r="I289" s="63">
        <v>143191.10478173767</v>
      </c>
      <c r="J289" s="52">
        <v>20240331</v>
      </c>
      <c r="K289" s="52" t="s">
        <v>1391</v>
      </c>
      <c r="L289" s="52" t="s">
        <v>367</v>
      </c>
      <c r="M289" s="63">
        <f>I289*VLOOKUP(G289,'Currency-RBI'!$A$2:$B$28,2,0)</f>
        <v>143191.10478173767</v>
      </c>
      <c r="N289" s="53">
        <f t="shared" si="4"/>
        <v>0.52892929428434354</v>
      </c>
    </row>
    <row r="290" spans="1:14" x14ac:dyDescent="0.2">
      <c r="A290" s="52">
        <v>20221231</v>
      </c>
      <c r="B290" s="54" t="s">
        <v>2109</v>
      </c>
      <c r="C290" s="62">
        <v>48458</v>
      </c>
      <c r="D290" s="52" t="s">
        <v>1397</v>
      </c>
      <c r="E290" s="52" t="s">
        <v>1385</v>
      </c>
      <c r="F290" s="54" t="s">
        <v>1396</v>
      </c>
      <c r="G290" s="52" t="s">
        <v>142</v>
      </c>
      <c r="H290" s="63">
        <v>442255.77</v>
      </c>
      <c r="I290" s="63">
        <v>445497.94308984646</v>
      </c>
      <c r="J290" s="52">
        <v>20240331</v>
      </c>
      <c r="K290" s="52" t="s">
        <v>1388</v>
      </c>
      <c r="L290" s="52" t="s">
        <v>368</v>
      </c>
      <c r="M290" s="63">
        <f>I290*VLOOKUP(G290,'Currency-RBI'!$A$2:$B$28,2,0)</f>
        <v>445497.94308984646</v>
      </c>
      <c r="N290" s="53">
        <f t="shared" si="4"/>
        <v>0.99272236125859603</v>
      </c>
    </row>
    <row r="291" spans="1:14" x14ac:dyDescent="0.2">
      <c r="A291" s="52">
        <v>20221231</v>
      </c>
      <c r="B291" s="54" t="s">
        <v>2108</v>
      </c>
      <c r="C291" s="62">
        <v>14656</v>
      </c>
      <c r="D291" s="52" t="s">
        <v>1397</v>
      </c>
      <c r="E291" s="52" t="s">
        <v>1386</v>
      </c>
      <c r="F291" s="54" t="s">
        <v>1396</v>
      </c>
      <c r="G291" s="52" t="s">
        <v>142</v>
      </c>
      <c r="H291" s="63">
        <v>450239.13</v>
      </c>
      <c r="I291" s="63">
        <v>472390.6524146435</v>
      </c>
      <c r="J291" s="52">
        <v>20240331</v>
      </c>
      <c r="K291" s="52" t="s">
        <v>1388</v>
      </c>
      <c r="L291" s="52" t="s">
        <v>368</v>
      </c>
      <c r="M291" s="63">
        <f>I291*VLOOKUP(G291,'Currency-RBI'!$A$2:$B$28,2,0)</f>
        <v>472390.6524146435</v>
      </c>
      <c r="N291" s="53">
        <f t="shared" si="4"/>
        <v>0.95310761908302988</v>
      </c>
    </row>
    <row r="292" spans="1:14" x14ac:dyDescent="0.2">
      <c r="A292" s="52">
        <v>20221231</v>
      </c>
      <c r="B292" s="54" t="s">
        <v>2107</v>
      </c>
      <c r="C292" s="62">
        <v>13931</v>
      </c>
      <c r="D292" s="52" t="s">
        <v>1390</v>
      </c>
      <c r="E292" s="52" t="s">
        <v>1385</v>
      </c>
      <c r="F292" s="54" t="s">
        <v>1389</v>
      </c>
      <c r="G292" s="52" t="s">
        <v>142</v>
      </c>
      <c r="H292" s="63">
        <v>388589.85</v>
      </c>
      <c r="I292" s="63">
        <v>564992.1615055002</v>
      </c>
      <c r="J292" s="52">
        <v>20240331</v>
      </c>
      <c r="K292" s="52" t="s">
        <v>1391</v>
      </c>
      <c r="L292" s="52" t="s">
        <v>367</v>
      </c>
      <c r="M292" s="63">
        <f>I292*VLOOKUP(G292,'Currency-RBI'!$A$2:$B$28,2,0)</f>
        <v>564992.1615055002</v>
      </c>
      <c r="N292" s="53">
        <f t="shared" si="4"/>
        <v>0.68777918788209069</v>
      </c>
    </row>
    <row r="293" spans="1:14" x14ac:dyDescent="0.2">
      <c r="A293" s="52">
        <v>20221231</v>
      </c>
      <c r="B293" s="54" t="s">
        <v>2106</v>
      </c>
      <c r="C293" s="62">
        <v>51026</v>
      </c>
      <c r="D293" s="52" t="s">
        <v>1390</v>
      </c>
      <c r="E293" s="52" t="s">
        <v>1386</v>
      </c>
      <c r="F293" s="54" t="s">
        <v>1389</v>
      </c>
      <c r="G293" s="52" t="s">
        <v>142</v>
      </c>
      <c r="H293" s="63">
        <v>318001.86</v>
      </c>
      <c r="I293" s="63">
        <v>454264.7401897331</v>
      </c>
      <c r="J293" s="52">
        <v>20240331</v>
      </c>
      <c r="K293" s="52" t="s">
        <v>1391</v>
      </c>
      <c r="L293" s="52" t="s">
        <v>368</v>
      </c>
      <c r="M293" s="63">
        <f>I293*VLOOKUP(G293,'Currency-RBI'!$A$2:$B$28,2,0)</f>
        <v>454264.7401897331</v>
      </c>
      <c r="N293" s="53">
        <f t="shared" si="4"/>
        <v>0.70003641459643096</v>
      </c>
    </row>
    <row r="294" spans="1:14" x14ac:dyDescent="0.2">
      <c r="A294" s="52">
        <v>20221231</v>
      </c>
      <c r="B294" s="54" t="s">
        <v>2105</v>
      </c>
      <c r="C294" s="62">
        <v>69156</v>
      </c>
      <c r="D294" s="52" t="s">
        <v>1395</v>
      </c>
      <c r="E294" s="52" t="s">
        <v>1386</v>
      </c>
      <c r="F294" s="54" t="s">
        <v>1394</v>
      </c>
      <c r="G294" s="52" t="s">
        <v>142</v>
      </c>
      <c r="H294" s="63">
        <v>310223.43</v>
      </c>
      <c r="I294" s="63">
        <v>578394.52486022282</v>
      </c>
      <c r="J294" s="52">
        <v>20240331</v>
      </c>
      <c r="K294" s="52" t="s">
        <v>1391</v>
      </c>
      <c r="L294" s="52" t="s">
        <v>368</v>
      </c>
      <c r="M294" s="63">
        <f>I294*VLOOKUP(G294,'Currency-RBI'!$A$2:$B$28,2,0)</f>
        <v>578394.52486022282</v>
      </c>
      <c r="N294" s="53">
        <f t="shared" si="4"/>
        <v>0.53635263935973432</v>
      </c>
    </row>
    <row r="295" spans="1:14" x14ac:dyDescent="0.2">
      <c r="A295" s="52">
        <v>20221231</v>
      </c>
      <c r="B295" s="54" t="s">
        <v>2104</v>
      </c>
      <c r="C295" s="62">
        <v>49053</v>
      </c>
      <c r="D295" s="52" t="s">
        <v>1397</v>
      </c>
      <c r="E295" s="52" t="s">
        <v>1386</v>
      </c>
      <c r="F295" s="54" t="s">
        <v>1396</v>
      </c>
      <c r="G295" s="52" t="s">
        <v>142</v>
      </c>
      <c r="H295" s="63">
        <v>318019.68</v>
      </c>
      <c r="I295" s="63">
        <v>587718.760835786</v>
      </c>
      <c r="J295" s="52">
        <v>20240331</v>
      </c>
      <c r="K295" s="52" t="s">
        <v>1388</v>
      </c>
      <c r="L295" s="52" t="s">
        <v>368</v>
      </c>
      <c r="M295" s="63">
        <f>I295*VLOOKUP(G295,'Currency-RBI'!$A$2:$B$28,2,0)</f>
        <v>587718.760835786</v>
      </c>
      <c r="N295" s="53">
        <f t="shared" si="4"/>
        <v>0.54110860702787333</v>
      </c>
    </row>
    <row r="296" spans="1:14" x14ac:dyDescent="0.2">
      <c r="A296" s="52">
        <v>20221231</v>
      </c>
      <c r="B296" s="54" t="s">
        <v>2103</v>
      </c>
      <c r="C296" s="62">
        <v>20668</v>
      </c>
      <c r="D296" s="52" t="s">
        <v>1397</v>
      </c>
      <c r="E296" s="52" t="s">
        <v>1386</v>
      </c>
      <c r="F296" s="54" t="s">
        <v>1396</v>
      </c>
      <c r="G296" s="52" t="s">
        <v>142</v>
      </c>
      <c r="H296" s="63">
        <v>63724.32</v>
      </c>
      <c r="I296" s="63">
        <v>124410.84114492447</v>
      </c>
      <c r="J296" s="52">
        <v>20240331</v>
      </c>
      <c r="K296" s="52" t="s">
        <v>1388</v>
      </c>
      <c r="L296" s="52" t="s">
        <v>368</v>
      </c>
      <c r="M296" s="63">
        <f>I296*VLOOKUP(G296,'Currency-RBI'!$A$2:$B$28,2,0)</f>
        <v>124410.84114492447</v>
      </c>
      <c r="N296" s="53">
        <f t="shared" si="4"/>
        <v>0.51220873851152904</v>
      </c>
    </row>
    <row r="297" spans="1:14" x14ac:dyDescent="0.2">
      <c r="A297" s="52">
        <v>20221231</v>
      </c>
      <c r="B297" s="54" t="s">
        <v>2102</v>
      </c>
      <c r="C297" s="62">
        <v>69197</v>
      </c>
      <c r="D297" s="52" t="s">
        <v>1390</v>
      </c>
      <c r="E297" s="52" t="s">
        <v>1386</v>
      </c>
      <c r="F297" s="54" t="s">
        <v>1389</v>
      </c>
      <c r="G297" s="52" t="s">
        <v>142</v>
      </c>
      <c r="H297" s="63">
        <v>462525.02999999997</v>
      </c>
      <c r="I297" s="63">
        <v>893868.94006233837</v>
      </c>
      <c r="J297" s="52">
        <v>20240331</v>
      </c>
      <c r="K297" s="52" t="s">
        <v>1388</v>
      </c>
      <c r="L297" s="52" t="s">
        <v>367</v>
      </c>
      <c r="M297" s="63">
        <f>I297*VLOOKUP(G297,'Currency-RBI'!$A$2:$B$28,2,0)</f>
        <v>893868.94006233837</v>
      </c>
      <c r="N297" s="53">
        <f t="shared" si="4"/>
        <v>0.51744166204918529</v>
      </c>
    </row>
    <row r="298" spans="1:14" x14ac:dyDescent="0.2">
      <c r="A298" s="52">
        <v>20221231</v>
      </c>
      <c r="B298" s="54" t="s">
        <v>2101</v>
      </c>
      <c r="C298" s="62">
        <v>57072</v>
      </c>
      <c r="D298" s="52" t="s">
        <v>1393</v>
      </c>
      <c r="E298" s="52" t="s">
        <v>1386</v>
      </c>
      <c r="F298" s="54" t="s">
        <v>1392</v>
      </c>
      <c r="G298" s="52" t="s">
        <v>142</v>
      </c>
      <c r="H298" s="63">
        <v>473198.22</v>
      </c>
      <c r="I298" s="63">
        <v>915465.79347050714</v>
      </c>
      <c r="J298" s="52">
        <v>20240331</v>
      </c>
      <c r="K298" s="52" t="s">
        <v>1391</v>
      </c>
      <c r="L298" s="52" t="s">
        <v>368</v>
      </c>
      <c r="M298" s="63">
        <f>I298*VLOOKUP(G298,'Currency-RBI'!$A$2:$B$28,2,0)</f>
        <v>915465.79347050714</v>
      </c>
      <c r="N298" s="53">
        <f t="shared" si="4"/>
        <v>0.5168933928225955</v>
      </c>
    </row>
    <row r="299" spans="1:14" x14ac:dyDescent="0.2">
      <c r="A299" s="52">
        <v>20221231</v>
      </c>
      <c r="B299" s="54" t="s">
        <v>2100</v>
      </c>
      <c r="C299" s="62">
        <v>70995</v>
      </c>
      <c r="D299" s="52" t="s">
        <v>1393</v>
      </c>
      <c r="E299" s="52" t="s">
        <v>1386</v>
      </c>
      <c r="F299" s="54" t="s">
        <v>1392</v>
      </c>
      <c r="G299" s="52" t="s">
        <v>142</v>
      </c>
      <c r="H299" s="63">
        <v>433198.26</v>
      </c>
      <c r="I299" s="63">
        <v>631834.08372642507</v>
      </c>
      <c r="J299" s="52">
        <v>20240331</v>
      </c>
      <c r="K299" s="52" t="s">
        <v>1391</v>
      </c>
      <c r="L299" s="52" t="s">
        <v>368</v>
      </c>
      <c r="M299" s="63">
        <f>I299*VLOOKUP(G299,'Currency-RBI'!$A$2:$B$28,2,0)</f>
        <v>631834.08372642507</v>
      </c>
      <c r="N299" s="53">
        <f t="shared" si="4"/>
        <v>0.68562027778730683</v>
      </c>
    </row>
    <row r="300" spans="1:14" x14ac:dyDescent="0.2">
      <c r="A300" s="52">
        <v>20221231</v>
      </c>
      <c r="B300" s="54" t="s">
        <v>2099</v>
      </c>
      <c r="C300" s="62">
        <v>18649</v>
      </c>
      <c r="D300" s="52" t="s">
        <v>1390</v>
      </c>
      <c r="E300" s="52" t="s">
        <v>1386</v>
      </c>
      <c r="F300" s="54" t="s">
        <v>1389</v>
      </c>
      <c r="G300" s="52" t="s">
        <v>142</v>
      </c>
      <c r="H300" s="63">
        <v>368746.29</v>
      </c>
      <c r="I300" s="63">
        <v>732724.63548752561</v>
      </c>
      <c r="J300" s="52">
        <v>20240331</v>
      </c>
      <c r="K300" s="52" t="s">
        <v>1391</v>
      </c>
      <c r="L300" s="52" t="s">
        <v>367</v>
      </c>
      <c r="M300" s="63">
        <f>I300*VLOOKUP(G300,'Currency-RBI'!$A$2:$B$28,2,0)</f>
        <v>732724.63548752561</v>
      </c>
      <c r="N300" s="53">
        <f t="shared" si="4"/>
        <v>0.50325357186148245</v>
      </c>
    </row>
    <row r="301" spans="1:14" x14ac:dyDescent="0.2">
      <c r="A301" s="52">
        <v>20221231</v>
      </c>
      <c r="B301" s="54" t="s">
        <v>2098</v>
      </c>
      <c r="C301" s="62">
        <v>30222</v>
      </c>
      <c r="D301" s="52" t="s">
        <v>1393</v>
      </c>
      <c r="E301" s="52" t="s">
        <v>1386</v>
      </c>
      <c r="F301" s="54" t="s">
        <v>1392</v>
      </c>
      <c r="G301" s="52" t="s">
        <v>142</v>
      </c>
      <c r="H301" s="63">
        <v>242236.16999999998</v>
      </c>
      <c r="I301" s="63">
        <v>322692.2621564474</v>
      </c>
      <c r="J301" s="52">
        <v>20240331</v>
      </c>
      <c r="K301" s="52" t="s">
        <v>1388</v>
      </c>
      <c r="L301" s="52" t="s">
        <v>368</v>
      </c>
      <c r="M301" s="63">
        <f>I301*VLOOKUP(G301,'Currency-RBI'!$A$2:$B$28,2,0)</f>
        <v>322692.2621564474</v>
      </c>
      <c r="N301" s="53">
        <f t="shared" si="4"/>
        <v>0.75067238483257848</v>
      </c>
    </row>
    <row r="302" spans="1:14" x14ac:dyDescent="0.2">
      <c r="A302" s="52">
        <v>20221231</v>
      </c>
      <c r="B302" s="54" t="s">
        <v>2097</v>
      </c>
      <c r="C302" s="62">
        <v>28783</v>
      </c>
      <c r="D302" s="52" t="s">
        <v>1393</v>
      </c>
      <c r="E302" s="52" t="s">
        <v>1386</v>
      </c>
      <c r="F302" s="54" t="s">
        <v>1392</v>
      </c>
      <c r="G302" s="52" t="s">
        <v>142</v>
      </c>
      <c r="H302" s="63">
        <v>491228.1</v>
      </c>
      <c r="I302" s="63">
        <v>513977.69629410253</v>
      </c>
      <c r="J302" s="52">
        <v>20240331</v>
      </c>
      <c r="K302" s="52" t="s">
        <v>1388</v>
      </c>
      <c r="L302" s="52" t="s">
        <v>367</v>
      </c>
      <c r="M302" s="63">
        <f>I302*VLOOKUP(G302,'Currency-RBI'!$A$2:$B$28,2,0)</f>
        <v>513977.69629410253</v>
      </c>
      <c r="N302" s="53">
        <f t="shared" si="4"/>
        <v>0.95573816440259496</v>
      </c>
    </row>
    <row r="303" spans="1:14" x14ac:dyDescent="0.2">
      <c r="A303" s="52">
        <v>20221231</v>
      </c>
      <c r="B303" s="54" t="s">
        <v>2096</v>
      </c>
      <c r="C303" s="62">
        <v>72713</v>
      </c>
      <c r="D303" s="52" t="s">
        <v>1395</v>
      </c>
      <c r="E303" s="52" t="s">
        <v>1386</v>
      </c>
      <c r="F303" s="54" t="s">
        <v>1394</v>
      </c>
      <c r="G303" s="52" t="s">
        <v>142</v>
      </c>
      <c r="H303" s="63">
        <v>105809.22</v>
      </c>
      <c r="I303" s="63">
        <v>186512.65084457459</v>
      </c>
      <c r="J303" s="52">
        <v>20240331</v>
      </c>
      <c r="K303" s="52" t="s">
        <v>1388</v>
      </c>
      <c r="L303" s="52" t="s">
        <v>367</v>
      </c>
      <c r="M303" s="63">
        <f>I303*VLOOKUP(G303,'Currency-RBI'!$A$2:$B$28,2,0)</f>
        <v>186512.65084457459</v>
      </c>
      <c r="N303" s="53">
        <f t="shared" si="4"/>
        <v>0.56730318035195015</v>
      </c>
    </row>
    <row r="304" spans="1:14" x14ac:dyDescent="0.2">
      <c r="A304" s="52">
        <v>20221231</v>
      </c>
      <c r="B304" s="54" t="s">
        <v>2095</v>
      </c>
      <c r="C304" s="62">
        <v>87412</v>
      </c>
      <c r="D304" s="52" t="s">
        <v>1397</v>
      </c>
      <c r="E304" s="52" t="s">
        <v>1385</v>
      </c>
      <c r="F304" s="54" t="s">
        <v>1396</v>
      </c>
      <c r="G304" s="52" t="s">
        <v>142</v>
      </c>
      <c r="H304" s="63">
        <v>74168.819999999992</v>
      </c>
      <c r="I304" s="63">
        <v>118901.62910318606</v>
      </c>
      <c r="J304" s="52">
        <v>20240331</v>
      </c>
      <c r="K304" s="52" t="s">
        <v>1391</v>
      </c>
      <c r="L304" s="52" t="s">
        <v>368</v>
      </c>
      <c r="M304" s="63">
        <f>I304*VLOOKUP(G304,'Currency-RBI'!$A$2:$B$28,2,0)</f>
        <v>118901.62910318606</v>
      </c>
      <c r="N304" s="53">
        <f t="shared" si="4"/>
        <v>0.62378304283479813</v>
      </c>
    </row>
    <row r="305" spans="1:14" x14ac:dyDescent="0.2">
      <c r="A305" s="52">
        <v>20221231</v>
      </c>
      <c r="B305" s="54" t="s">
        <v>2094</v>
      </c>
      <c r="C305" s="62">
        <v>27091</v>
      </c>
      <c r="D305" s="52" t="s">
        <v>1397</v>
      </c>
      <c r="E305" s="52" t="s">
        <v>1386</v>
      </c>
      <c r="F305" s="54" t="s">
        <v>1396</v>
      </c>
      <c r="G305" s="52" t="s">
        <v>142</v>
      </c>
      <c r="H305" s="63">
        <v>242766.81</v>
      </c>
      <c r="I305" s="63">
        <v>369682.65954605344</v>
      </c>
      <c r="J305" s="52">
        <v>20240331</v>
      </c>
      <c r="K305" s="52" t="s">
        <v>1388</v>
      </c>
      <c r="L305" s="52" t="s">
        <v>367</v>
      </c>
      <c r="M305" s="63">
        <f>I305*VLOOKUP(G305,'Currency-RBI'!$A$2:$B$28,2,0)</f>
        <v>369682.65954605344</v>
      </c>
      <c r="N305" s="53">
        <f t="shared" si="4"/>
        <v>0.65668974113663336</v>
      </c>
    </row>
    <row r="306" spans="1:14" x14ac:dyDescent="0.2">
      <c r="A306" s="52">
        <v>20221231</v>
      </c>
      <c r="B306" s="54" t="s">
        <v>2093</v>
      </c>
      <c r="C306" s="62">
        <v>53567</v>
      </c>
      <c r="D306" s="52" t="s">
        <v>1395</v>
      </c>
      <c r="E306" s="52" t="s">
        <v>1385</v>
      </c>
      <c r="F306" s="54" t="s">
        <v>1394</v>
      </c>
      <c r="G306" s="52" t="s">
        <v>142</v>
      </c>
      <c r="H306" s="63">
        <v>295846.65000000002</v>
      </c>
      <c r="I306" s="63">
        <v>406295.35701519297</v>
      </c>
      <c r="J306" s="52">
        <v>20240331</v>
      </c>
      <c r="K306" s="52" t="s">
        <v>1391</v>
      </c>
      <c r="L306" s="52" t="s">
        <v>367</v>
      </c>
      <c r="M306" s="63">
        <f>I306*VLOOKUP(G306,'Currency-RBI'!$A$2:$B$28,2,0)</f>
        <v>406295.35701519297</v>
      </c>
      <c r="N306" s="53">
        <f t="shared" si="4"/>
        <v>0.72815661043583413</v>
      </c>
    </row>
    <row r="307" spans="1:14" x14ac:dyDescent="0.2">
      <c r="A307" s="52">
        <v>20221231</v>
      </c>
      <c r="B307" s="54" t="s">
        <v>2092</v>
      </c>
      <c r="C307" s="62">
        <v>53253</v>
      </c>
      <c r="D307" s="52" t="s">
        <v>1395</v>
      </c>
      <c r="E307" s="52" t="s">
        <v>1386</v>
      </c>
      <c r="F307" s="54" t="s">
        <v>1394</v>
      </c>
      <c r="G307" s="52" t="s">
        <v>142</v>
      </c>
      <c r="H307" s="63">
        <v>478844.19</v>
      </c>
      <c r="I307" s="63">
        <v>945106.10477560642</v>
      </c>
      <c r="J307" s="52">
        <v>20240331</v>
      </c>
      <c r="K307" s="52" t="s">
        <v>1388</v>
      </c>
      <c r="L307" s="52" t="s">
        <v>368</v>
      </c>
      <c r="M307" s="63">
        <f>I307*VLOOKUP(G307,'Currency-RBI'!$A$2:$B$28,2,0)</f>
        <v>945106.10477560642</v>
      </c>
      <c r="N307" s="53">
        <f t="shared" si="4"/>
        <v>0.50665654108084557</v>
      </c>
    </row>
    <row r="308" spans="1:14" x14ac:dyDescent="0.2">
      <c r="A308" s="52">
        <v>20221231</v>
      </c>
      <c r="B308" s="54" t="s">
        <v>2091</v>
      </c>
      <c r="C308" s="62">
        <v>84690</v>
      </c>
      <c r="D308" s="52" t="s">
        <v>1397</v>
      </c>
      <c r="E308" s="52" t="s">
        <v>1386</v>
      </c>
      <c r="F308" s="54" t="s">
        <v>1396</v>
      </c>
      <c r="G308" s="52" t="s">
        <v>142</v>
      </c>
      <c r="H308" s="63">
        <v>134873.63999999998</v>
      </c>
      <c r="I308" s="63">
        <v>173983.47415023248</v>
      </c>
      <c r="J308" s="52">
        <v>20240331</v>
      </c>
      <c r="K308" s="52" t="s">
        <v>1391</v>
      </c>
      <c r="L308" s="52" t="s">
        <v>367</v>
      </c>
      <c r="M308" s="63">
        <f>I308*VLOOKUP(G308,'Currency-RBI'!$A$2:$B$28,2,0)</f>
        <v>173983.47415023248</v>
      </c>
      <c r="N308" s="53">
        <f t="shared" si="4"/>
        <v>0.77520948848014348</v>
      </c>
    </row>
    <row r="309" spans="1:14" x14ac:dyDescent="0.2">
      <c r="A309" s="52">
        <v>20221231</v>
      </c>
      <c r="B309" s="54" t="s">
        <v>2090</v>
      </c>
      <c r="C309" s="62">
        <v>60068</v>
      </c>
      <c r="D309" s="52" t="s">
        <v>1395</v>
      </c>
      <c r="E309" s="52" t="s">
        <v>1385</v>
      </c>
      <c r="F309" s="54" t="s">
        <v>1394</v>
      </c>
      <c r="G309" s="52" t="s">
        <v>142</v>
      </c>
      <c r="H309" s="63">
        <v>457770.06</v>
      </c>
      <c r="I309" s="63">
        <v>486881.04585757921</v>
      </c>
      <c r="J309" s="52">
        <v>20240331</v>
      </c>
      <c r="K309" s="52" t="s">
        <v>1391</v>
      </c>
      <c r="L309" s="52" t="s">
        <v>368</v>
      </c>
      <c r="M309" s="63">
        <f>I309*VLOOKUP(G309,'Currency-RBI'!$A$2:$B$28,2,0)</f>
        <v>486881.04585757921</v>
      </c>
      <c r="N309" s="53">
        <f t="shared" si="4"/>
        <v>0.94020924391027816</v>
      </c>
    </row>
    <row r="310" spans="1:14" x14ac:dyDescent="0.2">
      <c r="A310" s="52">
        <v>20221231</v>
      </c>
      <c r="B310" s="54" t="s">
        <v>2089</v>
      </c>
      <c r="C310" s="62">
        <v>17204</v>
      </c>
      <c r="D310" s="52" t="s">
        <v>1397</v>
      </c>
      <c r="E310" s="52" t="s">
        <v>1386</v>
      </c>
      <c r="F310" s="54" t="s">
        <v>1396</v>
      </c>
      <c r="G310" s="52" t="s">
        <v>142</v>
      </c>
      <c r="H310" s="63">
        <v>385206.02999999997</v>
      </c>
      <c r="I310" s="63">
        <v>601891.85720076272</v>
      </c>
      <c r="J310" s="52">
        <v>20240331</v>
      </c>
      <c r="K310" s="52" t="s">
        <v>1388</v>
      </c>
      <c r="L310" s="52" t="s">
        <v>367</v>
      </c>
      <c r="M310" s="63">
        <f>I310*VLOOKUP(G310,'Currency-RBI'!$A$2:$B$28,2,0)</f>
        <v>601891.85720076272</v>
      </c>
      <c r="N310" s="53">
        <f t="shared" si="4"/>
        <v>0.63999209391449441</v>
      </c>
    </row>
    <row r="311" spans="1:14" x14ac:dyDescent="0.2">
      <c r="A311" s="52">
        <v>20221231</v>
      </c>
      <c r="B311" s="54" t="s">
        <v>2088</v>
      </c>
      <c r="C311" s="62">
        <v>77376</v>
      </c>
      <c r="D311" s="52" t="s">
        <v>1390</v>
      </c>
      <c r="E311" s="52" t="s">
        <v>1386</v>
      </c>
      <c r="F311" s="54" t="s">
        <v>1389</v>
      </c>
      <c r="G311" s="52" t="s">
        <v>142</v>
      </c>
      <c r="H311" s="63">
        <v>353429.01</v>
      </c>
      <c r="I311" s="63">
        <v>513305.28637663746</v>
      </c>
      <c r="J311" s="52">
        <v>20240331</v>
      </c>
      <c r="K311" s="52" t="s">
        <v>1391</v>
      </c>
      <c r="L311" s="52" t="s">
        <v>367</v>
      </c>
      <c r="M311" s="63">
        <f>I311*VLOOKUP(G311,'Currency-RBI'!$A$2:$B$28,2,0)</f>
        <v>513305.28637663746</v>
      </c>
      <c r="N311" s="53">
        <f t="shared" si="4"/>
        <v>0.68853569090397337</v>
      </c>
    </row>
    <row r="312" spans="1:14" x14ac:dyDescent="0.2">
      <c r="A312" s="52">
        <v>20221231</v>
      </c>
      <c r="B312" s="54" t="s">
        <v>2087</v>
      </c>
      <c r="C312" s="62">
        <v>67004</v>
      </c>
      <c r="D312" s="52" t="s">
        <v>1390</v>
      </c>
      <c r="E312" s="52" t="s">
        <v>1385</v>
      </c>
      <c r="F312" s="54" t="s">
        <v>1389</v>
      </c>
      <c r="G312" s="52" t="s">
        <v>142</v>
      </c>
      <c r="H312" s="63">
        <v>311202.53999999998</v>
      </c>
      <c r="I312" s="63">
        <v>586349.96915164008</v>
      </c>
      <c r="J312" s="52">
        <v>20240331</v>
      </c>
      <c r="K312" s="52" t="s">
        <v>1391</v>
      </c>
      <c r="L312" s="52" t="s">
        <v>368</v>
      </c>
      <c r="M312" s="63">
        <f>I312*VLOOKUP(G312,'Currency-RBI'!$A$2:$B$28,2,0)</f>
        <v>586349.96915164008</v>
      </c>
      <c r="N312" s="53">
        <f t="shared" si="4"/>
        <v>0.53074538479171929</v>
      </c>
    </row>
    <row r="313" spans="1:14" x14ac:dyDescent="0.2">
      <c r="A313" s="52">
        <v>20221231</v>
      </c>
      <c r="B313" s="54" t="s">
        <v>2086</v>
      </c>
      <c r="C313" s="62">
        <v>36028</v>
      </c>
      <c r="D313" s="52" t="s">
        <v>1397</v>
      </c>
      <c r="E313" s="52" t="s">
        <v>1386</v>
      </c>
      <c r="F313" s="54" t="s">
        <v>1396</v>
      </c>
      <c r="G313" s="52" t="s">
        <v>142</v>
      </c>
      <c r="H313" s="63">
        <v>354400.2</v>
      </c>
      <c r="I313" s="63">
        <v>573859.14245491067</v>
      </c>
      <c r="J313" s="52">
        <v>20240331</v>
      </c>
      <c r="K313" s="52" t="s">
        <v>1391</v>
      </c>
      <c r="L313" s="52" t="s">
        <v>368</v>
      </c>
      <c r="M313" s="63">
        <f>I313*VLOOKUP(G313,'Currency-RBI'!$A$2:$B$28,2,0)</f>
        <v>573859.14245491067</v>
      </c>
      <c r="N313" s="53">
        <f t="shared" si="4"/>
        <v>0.61757350154588853</v>
      </c>
    </row>
    <row r="314" spans="1:14" x14ac:dyDescent="0.2">
      <c r="A314" s="52">
        <v>20221231</v>
      </c>
      <c r="B314" s="54" t="s">
        <v>2085</v>
      </c>
      <c r="C314" s="62">
        <v>39148</v>
      </c>
      <c r="D314" s="52" t="s">
        <v>1395</v>
      </c>
      <c r="E314" s="52" t="s">
        <v>1386</v>
      </c>
      <c r="F314" s="54" t="s">
        <v>1394</v>
      </c>
      <c r="G314" s="52" t="s">
        <v>142</v>
      </c>
      <c r="H314" s="63">
        <v>62584.83</v>
      </c>
      <c r="I314" s="63">
        <v>65413.03389817573</v>
      </c>
      <c r="J314" s="52">
        <v>20240331</v>
      </c>
      <c r="K314" s="52" t="s">
        <v>1388</v>
      </c>
      <c r="L314" s="52" t="s">
        <v>367</v>
      </c>
      <c r="M314" s="63">
        <f>I314*VLOOKUP(G314,'Currency-RBI'!$A$2:$B$28,2,0)</f>
        <v>65413.03389817573</v>
      </c>
      <c r="N314" s="53">
        <f t="shared" si="4"/>
        <v>0.95676390881703777</v>
      </c>
    </row>
    <row r="315" spans="1:14" x14ac:dyDescent="0.2">
      <c r="A315" s="52">
        <v>20221231</v>
      </c>
      <c r="B315" s="54" t="s">
        <v>2084</v>
      </c>
      <c r="C315" s="62">
        <v>26459</v>
      </c>
      <c r="D315" s="52" t="s">
        <v>1390</v>
      </c>
      <c r="E315" s="52" t="s">
        <v>1386</v>
      </c>
      <c r="F315" s="54" t="s">
        <v>1389</v>
      </c>
      <c r="G315" s="52" t="s">
        <v>142</v>
      </c>
      <c r="H315" s="63">
        <v>63379.8</v>
      </c>
      <c r="I315" s="63">
        <v>125608.6562652289</v>
      </c>
      <c r="J315" s="52">
        <v>20240331</v>
      </c>
      <c r="K315" s="52" t="s">
        <v>1391</v>
      </c>
      <c r="L315" s="52" t="s">
        <v>368</v>
      </c>
      <c r="M315" s="63">
        <f>I315*VLOOKUP(G315,'Currency-RBI'!$A$2:$B$28,2,0)</f>
        <v>125608.6562652289</v>
      </c>
      <c r="N315" s="53">
        <f t="shared" si="4"/>
        <v>0.50458146663212777</v>
      </c>
    </row>
    <row r="316" spans="1:14" x14ac:dyDescent="0.2">
      <c r="A316" s="52">
        <v>20221231</v>
      </c>
      <c r="B316" s="54" t="s">
        <v>2083</v>
      </c>
      <c r="C316" s="62">
        <v>79343</v>
      </c>
      <c r="D316" s="52" t="s">
        <v>1397</v>
      </c>
      <c r="E316" s="52" t="s">
        <v>1385</v>
      </c>
      <c r="F316" s="54" t="s">
        <v>1396</v>
      </c>
      <c r="G316" s="52" t="s">
        <v>142</v>
      </c>
      <c r="H316" s="63">
        <v>372743.91</v>
      </c>
      <c r="I316" s="63">
        <v>425209.57968628034</v>
      </c>
      <c r="J316" s="52">
        <v>20240331</v>
      </c>
      <c r="K316" s="52" t="s">
        <v>1388</v>
      </c>
      <c r="L316" s="52" t="s">
        <v>368</v>
      </c>
      <c r="M316" s="63">
        <f>I316*VLOOKUP(G316,'Currency-RBI'!$A$2:$B$28,2,0)</f>
        <v>425209.57968628034</v>
      </c>
      <c r="N316" s="53">
        <f t="shared" si="4"/>
        <v>0.87661221150052748</v>
      </c>
    </row>
    <row r="317" spans="1:14" x14ac:dyDescent="0.2">
      <c r="A317" s="52">
        <v>20221231</v>
      </c>
      <c r="B317" s="54" t="s">
        <v>2082</v>
      </c>
      <c r="C317" s="62">
        <v>44924</v>
      </c>
      <c r="D317" s="52" t="s">
        <v>1395</v>
      </c>
      <c r="E317" s="52" t="s">
        <v>1385</v>
      </c>
      <c r="F317" s="54" t="s">
        <v>1394</v>
      </c>
      <c r="G317" s="52" t="s">
        <v>142</v>
      </c>
      <c r="H317" s="63">
        <v>208703.88</v>
      </c>
      <c r="I317" s="63">
        <v>369344.85762018838</v>
      </c>
      <c r="J317" s="52">
        <v>20240331</v>
      </c>
      <c r="K317" s="52" t="s">
        <v>1391</v>
      </c>
      <c r="L317" s="52" t="s">
        <v>368</v>
      </c>
      <c r="M317" s="63">
        <f>I317*VLOOKUP(G317,'Currency-RBI'!$A$2:$B$28,2,0)</f>
        <v>369344.85762018838</v>
      </c>
      <c r="N317" s="53">
        <f t="shared" si="4"/>
        <v>0.56506507588801547</v>
      </c>
    </row>
    <row r="318" spans="1:14" x14ac:dyDescent="0.2">
      <c r="A318" s="52">
        <v>20221231</v>
      </c>
      <c r="B318" s="54" t="s">
        <v>2081</v>
      </c>
      <c r="C318" s="62">
        <v>85765</v>
      </c>
      <c r="D318" s="52" t="s">
        <v>1393</v>
      </c>
      <c r="E318" s="52" t="s">
        <v>1385</v>
      </c>
      <c r="F318" s="54" t="s">
        <v>1392</v>
      </c>
      <c r="G318" s="52" t="s">
        <v>142</v>
      </c>
      <c r="H318" s="63">
        <v>259924.5</v>
      </c>
      <c r="I318" s="63">
        <v>339124.38070770318</v>
      </c>
      <c r="J318" s="52">
        <v>20240331</v>
      </c>
      <c r="K318" s="52" t="s">
        <v>1388</v>
      </c>
      <c r="L318" s="52" t="s">
        <v>367</v>
      </c>
      <c r="M318" s="63">
        <f>I318*VLOOKUP(G318,'Currency-RBI'!$A$2:$B$28,2,0)</f>
        <v>339124.38070770318</v>
      </c>
      <c r="N318" s="53">
        <f t="shared" si="4"/>
        <v>0.76645772108031696</v>
      </c>
    </row>
    <row r="319" spans="1:14" x14ac:dyDescent="0.2">
      <c r="A319" s="52">
        <v>20221231</v>
      </c>
      <c r="B319" s="54" t="s">
        <v>2080</v>
      </c>
      <c r="C319" s="62">
        <v>36290</v>
      </c>
      <c r="D319" s="52" t="s">
        <v>1390</v>
      </c>
      <c r="E319" s="52" t="s">
        <v>1385</v>
      </c>
      <c r="F319" s="54" t="s">
        <v>1389</v>
      </c>
      <c r="G319" s="52" t="s">
        <v>142</v>
      </c>
      <c r="H319" s="63">
        <v>356380.2</v>
      </c>
      <c r="I319" s="63">
        <v>600099.3349578412</v>
      </c>
      <c r="J319" s="52">
        <v>20240331</v>
      </c>
      <c r="K319" s="52" t="s">
        <v>1388</v>
      </c>
      <c r="L319" s="52" t="s">
        <v>368</v>
      </c>
      <c r="M319" s="63">
        <f>I319*VLOOKUP(G319,'Currency-RBI'!$A$2:$B$28,2,0)</f>
        <v>600099.3349578412</v>
      </c>
      <c r="N319" s="53">
        <f t="shared" si="4"/>
        <v>0.59386868013282634</v>
      </c>
    </row>
    <row r="320" spans="1:14" x14ac:dyDescent="0.2">
      <c r="A320" s="52">
        <v>20221231</v>
      </c>
      <c r="B320" s="54" t="s">
        <v>2079</v>
      </c>
      <c r="C320" s="62">
        <v>38413</v>
      </c>
      <c r="D320" s="52" t="s">
        <v>1390</v>
      </c>
      <c r="E320" s="52" t="s">
        <v>1386</v>
      </c>
      <c r="F320" s="54" t="s">
        <v>1389</v>
      </c>
      <c r="G320" s="52" t="s">
        <v>142</v>
      </c>
      <c r="H320" s="63">
        <v>146977.38</v>
      </c>
      <c r="I320" s="63">
        <v>161791.04061275581</v>
      </c>
      <c r="J320" s="52">
        <v>20240331</v>
      </c>
      <c r="K320" s="52" t="s">
        <v>1388</v>
      </c>
      <c r="L320" s="52" t="s">
        <v>367</v>
      </c>
      <c r="M320" s="63">
        <f>I320*VLOOKUP(G320,'Currency-RBI'!$A$2:$B$28,2,0)</f>
        <v>161791.04061275581</v>
      </c>
      <c r="N320" s="53">
        <f t="shared" si="4"/>
        <v>0.90843954920710313</v>
      </c>
    </row>
    <row r="321" spans="1:14" x14ac:dyDescent="0.2">
      <c r="A321" s="52">
        <v>20221231</v>
      </c>
      <c r="B321" s="54" t="s">
        <v>2078</v>
      </c>
      <c r="C321" s="62">
        <v>69937</v>
      </c>
      <c r="D321" s="52" t="s">
        <v>1397</v>
      </c>
      <c r="E321" s="52" t="s">
        <v>1385</v>
      </c>
      <c r="F321" s="54" t="s">
        <v>1396</v>
      </c>
      <c r="G321" s="52" t="s">
        <v>142</v>
      </c>
      <c r="H321" s="63">
        <v>397529.55</v>
      </c>
      <c r="I321" s="63">
        <v>487049.47009355598</v>
      </c>
      <c r="J321" s="52">
        <v>20240331</v>
      </c>
      <c r="K321" s="52" t="s">
        <v>1388</v>
      </c>
      <c r="L321" s="52" t="s">
        <v>367</v>
      </c>
      <c r="M321" s="63">
        <f>I321*VLOOKUP(G321,'Currency-RBI'!$A$2:$B$28,2,0)</f>
        <v>487049.47009355598</v>
      </c>
      <c r="N321" s="53">
        <f t="shared" si="4"/>
        <v>0.81619953292144976</v>
      </c>
    </row>
    <row r="322" spans="1:14" x14ac:dyDescent="0.2">
      <c r="A322" s="52">
        <v>20221231</v>
      </c>
      <c r="B322" s="54" t="s">
        <v>2077</v>
      </c>
      <c r="C322" s="62">
        <v>37465</v>
      </c>
      <c r="D322" s="52" t="s">
        <v>1395</v>
      </c>
      <c r="E322" s="52" t="s">
        <v>1385</v>
      </c>
      <c r="F322" s="54" t="s">
        <v>1394</v>
      </c>
      <c r="G322" s="52" t="s">
        <v>142</v>
      </c>
      <c r="H322" s="63">
        <v>486636.48</v>
      </c>
      <c r="I322" s="63">
        <v>823738.287830582</v>
      </c>
      <c r="J322" s="52">
        <v>20240331</v>
      </c>
      <c r="K322" s="52" t="s">
        <v>1388</v>
      </c>
      <c r="L322" s="52" t="s">
        <v>368</v>
      </c>
      <c r="M322" s="63">
        <f>I322*VLOOKUP(G322,'Currency-RBI'!$A$2:$B$28,2,0)</f>
        <v>823738.287830582</v>
      </c>
      <c r="N322" s="53">
        <f t="shared" ref="N322:N385" si="5">H322/I322</f>
        <v>0.5907658866769665</v>
      </c>
    </row>
    <row r="323" spans="1:14" x14ac:dyDescent="0.2">
      <c r="A323" s="52">
        <v>20221231</v>
      </c>
      <c r="B323" s="54" t="s">
        <v>2076</v>
      </c>
      <c r="C323" s="62">
        <v>67678</v>
      </c>
      <c r="D323" s="52" t="s">
        <v>1395</v>
      </c>
      <c r="E323" s="52" t="s">
        <v>1386</v>
      </c>
      <c r="F323" s="54" t="s">
        <v>1394</v>
      </c>
      <c r="G323" s="52" t="s">
        <v>142</v>
      </c>
      <c r="H323" s="63">
        <v>182693.61</v>
      </c>
      <c r="I323" s="63">
        <v>220354.60544616461</v>
      </c>
      <c r="J323" s="52">
        <v>20240331</v>
      </c>
      <c r="K323" s="52" t="s">
        <v>1391</v>
      </c>
      <c r="L323" s="52" t="s">
        <v>367</v>
      </c>
      <c r="M323" s="63">
        <f>I323*VLOOKUP(G323,'Currency-RBI'!$A$2:$B$28,2,0)</f>
        <v>220354.60544616461</v>
      </c>
      <c r="N323" s="53">
        <f t="shared" si="5"/>
        <v>0.82908913852782773</v>
      </c>
    </row>
    <row r="324" spans="1:14" x14ac:dyDescent="0.2">
      <c r="A324" s="52">
        <v>20221231</v>
      </c>
      <c r="B324" s="54" t="s">
        <v>2075</v>
      </c>
      <c r="C324" s="62">
        <v>88466</v>
      </c>
      <c r="D324" s="52" t="s">
        <v>1395</v>
      </c>
      <c r="E324" s="52" t="s">
        <v>1386</v>
      </c>
      <c r="F324" s="54" t="s">
        <v>1394</v>
      </c>
      <c r="G324" s="52" t="s">
        <v>142</v>
      </c>
      <c r="H324" s="63">
        <v>69064.38</v>
      </c>
      <c r="I324" s="63">
        <v>112346.62117477717</v>
      </c>
      <c r="J324" s="52">
        <v>20240331</v>
      </c>
      <c r="K324" s="52" t="s">
        <v>1391</v>
      </c>
      <c r="L324" s="52" t="s">
        <v>368</v>
      </c>
      <c r="M324" s="63">
        <f>I324*VLOOKUP(G324,'Currency-RBI'!$A$2:$B$28,2,0)</f>
        <v>112346.62117477717</v>
      </c>
      <c r="N324" s="53">
        <f t="shared" si="5"/>
        <v>0.61474372150949541</v>
      </c>
    </row>
    <row r="325" spans="1:14" x14ac:dyDescent="0.2">
      <c r="A325" s="52">
        <v>20221231</v>
      </c>
      <c r="B325" s="54" t="s">
        <v>2074</v>
      </c>
      <c r="C325" s="62">
        <v>20441</v>
      </c>
      <c r="D325" s="52" t="s">
        <v>1393</v>
      </c>
      <c r="E325" s="52" t="s">
        <v>1386</v>
      </c>
      <c r="F325" s="54" t="s">
        <v>1392</v>
      </c>
      <c r="G325" s="52" t="s">
        <v>142</v>
      </c>
      <c r="H325" s="63">
        <v>238188.06</v>
      </c>
      <c r="I325" s="63">
        <v>398083.97739293048</v>
      </c>
      <c r="J325" s="52">
        <v>20240331</v>
      </c>
      <c r="K325" s="52" t="s">
        <v>1391</v>
      </c>
      <c r="L325" s="52" t="s">
        <v>368</v>
      </c>
      <c r="M325" s="63">
        <f>I325*VLOOKUP(G325,'Currency-RBI'!$A$2:$B$28,2,0)</f>
        <v>398083.97739293048</v>
      </c>
      <c r="N325" s="53">
        <f t="shared" si="5"/>
        <v>0.59833621428298644</v>
      </c>
    </row>
    <row r="326" spans="1:14" x14ac:dyDescent="0.2">
      <c r="A326" s="52">
        <v>20221231</v>
      </c>
      <c r="B326" s="54" t="s">
        <v>2073</v>
      </c>
      <c r="C326" s="62">
        <v>20970</v>
      </c>
      <c r="D326" s="52" t="s">
        <v>1397</v>
      </c>
      <c r="E326" s="52" t="s">
        <v>1386</v>
      </c>
      <c r="F326" s="54" t="s">
        <v>1396</v>
      </c>
      <c r="G326" s="52" t="s">
        <v>142</v>
      </c>
      <c r="H326" s="63">
        <v>353953.71</v>
      </c>
      <c r="I326" s="63">
        <v>442108.40593398234</v>
      </c>
      <c r="J326" s="52">
        <v>20240331</v>
      </c>
      <c r="K326" s="52" t="s">
        <v>1388</v>
      </c>
      <c r="L326" s="52" t="s">
        <v>367</v>
      </c>
      <c r="M326" s="63">
        <f>I326*VLOOKUP(G326,'Currency-RBI'!$A$2:$B$28,2,0)</f>
        <v>442108.40593398234</v>
      </c>
      <c r="N326" s="53">
        <f t="shared" si="5"/>
        <v>0.80060389092184325</v>
      </c>
    </row>
    <row r="327" spans="1:14" x14ac:dyDescent="0.2">
      <c r="A327" s="52">
        <v>20221231</v>
      </c>
      <c r="B327" s="54" t="s">
        <v>2072</v>
      </c>
      <c r="C327" s="62">
        <v>79957</v>
      </c>
      <c r="D327" s="52" t="s">
        <v>1395</v>
      </c>
      <c r="E327" s="52" t="s">
        <v>1385</v>
      </c>
      <c r="F327" s="54" t="s">
        <v>1394</v>
      </c>
      <c r="G327" s="52" t="s">
        <v>142</v>
      </c>
      <c r="H327" s="63">
        <v>258681.06</v>
      </c>
      <c r="I327" s="63">
        <v>380211.58392218227</v>
      </c>
      <c r="J327" s="52">
        <v>20240331</v>
      </c>
      <c r="K327" s="52" t="s">
        <v>1391</v>
      </c>
      <c r="L327" s="52" t="s">
        <v>367</v>
      </c>
      <c r="M327" s="63">
        <f>I327*VLOOKUP(G327,'Currency-RBI'!$A$2:$B$28,2,0)</f>
        <v>380211.58392218227</v>
      </c>
      <c r="N327" s="53">
        <f t="shared" si="5"/>
        <v>0.68036080682103606</v>
      </c>
    </row>
    <row r="328" spans="1:14" x14ac:dyDescent="0.2">
      <c r="A328" s="52">
        <v>20221231</v>
      </c>
      <c r="B328" s="54" t="s">
        <v>2071</v>
      </c>
      <c r="C328" s="62">
        <v>31105</v>
      </c>
      <c r="D328" s="52" t="s">
        <v>1393</v>
      </c>
      <c r="E328" s="52" t="s">
        <v>1385</v>
      </c>
      <c r="F328" s="54" t="s">
        <v>1392</v>
      </c>
      <c r="G328" s="52" t="s">
        <v>142</v>
      </c>
      <c r="H328" s="63">
        <v>391606.38</v>
      </c>
      <c r="I328" s="63">
        <v>736061.95368812094</v>
      </c>
      <c r="J328" s="52">
        <v>20240331</v>
      </c>
      <c r="K328" s="52" t="s">
        <v>1388</v>
      </c>
      <c r="L328" s="52" t="s">
        <v>368</v>
      </c>
      <c r="M328" s="63">
        <f>I328*VLOOKUP(G328,'Currency-RBI'!$A$2:$B$28,2,0)</f>
        <v>736061.95368812094</v>
      </c>
      <c r="N328" s="53">
        <f t="shared" si="5"/>
        <v>0.53202910167793938</v>
      </c>
    </row>
    <row r="329" spans="1:14" x14ac:dyDescent="0.2">
      <c r="A329" s="52">
        <v>20221231</v>
      </c>
      <c r="B329" s="54" t="s">
        <v>2070</v>
      </c>
      <c r="C329" s="62">
        <v>34676</v>
      </c>
      <c r="D329" s="52" t="s">
        <v>1393</v>
      </c>
      <c r="E329" s="52" t="s">
        <v>1386</v>
      </c>
      <c r="F329" s="54" t="s">
        <v>1392</v>
      </c>
      <c r="G329" s="52" t="s">
        <v>142</v>
      </c>
      <c r="H329" s="63">
        <v>185669.55</v>
      </c>
      <c r="I329" s="63">
        <v>256555.61799405125</v>
      </c>
      <c r="J329" s="52">
        <v>20240331</v>
      </c>
      <c r="K329" s="52" t="s">
        <v>1391</v>
      </c>
      <c r="L329" s="52" t="s">
        <v>368</v>
      </c>
      <c r="M329" s="63">
        <f>I329*VLOOKUP(G329,'Currency-RBI'!$A$2:$B$28,2,0)</f>
        <v>256555.61799405125</v>
      </c>
      <c r="N329" s="53">
        <f t="shared" si="5"/>
        <v>0.72370097155426583</v>
      </c>
    </row>
    <row r="330" spans="1:14" x14ac:dyDescent="0.2">
      <c r="A330" s="52">
        <v>20221231</v>
      </c>
      <c r="B330" s="54" t="s">
        <v>2069</v>
      </c>
      <c r="C330" s="62">
        <v>54102</v>
      </c>
      <c r="D330" s="52" t="s">
        <v>1393</v>
      </c>
      <c r="E330" s="52" t="s">
        <v>1386</v>
      </c>
      <c r="F330" s="54" t="s">
        <v>1392</v>
      </c>
      <c r="G330" s="52" t="s">
        <v>142</v>
      </c>
      <c r="H330" s="63">
        <v>334167.57</v>
      </c>
      <c r="I330" s="63">
        <v>350897.35153316864</v>
      </c>
      <c r="J330" s="52">
        <v>20240331</v>
      </c>
      <c r="K330" s="52" t="s">
        <v>1391</v>
      </c>
      <c r="L330" s="52" t="s">
        <v>368</v>
      </c>
      <c r="M330" s="63">
        <f>I330*VLOOKUP(G330,'Currency-RBI'!$A$2:$B$28,2,0)</f>
        <v>350897.35153316864</v>
      </c>
      <c r="N330" s="53">
        <f t="shared" si="5"/>
        <v>0.95232286177119452</v>
      </c>
    </row>
    <row r="331" spans="1:14" x14ac:dyDescent="0.2">
      <c r="A331" s="52">
        <v>20221231</v>
      </c>
      <c r="B331" s="54" t="s">
        <v>2068</v>
      </c>
      <c r="C331" s="62">
        <v>52960</v>
      </c>
      <c r="D331" s="52" t="s">
        <v>1390</v>
      </c>
      <c r="E331" s="52" t="s">
        <v>1386</v>
      </c>
      <c r="F331" s="54" t="s">
        <v>1389</v>
      </c>
      <c r="G331" s="52" t="s">
        <v>142</v>
      </c>
      <c r="H331" s="63">
        <v>241518.41999999998</v>
      </c>
      <c r="I331" s="63">
        <v>299324.95304689388</v>
      </c>
      <c r="J331" s="52">
        <v>20240331</v>
      </c>
      <c r="K331" s="52" t="s">
        <v>1391</v>
      </c>
      <c r="L331" s="52" t="s">
        <v>368</v>
      </c>
      <c r="M331" s="63">
        <f>I331*VLOOKUP(G331,'Currency-RBI'!$A$2:$B$28,2,0)</f>
        <v>299324.95304689388</v>
      </c>
      <c r="N331" s="53">
        <f t="shared" si="5"/>
        <v>0.80687699953355507</v>
      </c>
    </row>
    <row r="332" spans="1:14" x14ac:dyDescent="0.2">
      <c r="A332" s="52">
        <v>20221231</v>
      </c>
      <c r="B332" s="54" t="s">
        <v>2067</v>
      </c>
      <c r="C332" s="62">
        <v>20671</v>
      </c>
      <c r="D332" s="52" t="s">
        <v>1393</v>
      </c>
      <c r="E332" s="52" t="s">
        <v>1385</v>
      </c>
      <c r="F332" s="54" t="s">
        <v>1392</v>
      </c>
      <c r="G332" s="52" t="s">
        <v>142</v>
      </c>
      <c r="H332" s="63">
        <v>494414.91</v>
      </c>
      <c r="I332" s="63">
        <v>850430.47502946225</v>
      </c>
      <c r="J332" s="52">
        <v>20240331</v>
      </c>
      <c r="K332" s="52" t="s">
        <v>1391</v>
      </c>
      <c r="L332" s="52" t="s">
        <v>368</v>
      </c>
      <c r="M332" s="63">
        <f>I332*VLOOKUP(G332,'Currency-RBI'!$A$2:$B$28,2,0)</f>
        <v>850430.47502946225</v>
      </c>
      <c r="N332" s="53">
        <f t="shared" si="5"/>
        <v>0.58137017018689452</v>
      </c>
    </row>
    <row r="333" spans="1:14" x14ac:dyDescent="0.2">
      <c r="A333" s="52">
        <v>20221231</v>
      </c>
      <c r="B333" s="54" t="s">
        <v>2066</v>
      </c>
      <c r="C333" s="62">
        <v>82244</v>
      </c>
      <c r="D333" s="52" t="s">
        <v>1390</v>
      </c>
      <c r="E333" s="52" t="s">
        <v>1386</v>
      </c>
      <c r="F333" s="54" t="s">
        <v>1389</v>
      </c>
      <c r="G333" s="52" t="s">
        <v>142</v>
      </c>
      <c r="H333" s="63">
        <v>275804.09999999998</v>
      </c>
      <c r="I333" s="63">
        <v>500888.34352213243</v>
      </c>
      <c r="J333" s="52">
        <v>20240331</v>
      </c>
      <c r="K333" s="52" t="s">
        <v>1388</v>
      </c>
      <c r="L333" s="52" t="s">
        <v>368</v>
      </c>
      <c r="M333" s="63">
        <f>I333*VLOOKUP(G333,'Currency-RBI'!$A$2:$B$28,2,0)</f>
        <v>500888.34352213243</v>
      </c>
      <c r="N333" s="53">
        <f t="shared" si="5"/>
        <v>0.55062990298518133</v>
      </c>
    </row>
    <row r="334" spans="1:14" x14ac:dyDescent="0.2">
      <c r="A334" s="52">
        <v>20221231</v>
      </c>
      <c r="B334" s="54" t="s">
        <v>2065</v>
      </c>
      <c r="C334" s="62">
        <v>36324</v>
      </c>
      <c r="D334" s="52" t="s">
        <v>1395</v>
      </c>
      <c r="E334" s="52" t="s">
        <v>1385</v>
      </c>
      <c r="F334" s="54" t="s">
        <v>1394</v>
      </c>
      <c r="G334" s="52" t="s">
        <v>142</v>
      </c>
      <c r="H334" s="63">
        <v>122165.01</v>
      </c>
      <c r="I334" s="63">
        <v>162490.73585270662</v>
      </c>
      <c r="J334" s="52">
        <v>20240331</v>
      </c>
      <c r="K334" s="52" t="s">
        <v>1388</v>
      </c>
      <c r="L334" s="52" t="s">
        <v>367</v>
      </c>
      <c r="M334" s="63">
        <f>I334*VLOOKUP(G334,'Currency-RBI'!$A$2:$B$28,2,0)</f>
        <v>162490.73585270662</v>
      </c>
      <c r="N334" s="53">
        <f t="shared" si="5"/>
        <v>0.75182753871420216</v>
      </c>
    </row>
    <row r="335" spans="1:14" x14ac:dyDescent="0.2">
      <c r="A335" s="52">
        <v>20221231</v>
      </c>
      <c r="B335" s="54" t="s">
        <v>2064</v>
      </c>
      <c r="C335" s="62">
        <v>63108</v>
      </c>
      <c r="D335" s="52" t="s">
        <v>1393</v>
      </c>
      <c r="E335" s="52" t="s">
        <v>1385</v>
      </c>
      <c r="F335" s="54" t="s">
        <v>1392</v>
      </c>
      <c r="G335" s="52" t="s">
        <v>142</v>
      </c>
      <c r="H335" s="63">
        <v>482843.79</v>
      </c>
      <c r="I335" s="63">
        <v>931244.4215906522</v>
      </c>
      <c r="J335" s="52">
        <v>20240331</v>
      </c>
      <c r="K335" s="52" t="s">
        <v>1391</v>
      </c>
      <c r="L335" s="52" t="s">
        <v>367</v>
      </c>
      <c r="M335" s="63">
        <f>I335*VLOOKUP(G335,'Currency-RBI'!$A$2:$B$28,2,0)</f>
        <v>931244.4215906522</v>
      </c>
      <c r="N335" s="53">
        <f t="shared" si="5"/>
        <v>0.51849308173600417</v>
      </c>
    </row>
    <row r="336" spans="1:14" x14ac:dyDescent="0.2">
      <c r="A336" s="52">
        <v>20221231</v>
      </c>
      <c r="B336" s="54" t="s">
        <v>2063</v>
      </c>
      <c r="C336" s="62">
        <v>17593</v>
      </c>
      <c r="D336" s="52" t="s">
        <v>1395</v>
      </c>
      <c r="E336" s="52" t="s">
        <v>1386</v>
      </c>
      <c r="F336" s="54" t="s">
        <v>1394</v>
      </c>
      <c r="G336" s="52" t="s">
        <v>142</v>
      </c>
      <c r="H336" s="63">
        <v>206226.9</v>
      </c>
      <c r="I336" s="63">
        <v>215855.7644025184</v>
      </c>
      <c r="J336" s="52">
        <v>20240331</v>
      </c>
      <c r="K336" s="52" t="s">
        <v>1388</v>
      </c>
      <c r="L336" s="52" t="s">
        <v>367</v>
      </c>
      <c r="M336" s="63">
        <f>I336*VLOOKUP(G336,'Currency-RBI'!$A$2:$B$28,2,0)</f>
        <v>215855.7644025184</v>
      </c>
      <c r="N336" s="53">
        <f t="shared" si="5"/>
        <v>0.95539213683187574</v>
      </c>
    </row>
    <row r="337" spans="1:14" x14ac:dyDescent="0.2">
      <c r="A337" s="52">
        <v>20221231</v>
      </c>
      <c r="B337" s="54" t="s">
        <v>2062</v>
      </c>
      <c r="C337" s="62">
        <v>58661</v>
      </c>
      <c r="D337" s="52" t="s">
        <v>1397</v>
      </c>
      <c r="E337" s="52" t="s">
        <v>1385</v>
      </c>
      <c r="F337" s="54" t="s">
        <v>1396</v>
      </c>
      <c r="G337" s="52" t="s">
        <v>142</v>
      </c>
      <c r="H337" s="63">
        <v>66151.8</v>
      </c>
      <c r="I337" s="63">
        <v>127296.23107073836</v>
      </c>
      <c r="J337" s="52">
        <v>20240331</v>
      </c>
      <c r="K337" s="52" t="s">
        <v>1391</v>
      </c>
      <c r="L337" s="52" t="s">
        <v>368</v>
      </c>
      <c r="M337" s="63">
        <f>I337*VLOOKUP(G337,'Currency-RBI'!$A$2:$B$28,2,0)</f>
        <v>127296.23107073836</v>
      </c>
      <c r="N337" s="53">
        <f t="shared" si="5"/>
        <v>0.51966817433298185</v>
      </c>
    </row>
    <row r="338" spans="1:14" x14ac:dyDescent="0.2">
      <c r="A338" s="52">
        <v>20221231</v>
      </c>
      <c r="B338" s="54" t="s">
        <v>2061</v>
      </c>
      <c r="C338" s="62">
        <v>86631</v>
      </c>
      <c r="D338" s="52" t="s">
        <v>1397</v>
      </c>
      <c r="E338" s="52" t="s">
        <v>1386</v>
      </c>
      <c r="F338" s="54" t="s">
        <v>1396</v>
      </c>
      <c r="G338" s="52" t="s">
        <v>142</v>
      </c>
      <c r="H338" s="63">
        <v>311995.52999999997</v>
      </c>
      <c r="I338" s="63">
        <v>355368.01965788711</v>
      </c>
      <c r="J338" s="52">
        <v>20240331</v>
      </c>
      <c r="K338" s="52" t="s">
        <v>1391</v>
      </c>
      <c r="L338" s="52" t="s">
        <v>367</v>
      </c>
      <c r="M338" s="63">
        <f>I338*VLOOKUP(G338,'Currency-RBI'!$A$2:$B$28,2,0)</f>
        <v>355368.01965788711</v>
      </c>
      <c r="N338" s="53">
        <f t="shared" si="5"/>
        <v>0.87795049847298623</v>
      </c>
    </row>
    <row r="339" spans="1:14" x14ac:dyDescent="0.2">
      <c r="A339" s="52">
        <v>20221231</v>
      </c>
      <c r="B339" s="54" t="s">
        <v>2060</v>
      </c>
      <c r="C339" s="62">
        <v>24525</v>
      </c>
      <c r="D339" s="52" t="s">
        <v>1390</v>
      </c>
      <c r="E339" s="52" t="s">
        <v>1386</v>
      </c>
      <c r="F339" s="54" t="s">
        <v>1389</v>
      </c>
      <c r="G339" s="52" t="s">
        <v>142</v>
      </c>
      <c r="H339" s="63">
        <v>140854.23000000001</v>
      </c>
      <c r="I339" s="63">
        <v>186784.98120790528</v>
      </c>
      <c r="J339" s="52">
        <v>20240331</v>
      </c>
      <c r="K339" s="52" t="s">
        <v>1388</v>
      </c>
      <c r="L339" s="52" t="s">
        <v>368</v>
      </c>
      <c r="M339" s="63">
        <f>I339*VLOOKUP(G339,'Currency-RBI'!$A$2:$B$28,2,0)</f>
        <v>186784.98120790528</v>
      </c>
      <c r="N339" s="53">
        <f t="shared" si="5"/>
        <v>0.75409826362441312</v>
      </c>
    </row>
    <row r="340" spans="1:14" x14ac:dyDescent="0.2">
      <c r="A340" s="52">
        <v>20221231</v>
      </c>
      <c r="B340" s="54" t="s">
        <v>2059</v>
      </c>
      <c r="C340" s="62">
        <v>25863</v>
      </c>
      <c r="D340" s="52" t="s">
        <v>1390</v>
      </c>
      <c r="E340" s="52" t="s">
        <v>1386</v>
      </c>
      <c r="F340" s="54" t="s">
        <v>1389</v>
      </c>
      <c r="G340" s="52" t="s">
        <v>142</v>
      </c>
      <c r="H340" s="63">
        <v>60196.95</v>
      </c>
      <c r="I340" s="63">
        <v>60506.045893190058</v>
      </c>
      <c r="J340" s="52">
        <v>20240331</v>
      </c>
      <c r="K340" s="52" t="s">
        <v>1391</v>
      </c>
      <c r="L340" s="52" t="s">
        <v>367</v>
      </c>
      <c r="M340" s="63">
        <f>I340*VLOOKUP(G340,'Currency-RBI'!$A$2:$B$28,2,0)</f>
        <v>60506.045893190058</v>
      </c>
      <c r="N340" s="53">
        <f t="shared" si="5"/>
        <v>0.99489148747654577</v>
      </c>
    </row>
    <row r="341" spans="1:14" x14ac:dyDescent="0.2">
      <c r="A341" s="52">
        <v>20221231</v>
      </c>
      <c r="B341" s="54" t="s">
        <v>2058</v>
      </c>
      <c r="C341" s="62">
        <v>39531</v>
      </c>
      <c r="D341" s="52" t="s">
        <v>1390</v>
      </c>
      <c r="E341" s="52" t="s">
        <v>1385</v>
      </c>
      <c r="F341" s="54" t="s">
        <v>1389</v>
      </c>
      <c r="G341" s="52" t="s">
        <v>142</v>
      </c>
      <c r="H341" s="63">
        <v>481428.08999999997</v>
      </c>
      <c r="I341" s="63">
        <v>868073.93592351722</v>
      </c>
      <c r="J341" s="52">
        <v>20240331</v>
      </c>
      <c r="K341" s="52" t="s">
        <v>1388</v>
      </c>
      <c r="L341" s="52" t="s">
        <v>367</v>
      </c>
      <c r="M341" s="63">
        <f>I341*VLOOKUP(G341,'Currency-RBI'!$A$2:$B$28,2,0)</f>
        <v>868073.93592351722</v>
      </c>
      <c r="N341" s="53">
        <f t="shared" si="5"/>
        <v>0.55459341661701134</v>
      </c>
    </row>
    <row r="342" spans="1:14" x14ac:dyDescent="0.2">
      <c r="A342" s="52">
        <v>20221231</v>
      </c>
      <c r="B342" s="54" t="s">
        <v>2057</v>
      </c>
      <c r="C342" s="62">
        <v>82021</v>
      </c>
      <c r="D342" s="52" t="s">
        <v>1395</v>
      </c>
      <c r="E342" s="52" t="s">
        <v>1385</v>
      </c>
      <c r="F342" s="54" t="s">
        <v>1394</v>
      </c>
      <c r="G342" s="52" t="s">
        <v>142</v>
      </c>
      <c r="H342" s="63">
        <v>151401.69</v>
      </c>
      <c r="I342" s="63">
        <v>271234.72765721439</v>
      </c>
      <c r="J342" s="52">
        <v>20240331</v>
      </c>
      <c r="K342" s="52" t="s">
        <v>1391</v>
      </c>
      <c r="L342" s="52" t="s">
        <v>367</v>
      </c>
      <c r="M342" s="63">
        <f>I342*VLOOKUP(G342,'Currency-RBI'!$A$2:$B$28,2,0)</f>
        <v>271234.72765721439</v>
      </c>
      <c r="N342" s="53">
        <f t="shared" si="5"/>
        <v>0.55819434077534857</v>
      </c>
    </row>
    <row r="343" spans="1:14" x14ac:dyDescent="0.2">
      <c r="A343" s="52">
        <v>20221231</v>
      </c>
      <c r="B343" s="54" t="s">
        <v>2056</v>
      </c>
      <c r="C343" s="62">
        <v>87894</v>
      </c>
      <c r="D343" s="52" t="s">
        <v>1395</v>
      </c>
      <c r="E343" s="52" t="s">
        <v>1385</v>
      </c>
      <c r="F343" s="54" t="s">
        <v>1394</v>
      </c>
      <c r="G343" s="52" t="s">
        <v>142</v>
      </c>
      <c r="H343" s="63">
        <v>101631.42</v>
      </c>
      <c r="I343" s="63">
        <v>163281.46347963577</v>
      </c>
      <c r="J343" s="52">
        <v>20240331</v>
      </c>
      <c r="K343" s="52" t="s">
        <v>1388</v>
      </c>
      <c r="L343" s="52" t="s">
        <v>367</v>
      </c>
      <c r="M343" s="63">
        <f>I343*VLOOKUP(G343,'Currency-RBI'!$A$2:$B$28,2,0)</f>
        <v>163281.46347963577</v>
      </c>
      <c r="N343" s="53">
        <f t="shared" si="5"/>
        <v>0.62243084936996118</v>
      </c>
    </row>
    <row r="344" spans="1:14" x14ac:dyDescent="0.2">
      <c r="A344" s="52">
        <v>20221231</v>
      </c>
      <c r="B344" s="54" t="s">
        <v>2055</v>
      </c>
      <c r="C344" s="62">
        <v>22981</v>
      </c>
      <c r="D344" s="52" t="s">
        <v>1393</v>
      </c>
      <c r="E344" s="52" t="s">
        <v>1386</v>
      </c>
      <c r="F344" s="54" t="s">
        <v>1392</v>
      </c>
      <c r="G344" s="52" t="s">
        <v>142</v>
      </c>
      <c r="H344" s="63">
        <v>211171.95</v>
      </c>
      <c r="I344" s="63">
        <v>322116.5763063503</v>
      </c>
      <c r="J344" s="52">
        <v>20240331</v>
      </c>
      <c r="K344" s="52" t="s">
        <v>1391</v>
      </c>
      <c r="L344" s="52" t="s">
        <v>367</v>
      </c>
      <c r="M344" s="63">
        <f>I344*VLOOKUP(G344,'Currency-RBI'!$A$2:$B$28,2,0)</f>
        <v>322116.5763063503</v>
      </c>
      <c r="N344" s="53">
        <f t="shared" si="5"/>
        <v>0.65557616568966648</v>
      </c>
    </row>
    <row r="345" spans="1:14" x14ac:dyDescent="0.2">
      <c r="A345" s="52">
        <v>20221231</v>
      </c>
      <c r="B345" s="54" t="s">
        <v>2054</v>
      </c>
      <c r="C345" s="62">
        <v>66522</v>
      </c>
      <c r="D345" s="52" t="s">
        <v>1397</v>
      </c>
      <c r="E345" s="52" t="s">
        <v>1386</v>
      </c>
      <c r="F345" s="54" t="s">
        <v>1396</v>
      </c>
      <c r="G345" s="52" t="s">
        <v>142</v>
      </c>
      <c r="H345" s="63">
        <v>167177.34</v>
      </c>
      <c r="I345" s="63">
        <v>245895.18004336089</v>
      </c>
      <c r="J345" s="52">
        <v>20240331</v>
      </c>
      <c r="K345" s="52" t="s">
        <v>1388</v>
      </c>
      <c r="L345" s="52" t="s">
        <v>368</v>
      </c>
      <c r="M345" s="63">
        <f>I345*VLOOKUP(G345,'Currency-RBI'!$A$2:$B$28,2,0)</f>
        <v>245895.18004336089</v>
      </c>
      <c r="N345" s="53">
        <f t="shared" si="5"/>
        <v>0.67987237476765561</v>
      </c>
    </row>
    <row r="346" spans="1:14" x14ac:dyDescent="0.2">
      <c r="A346" s="52">
        <v>20221231</v>
      </c>
      <c r="B346" s="54" t="s">
        <v>2053</v>
      </c>
      <c r="C346" s="62">
        <v>54907</v>
      </c>
      <c r="D346" s="52" t="s">
        <v>1390</v>
      </c>
      <c r="E346" s="52" t="s">
        <v>1386</v>
      </c>
      <c r="F346" s="54" t="s">
        <v>1389</v>
      </c>
      <c r="G346" s="52" t="s">
        <v>142</v>
      </c>
      <c r="H346" s="63">
        <v>242090.63999999998</v>
      </c>
      <c r="I346" s="63">
        <v>293064.57348627097</v>
      </c>
      <c r="J346" s="52">
        <v>20240331</v>
      </c>
      <c r="K346" s="52" t="s">
        <v>1391</v>
      </c>
      <c r="L346" s="52" t="s">
        <v>367</v>
      </c>
      <c r="M346" s="63">
        <f>I346*VLOOKUP(G346,'Currency-RBI'!$A$2:$B$28,2,0)</f>
        <v>293064.57348627097</v>
      </c>
      <c r="N346" s="53">
        <f t="shared" si="5"/>
        <v>0.82606586364264556</v>
      </c>
    </row>
    <row r="347" spans="1:14" x14ac:dyDescent="0.2">
      <c r="A347" s="52">
        <v>20221231</v>
      </c>
      <c r="B347" s="54" t="s">
        <v>2052</v>
      </c>
      <c r="C347" s="62">
        <v>19761</v>
      </c>
      <c r="D347" s="52" t="s">
        <v>1393</v>
      </c>
      <c r="E347" s="52" t="s">
        <v>1386</v>
      </c>
      <c r="F347" s="54" t="s">
        <v>1392</v>
      </c>
      <c r="G347" s="52" t="s">
        <v>142</v>
      </c>
      <c r="H347" s="63">
        <v>338019.66</v>
      </c>
      <c r="I347" s="63">
        <v>587732.49731976131</v>
      </c>
      <c r="J347" s="52">
        <v>20240331</v>
      </c>
      <c r="K347" s="52" t="s">
        <v>1391</v>
      </c>
      <c r="L347" s="52" t="s">
        <v>367</v>
      </c>
      <c r="M347" s="63">
        <f>I347*VLOOKUP(G347,'Currency-RBI'!$A$2:$B$28,2,0)</f>
        <v>587732.49731976131</v>
      </c>
      <c r="N347" s="53">
        <f t="shared" si="5"/>
        <v>0.57512501272512973</v>
      </c>
    </row>
    <row r="348" spans="1:14" x14ac:dyDescent="0.2">
      <c r="A348" s="52">
        <v>20221231</v>
      </c>
      <c r="B348" s="54" t="s">
        <v>2051</v>
      </c>
      <c r="C348" s="62">
        <v>27314</v>
      </c>
      <c r="D348" s="52" t="s">
        <v>1395</v>
      </c>
      <c r="E348" s="52" t="s">
        <v>1386</v>
      </c>
      <c r="F348" s="54" t="s">
        <v>1394</v>
      </c>
      <c r="G348" s="52" t="s">
        <v>142</v>
      </c>
      <c r="H348" s="63">
        <v>391536.08999999997</v>
      </c>
      <c r="I348" s="63">
        <v>464067.57446938148</v>
      </c>
      <c r="J348" s="52">
        <v>20240331</v>
      </c>
      <c r="K348" s="52" t="s">
        <v>1388</v>
      </c>
      <c r="L348" s="52" t="s">
        <v>367</v>
      </c>
      <c r="M348" s="63">
        <f>I348*VLOOKUP(G348,'Currency-RBI'!$A$2:$B$28,2,0)</f>
        <v>464067.57446938148</v>
      </c>
      <c r="N348" s="53">
        <f t="shared" si="5"/>
        <v>0.84370490751844796</v>
      </c>
    </row>
    <row r="349" spans="1:14" x14ac:dyDescent="0.2">
      <c r="A349" s="52">
        <v>20221231</v>
      </c>
      <c r="B349" s="54" t="s">
        <v>2050</v>
      </c>
      <c r="C349" s="62">
        <v>70174</v>
      </c>
      <c r="D349" s="52" t="s">
        <v>1397</v>
      </c>
      <c r="E349" s="52" t="s">
        <v>1386</v>
      </c>
      <c r="F349" s="54" t="s">
        <v>1396</v>
      </c>
      <c r="G349" s="52" t="s">
        <v>142</v>
      </c>
      <c r="H349" s="63">
        <v>81125.55</v>
      </c>
      <c r="I349" s="63">
        <v>102949.91471454974</v>
      </c>
      <c r="J349" s="52">
        <v>20240331</v>
      </c>
      <c r="K349" s="52" t="s">
        <v>1388</v>
      </c>
      <c r="L349" s="52" t="s">
        <v>368</v>
      </c>
      <c r="M349" s="63">
        <f>I349*VLOOKUP(G349,'Currency-RBI'!$A$2:$B$28,2,0)</f>
        <v>102949.91471454974</v>
      </c>
      <c r="N349" s="53">
        <f t="shared" si="5"/>
        <v>0.78800988058064569</v>
      </c>
    </row>
    <row r="350" spans="1:14" x14ac:dyDescent="0.2">
      <c r="A350" s="52">
        <v>20221231</v>
      </c>
      <c r="B350" s="54" t="s">
        <v>2049</v>
      </c>
      <c r="C350" s="62">
        <v>38801</v>
      </c>
      <c r="D350" s="52" t="s">
        <v>1390</v>
      </c>
      <c r="E350" s="52" t="s">
        <v>1385</v>
      </c>
      <c r="F350" s="54" t="s">
        <v>1389</v>
      </c>
      <c r="G350" s="52" t="s">
        <v>142</v>
      </c>
      <c r="H350" s="63">
        <v>61177.05</v>
      </c>
      <c r="I350" s="63">
        <v>105675.86601991547</v>
      </c>
      <c r="J350" s="52">
        <v>20240331</v>
      </c>
      <c r="K350" s="52" t="s">
        <v>1388</v>
      </c>
      <c r="L350" s="52" t="s">
        <v>367</v>
      </c>
      <c r="M350" s="63">
        <f>I350*VLOOKUP(G350,'Currency-RBI'!$A$2:$B$28,2,0)</f>
        <v>105675.86601991547</v>
      </c>
      <c r="N350" s="53">
        <f t="shared" si="5"/>
        <v>0.57891221812623417</v>
      </c>
    </row>
    <row r="351" spans="1:14" x14ac:dyDescent="0.2">
      <c r="A351" s="52">
        <v>20221231</v>
      </c>
      <c r="B351" s="54" t="s">
        <v>2048</v>
      </c>
      <c r="C351" s="62">
        <v>52520</v>
      </c>
      <c r="D351" s="52" t="s">
        <v>1393</v>
      </c>
      <c r="E351" s="52" t="s">
        <v>1386</v>
      </c>
      <c r="F351" s="54" t="s">
        <v>1392</v>
      </c>
      <c r="G351" s="52" t="s">
        <v>142</v>
      </c>
      <c r="H351" s="63">
        <v>234913.13999999998</v>
      </c>
      <c r="I351" s="63">
        <v>376019.29508221679</v>
      </c>
      <c r="J351" s="52">
        <v>20240331</v>
      </c>
      <c r="K351" s="52" t="s">
        <v>1391</v>
      </c>
      <c r="L351" s="52" t="s">
        <v>368</v>
      </c>
      <c r="M351" s="63">
        <f>I351*VLOOKUP(G351,'Currency-RBI'!$A$2:$B$28,2,0)</f>
        <v>376019.29508221679</v>
      </c>
      <c r="N351" s="53">
        <f t="shared" si="5"/>
        <v>0.62473692991907803</v>
      </c>
    </row>
    <row r="352" spans="1:14" x14ac:dyDescent="0.2">
      <c r="A352" s="52">
        <v>20221231</v>
      </c>
      <c r="B352" s="54" t="s">
        <v>2047</v>
      </c>
      <c r="C352" s="62">
        <v>30427</v>
      </c>
      <c r="D352" s="52" t="s">
        <v>1393</v>
      </c>
      <c r="E352" s="52" t="s">
        <v>1386</v>
      </c>
      <c r="F352" s="54" t="s">
        <v>1392</v>
      </c>
      <c r="G352" s="52" t="s">
        <v>142</v>
      </c>
      <c r="H352" s="63">
        <v>237788.1</v>
      </c>
      <c r="I352" s="63">
        <v>396887.04574577668</v>
      </c>
      <c r="J352" s="52">
        <v>20240331</v>
      </c>
      <c r="K352" s="52" t="s">
        <v>1388</v>
      </c>
      <c r="L352" s="52" t="s">
        <v>368</v>
      </c>
      <c r="M352" s="63">
        <f>I352*VLOOKUP(G352,'Currency-RBI'!$A$2:$B$28,2,0)</f>
        <v>396887.04574577668</v>
      </c>
      <c r="N352" s="53">
        <f t="shared" si="5"/>
        <v>0.59913293353573849</v>
      </c>
    </row>
    <row r="353" spans="1:14" x14ac:dyDescent="0.2">
      <c r="A353" s="52">
        <v>20221231</v>
      </c>
      <c r="B353" s="54" t="s">
        <v>2046</v>
      </c>
      <c r="C353" s="62">
        <v>53861</v>
      </c>
      <c r="D353" s="52" t="s">
        <v>1397</v>
      </c>
      <c r="E353" s="52" t="s">
        <v>1386</v>
      </c>
      <c r="F353" s="54" t="s">
        <v>1396</v>
      </c>
      <c r="G353" s="52" t="s">
        <v>142</v>
      </c>
      <c r="H353" s="63">
        <v>101944.26</v>
      </c>
      <c r="I353" s="63">
        <v>137335.0663620191</v>
      </c>
      <c r="J353" s="52">
        <v>20240331</v>
      </c>
      <c r="K353" s="52" t="s">
        <v>1391</v>
      </c>
      <c r="L353" s="52" t="s">
        <v>368</v>
      </c>
      <c r="M353" s="63">
        <f>I353*VLOOKUP(G353,'Currency-RBI'!$A$2:$B$28,2,0)</f>
        <v>137335.0663620191</v>
      </c>
      <c r="N353" s="53">
        <f t="shared" si="5"/>
        <v>0.74230320558678042</v>
      </c>
    </row>
    <row r="354" spans="1:14" x14ac:dyDescent="0.2">
      <c r="A354" s="52">
        <v>20221231</v>
      </c>
      <c r="B354" s="54" t="s">
        <v>2045</v>
      </c>
      <c r="C354" s="62">
        <v>49941</v>
      </c>
      <c r="D354" s="52" t="s">
        <v>1397</v>
      </c>
      <c r="E354" s="52" t="s">
        <v>1386</v>
      </c>
      <c r="F354" s="54" t="s">
        <v>1396</v>
      </c>
      <c r="G354" s="52" t="s">
        <v>142</v>
      </c>
      <c r="H354" s="63">
        <v>341424.27</v>
      </c>
      <c r="I354" s="63">
        <v>395016.07799690776</v>
      </c>
      <c r="J354" s="52">
        <v>20240331</v>
      </c>
      <c r="K354" s="52" t="s">
        <v>1388</v>
      </c>
      <c r="L354" s="52" t="s">
        <v>368</v>
      </c>
      <c r="M354" s="63">
        <f>I354*VLOOKUP(G354,'Currency-RBI'!$A$2:$B$28,2,0)</f>
        <v>395016.07799690776</v>
      </c>
      <c r="N354" s="53">
        <f t="shared" si="5"/>
        <v>0.86433005899742832</v>
      </c>
    </row>
    <row r="355" spans="1:14" x14ac:dyDescent="0.2">
      <c r="A355" s="52">
        <v>20221231</v>
      </c>
      <c r="B355" s="54" t="s">
        <v>2044</v>
      </c>
      <c r="C355" s="62">
        <v>45965</v>
      </c>
      <c r="D355" s="52" t="s">
        <v>1393</v>
      </c>
      <c r="E355" s="52" t="s">
        <v>1385</v>
      </c>
      <c r="F355" s="54" t="s">
        <v>1392</v>
      </c>
      <c r="G355" s="52" t="s">
        <v>142</v>
      </c>
      <c r="H355" s="63">
        <v>404712</v>
      </c>
      <c r="I355" s="63">
        <v>438347.01610737323</v>
      </c>
      <c r="J355" s="52">
        <v>20240331</v>
      </c>
      <c r="K355" s="52" t="s">
        <v>1388</v>
      </c>
      <c r="L355" s="52" t="s">
        <v>367</v>
      </c>
      <c r="M355" s="63">
        <f>I355*VLOOKUP(G355,'Currency-RBI'!$A$2:$B$28,2,0)</f>
        <v>438347.01610737323</v>
      </c>
      <c r="N355" s="53">
        <f t="shared" si="5"/>
        <v>0.92326851815700661</v>
      </c>
    </row>
    <row r="356" spans="1:14" x14ac:dyDescent="0.2">
      <c r="A356" s="52">
        <v>20221231</v>
      </c>
      <c r="B356" s="54" t="s">
        <v>2043</v>
      </c>
      <c r="C356" s="62">
        <v>31247</v>
      </c>
      <c r="D356" s="52" t="s">
        <v>1395</v>
      </c>
      <c r="E356" s="52" t="s">
        <v>1385</v>
      </c>
      <c r="F356" s="54" t="s">
        <v>1394</v>
      </c>
      <c r="G356" s="52" t="s">
        <v>142</v>
      </c>
      <c r="H356" s="63">
        <v>93988.62</v>
      </c>
      <c r="I356" s="63">
        <v>147973.27944977002</v>
      </c>
      <c r="J356" s="52">
        <v>20240331</v>
      </c>
      <c r="K356" s="52" t="s">
        <v>1388</v>
      </c>
      <c r="L356" s="52" t="s">
        <v>368</v>
      </c>
      <c r="M356" s="63">
        <f>I356*VLOOKUP(G356,'Currency-RBI'!$A$2:$B$28,2,0)</f>
        <v>147973.27944977002</v>
      </c>
      <c r="N356" s="53">
        <f t="shared" si="5"/>
        <v>0.63517292006699577</v>
      </c>
    </row>
    <row r="357" spans="1:14" x14ac:dyDescent="0.2">
      <c r="A357" s="52">
        <v>20221231</v>
      </c>
      <c r="B357" s="54" t="s">
        <v>2042</v>
      </c>
      <c r="C357" s="62">
        <v>75548</v>
      </c>
      <c r="D357" s="52" t="s">
        <v>1397</v>
      </c>
      <c r="E357" s="52" t="s">
        <v>1385</v>
      </c>
      <c r="F357" s="54" t="s">
        <v>1396</v>
      </c>
      <c r="G357" s="52" t="s">
        <v>142</v>
      </c>
      <c r="H357" s="63">
        <v>93089.7</v>
      </c>
      <c r="I357" s="63">
        <v>107905.06586895084</v>
      </c>
      <c r="J357" s="52">
        <v>20240331</v>
      </c>
      <c r="K357" s="52" t="s">
        <v>1391</v>
      </c>
      <c r="L357" s="52" t="s">
        <v>368</v>
      </c>
      <c r="M357" s="63">
        <f>I357*VLOOKUP(G357,'Currency-RBI'!$A$2:$B$28,2,0)</f>
        <v>107905.06586895084</v>
      </c>
      <c r="N357" s="53">
        <f t="shared" si="5"/>
        <v>0.8626999969867597</v>
      </c>
    </row>
    <row r="358" spans="1:14" x14ac:dyDescent="0.2">
      <c r="A358" s="52">
        <v>20221231</v>
      </c>
      <c r="B358" s="54" t="s">
        <v>2041</v>
      </c>
      <c r="C358" s="62">
        <v>40727</v>
      </c>
      <c r="D358" s="52" t="s">
        <v>1397</v>
      </c>
      <c r="E358" s="52" t="s">
        <v>1385</v>
      </c>
      <c r="F358" s="54" t="s">
        <v>1396</v>
      </c>
      <c r="G358" s="52" t="s">
        <v>142</v>
      </c>
      <c r="H358" s="63">
        <v>395822.79</v>
      </c>
      <c r="I358" s="63">
        <v>541706.95718098315</v>
      </c>
      <c r="J358" s="52">
        <v>20240331</v>
      </c>
      <c r="K358" s="52" t="s">
        <v>1388</v>
      </c>
      <c r="L358" s="52" t="s">
        <v>368</v>
      </c>
      <c r="M358" s="63">
        <f>I358*VLOOKUP(G358,'Currency-RBI'!$A$2:$B$28,2,0)</f>
        <v>541706.95718098315</v>
      </c>
      <c r="N358" s="53">
        <f t="shared" si="5"/>
        <v>0.7306954152109153</v>
      </c>
    </row>
    <row r="359" spans="1:14" x14ac:dyDescent="0.2">
      <c r="A359" s="52">
        <v>20221231</v>
      </c>
      <c r="B359" s="54" t="s">
        <v>2040</v>
      </c>
      <c r="C359" s="62">
        <v>47653</v>
      </c>
      <c r="D359" s="52" t="s">
        <v>1390</v>
      </c>
      <c r="E359" s="52" t="s">
        <v>1385</v>
      </c>
      <c r="F359" s="54" t="s">
        <v>1389</v>
      </c>
      <c r="G359" s="52" t="s">
        <v>142</v>
      </c>
      <c r="H359" s="63">
        <v>132858.99</v>
      </c>
      <c r="I359" s="63">
        <v>192910.81048118108</v>
      </c>
      <c r="J359" s="52">
        <v>20240331</v>
      </c>
      <c r="K359" s="52" t="s">
        <v>1388</v>
      </c>
      <c r="L359" s="52" t="s">
        <v>368</v>
      </c>
      <c r="M359" s="63">
        <f>I359*VLOOKUP(G359,'Currency-RBI'!$A$2:$B$28,2,0)</f>
        <v>192910.81048118108</v>
      </c>
      <c r="N359" s="53">
        <f t="shared" si="5"/>
        <v>0.68870681569688763</v>
      </c>
    </row>
    <row r="360" spans="1:14" x14ac:dyDescent="0.2">
      <c r="A360" s="52">
        <v>20221231</v>
      </c>
      <c r="B360" s="54" t="s">
        <v>2039</v>
      </c>
      <c r="C360" s="62">
        <v>21389</v>
      </c>
      <c r="D360" s="52" t="s">
        <v>1397</v>
      </c>
      <c r="E360" s="52" t="s">
        <v>1385</v>
      </c>
      <c r="F360" s="54" t="s">
        <v>1396</v>
      </c>
      <c r="G360" s="52" t="s">
        <v>142</v>
      </c>
      <c r="H360" s="63">
        <v>241700.58</v>
      </c>
      <c r="I360" s="63">
        <v>394475.40382945171</v>
      </c>
      <c r="J360" s="52">
        <v>20240331</v>
      </c>
      <c r="K360" s="52" t="s">
        <v>1388</v>
      </c>
      <c r="L360" s="52" t="s">
        <v>368</v>
      </c>
      <c r="M360" s="63">
        <f>I360*VLOOKUP(G360,'Currency-RBI'!$A$2:$B$28,2,0)</f>
        <v>394475.40382945171</v>
      </c>
      <c r="N360" s="53">
        <f t="shared" si="5"/>
        <v>0.61271394275445701</v>
      </c>
    </row>
    <row r="361" spans="1:14" x14ac:dyDescent="0.2">
      <c r="A361" s="52">
        <v>20221231</v>
      </c>
      <c r="B361" s="54" t="s">
        <v>2038</v>
      </c>
      <c r="C361" s="62">
        <v>75696</v>
      </c>
      <c r="D361" s="52" t="s">
        <v>1395</v>
      </c>
      <c r="E361" s="52" t="s">
        <v>1385</v>
      </c>
      <c r="F361" s="54" t="s">
        <v>1394</v>
      </c>
      <c r="G361" s="52" t="s">
        <v>142</v>
      </c>
      <c r="H361" s="63">
        <v>462442.86</v>
      </c>
      <c r="I361" s="63">
        <v>512128.92252065585</v>
      </c>
      <c r="J361" s="52">
        <v>20240331</v>
      </c>
      <c r="K361" s="52" t="s">
        <v>1391</v>
      </c>
      <c r="L361" s="52" t="s">
        <v>367</v>
      </c>
      <c r="M361" s="63">
        <f>I361*VLOOKUP(G361,'Currency-RBI'!$A$2:$B$28,2,0)</f>
        <v>512128.92252065585</v>
      </c>
      <c r="N361" s="53">
        <f t="shared" si="5"/>
        <v>0.902981338612736</v>
      </c>
    </row>
    <row r="362" spans="1:14" x14ac:dyDescent="0.2">
      <c r="A362" s="52">
        <v>20221231</v>
      </c>
      <c r="B362" s="54" t="s">
        <v>2037</v>
      </c>
      <c r="C362" s="62">
        <v>77721</v>
      </c>
      <c r="D362" s="52" t="s">
        <v>1393</v>
      </c>
      <c r="E362" s="52" t="s">
        <v>1386</v>
      </c>
      <c r="F362" s="54" t="s">
        <v>1392</v>
      </c>
      <c r="G362" s="52" t="s">
        <v>142</v>
      </c>
      <c r="H362" s="63">
        <v>125096.4</v>
      </c>
      <c r="I362" s="63">
        <v>125175.6358727249</v>
      </c>
      <c r="J362" s="52">
        <v>20240331</v>
      </c>
      <c r="K362" s="52" t="s">
        <v>1391</v>
      </c>
      <c r="L362" s="52" t="s">
        <v>368</v>
      </c>
      <c r="M362" s="63">
        <f>I362*VLOOKUP(G362,'Currency-RBI'!$A$2:$B$28,2,0)</f>
        <v>125175.6358727249</v>
      </c>
      <c r="N362" s="53">
        <f t="shared" si="5"/>
        <v>0.999367002434839</v>
      </c>
    </row>
    <row r="363" spans="1:14" x14ac:dyDescent="0.2">
      <c r="A363" s="52">
        <v>20221231</v>
      </c>
      <c r="B363" s="54" t="s">
        <v>2036</v>
      </c>
      <c r="C363" s="62">
        <v>56277</v>
      </c>
      <c r="D363" s="52" t="s">
        <v>1393</v>
      </c>
      <c r="E363" s="52" t="s">
        <v>1385</v>
      </c>
      <c r="F363" s="54" t="s">
        <v>1392</v>
      </c>
      <c r="G363" s="52" t="s">
        <v>142</v>
      </c>
      <c r="H363" s="63">
        <v>195160.68</v>
      </c>
      <c r="I363" s="63">
        <v>323546.070799065</v>
      </c>
      <c r="J363" s="52">
        <v>20240331</v>
      </c>
      <c r="K363" s="52" t="s">
        <v>1391</v>
      </c>
      <c r="L363" s="52" t="s">
        <v>367</v>
      </c>
      <c r="M363" s="63">
        <f>I363*VLOOKUP(G363,'Currency-RBI'!$A$2:$B$28,2,0)</f>
        <v>323546.070799065</v>
      </c>
      <c r="N363" s="53">
        <f t="shared" si="5"/>
        <v>0.60319286065817368</v>
      </c>
    </row>
    <row r="364" spans="1:14" x14ac:dyDescent="0.2">
      <c r="A364" s="52">
        <v>20221231</v>
      </c>
      <c r="B364" s="54" t="s">
        <v>2035</v>
      </c>
      <c r="C364" s="62">
        <v>75644</v>
      </c>
      <c r="D364" s="52" t="s">
        <v>1395</v>
      </c>
      <c r="E364" s="52" t="s">
        <v>1385</v>
      </c>
      <c r="F364" s="54" t="s">
        <v>1394</v>
      </c>
      <c r="G364" s="52" t="s">
        <v>142</v>
      </c>
      <c r="H364" s="63">
        <v>428745.24</v>
      </c>
      <c r="I364" s="63">
        <v>689342.69884622179</v>
      </c>
      <c r="J364" s="52">
        <v>20240331</v>
      </c>
      <c r="K364" s="52" t="s">
        <v>1388</v>
      </c>
      <c r="L364" s="52" t="s">
        <v>368</v>
      </c>
      <c r="M364" s="63">
        <f>I364*VLOOKUP(G364,'Currency-RBI'!$A$2:$B$28,2,0)</f>
        <v>689342.69884622179</v>
      </c>
      <c r="N364" s="53">
        <f t="shared" si="5"/>
        <v>0.62196240087493004</v>
      </c>
    </row>
    <row r="365" spans="1:14" x14ac:dyDescent="0.2">
      <c r="A365" s="52">
        <v>20221231</v>
      </c>
      <c r="B365" s="54" t="s">
        <v>2034</v>
      </c>
      <c r="C365" s="62">
        <v>21760</v>
      </c>
      <c r="D365" s="52" t="s">
        <v>1393</v>
      </c>
      <c r="E365" s="52" t="s">
        <v>1386</v>
      </c>
      <c r="F365" s="54" t="s">
        <v>1392</v>
      </c>
      <c r="G365" s="52" t="s">
        <v>142</v>
      </c>
      <c r="H365" s="63">
        <v>73170.899999999994</v>
      </c>
      <c r="I365" s="63">
        <v>107132.5577708426</v>
      </c>
      <c r="J365" s="52">
        <v>20240331</v>
      </c>
      <c r="K365" s="52" t="s">
        <v>1391</v>
      </c>
      <c r="L365" s="52" t="s">
        <v>368</v>
      </c>
      <c r="M365" s="63">
        <f>I365*VLOOKUP(G365,'Currency-RBI'!$A$2:$B$28,2,0)</f>
        <v>107132.5577708426</v>
      </c>
      <c r="N365" s="53">
        <f t="shared" si="5"/>
        <v>0.68299405449194195</v>
      </c>
    </row>
    <row r="366" spans="1:14" x14ac:dyDescent="0.2">
      <c r="A366" s="52">
        <v>20221231</v>
      </c>
      <c r="B366" s="54" t="s">
        <v>2033</v>
      </c>
      <c r="C366" s="62">
        <v>37198</v>
      </c>
      <c r="D366" s="52" t="s">
        <v>1395</v>
      </c>
      <c r="E366" s="52" t="s">
        <v>1385</v>
      </c>
      <c r="F366" s="54" t="s">
        <v>1394</v>
      </c>
      <c r="G366" s="52" t="s">
        <v>142</v>
      </c>
      <c r="H366" s="63">
        <v>452098.35</v>
      </c>
      <c r="I366" s="63">
        <v>700596.01678887429</v>
      </c>
      <c r="J366" s="52">
        <v>20240331</v>
      </c>
      <c r="K366" s="52" t="s">
        <v>1391</v>
      </c>
      <c r="L366" s="52" t="s">
        <v>367</v>
      </c>
      <c r="M366" s="63">
        <f>I366*VLOOKUP(G366,'Currency-RBI'!$A$2:$B$28,2,0)</f>
        <v>700596.01678887429</v>
      </c>
      <c r="N366" s="53">
        <f t="shared" si="5"/>
        <v>0.64530533883443497</v>
      </c>
    </row>
    <row r="367" spans="1:14" x14ac:dyDescent="0.2">
      <c r="A367" s="52">
        <v>20221231</v>
      </c>
      <c r="B367" s="54" t="s">
        <v>2032</v>
      </c>
      <c r="C367" s="62">
        <v>41270</v>
      </c>
      <c r="D367" s="52" t="s">
        <v>1393</v>
      </c>
      <c r="E367" s="52" t="s">
        <v>1386</v>
      </c>
      <c r="F367" s="54" t="s">
        <v>1392</v>
      </c>
      <c r="G367" s="52" t="s">
        <v>142</v>
      </c>
      <c r="H367" s="63">
        <v>370726.29</v>
      </c>
      <c r="I367" s="63">
        <v>717883.01611573785</v>
      </c>
      <c r="J367" s="52">
        <v>20240331</v>
      </c>
      <c r="K367" s="52" t="s">
        <v>1388</v>
      </c>
      <c r="L367" s="52" t="s">
        <v>367</v>
      </c>
      <c r="M367" s="63">
        <f>I367*VLOOKUP(G367,'Currency-RBI'!$A$2:$B$28,2,0)</f>
        <v>717883.01611573785</v>
      </c>
      <c r="N367" s="53">
        <f t="shared" si="5"/>
        <v>0.51641601998873743</v>
      </c>
    </row>
    <row r="368" spans="1:14" x14ac:dyDescent="0.2">
      <c r="A368" s="52">
        <v>20221231</v>
      </c>
      <c r="B368" s="54" t="s">
        <v>2031</v>
      </c>
      <c r="C368" s="62">
        <v>22566</v>
      </c>
      <c r="D368" s="52" t="s">
        <v>1395</v>
      </c>
      <c r="E368" s="52" t="s">
        <v>1386</v>
      </c>
      <c r="F368" s="54" t="s">
        <v>1394</v>
      </c>
      <c r="G368" s="52" t="s">
        <v>142</v>
      </c>
      <c r="H368" s="63">
        <v>433239.83999999997</v>
      </c>
      <c r="I368" s="63">
        <v>660602.56963320333</v>
      </c>
      <c r="J368" s="52">
        <v>20240331</v>
      </c>
      <c r="K368" s="52" t="s">
        <v>1388</v>
      </c>
      <c r="L368" s="52" t="s">
        <v>368</v>
      </c>
      <c r="M368" s="63">
        <f>I368*VLOOKUP(G368,'Currency-RBI'!$A$2:$B$28,2,0)</f>
        <v>660602.56963320333</v>
      </c>
      <c r="N368" s="53">
        <f t="shared" si="5"/>
        <v>0.65582524185540858</v>
      </c>
    </row>
    <row r="369" spans="1:14" x14ac:dyDescent="0.2">
      <c r="A369" s="52">
        <v>20221231</v>
      </c>
      <c r="B369" s="54" t="s">
        <v>2030</v>
      </c>
      <c r="C369" s="62">
        <v>84131</v>
      </c>
      <c r="D369" s="52" t="s">
        <v>1393</v>
      </c>
      <c r="E369" s="52" t="s">
        <v>1385</v>
      </c>
      <c r="F369" s="54" t="s">
        <v>1392</v>
      </c>
      <c r="G369" s="52" t="s">
        <v>142</v>
      </c>
      <c r="H369" s="63">
        <v>450023.31</v>
      </c>
      <c r="I369" s="63">
        <v>682628.33017815277</v>
      </c>
      <c r="J369" s="52">
        <v>20240331</v>
      </c>
      <c r="K369" s="52" t="s">
        <v>1391</v>
      </c>
      <c r="L369" s="52" t="s">
        <v>368</v>
      </c>
      <c r="M369" s="63">
        <f>I369*VLOOKUP(G369,'Currency-RBI'!$A$2:$B$28,2,0)</f>
        <v>682628.33017815277</v>
      </c>
      <c r="N369" s="53">
        <f t="shared" si="5"/>
        <v>0.65925085453537013</v>
      </c>
    </row>
    <row r="370" spans="1:14" x14ac:dyDescent="0.2">
      <c r="A370" s="52">
        <v>20221231</v>
      </c>
      <c r="B370" s="54" t="s">
        <v>2029</v>
      </c>
      <c r="C370" s="62">
        <v>57766</v>
      </c>
      <c r="D370" s="52" t="s">
        <v>1397</v>
      </c>
      <c r="E370" s="52" t="s">
        <v>1385</v>
      </c>
      <c r="F370" s="54" t="s">
        <v>1396</v>
      </c>
      <c r="G370" s="52" t="s">
        <v>142</v>
      </c>
      <c r="H370" s="63">
        <v>230061.15</v>
      </c>
      <c r="I370" s="63">
        <v>345748.66887724231</v>
      </c>
      <c r="J370" s="52">
        <v>20240331</v>
      </c>
      <c r="K370" s="52" t="s">
        <v>1391</v>
      </c>
      <c r="L370" s="52" t="s">
        <v>368</v>
      </c>
      <c r="M370" s="63">
        <f>I370*VLOOKUP(G370,'Currency-RBI'!$A$2:$B$28,2,0)</f>
        <v>345748.66887724231</v>
      </c>
      <c r="N370" s="53">
        <f t="shared" si="5"/>
        <v>0.66539995872459301</v>
      </c>
    </row>
    <row r="371" spans="1:14" x14ac:dyDescent="0.2">
      <c r="A371" s="52">
        <v>20221231</v>
      </c>
      <c r="B371" s="54" t="s">
        <v>2028</v>
      </c>
      <c r="C371" s="62">
        <v>70681</v>
      </c>
      <c r="D371" s="52" t="s">
        <v>1390</v>
      </c>
      <c r="E371" s="52" t="s">
        <v>1386</v>
      </c>
      <c r="F371" s="54" t="s">
        <v>1389</v>
      </c>
      <c r="G371" s="52" t="s">
        <v>142</v>
      </c>
      <c r="H371" s="63">
        <v>409262.04</v>
      </c>
      <c r="I371" s="63">
        <v>728111.25376385148</v>
      </c>
      <c r="J371" s="52">
        <v>20240331</v>
      </c>
      <c r="K371" s="52" t="s">
        <v>1388</v>
      </c>
      <c r="L371" s="52" t="s">
        <v>367</v>
      </c>
      <c r="M371" s="63">
        <f>I371*VLOOKUP(G371,'Currency-RBI'!$A$2:$B$28,2,0)</f>
        <v>728111.25376385148</v>
      </c>
      <c r="N371" s="53">
        <f t="shared" si="5"/>
        <v>0.56208723307652109</v>
      </c>
    </row>
    <row r="372" spans="1:14" x14ac:dyDescent="0.2">
      <c r="A372" s="52">
        <v>20221231</v>
      </c>
      <c r="B372" s="54" t="s">
        <v>2027</v>
      </c>
      <c r="C372" s="62">
        <v>87697</v>
      </c>
      <c r="D372" s="52" t="s">
        <v>1393</v>
      </c>
      <c r="E372" s="52" t="s">
        <v>1385</v>
      </c>
      <c r="F372" s="54" t="s">
        <v>1392</v>
      </c>
      <c r="G372" s="52" t="s">
        <v>142</v>
      </c>
      <c r="H372" s="63">
        <v>69060.42</v>
      </c>
      <c r="I372" s="63">
        <v>137979.18174238037</v>
      </c>
      <c r="J372" s="52">
        <v>20240331</v>
      </c>
      <c r="K372" s="52" t="s">
        <v>1391</v>
      </c>
      <c r="L372" s="52" t="s">
        <v>367</v>
      </c>
      <c r="M372" s="63">
        <f>I372*VLOOKUP(G372,'Currency-RBI'!$A$2:$B$28,2,0)</f>
        <v>137979.18174238037</v>
      </c>
      <c r="N372" s="53">
        <f t="shared" si="5"/>
        <v>0.50051333199628667</v>
      </c>
    </row>
    <row r="373" spans="1:14" x14ac:dyDescent="0.2">
      <c r="A373" s="52">
        <v>20221231</v>
      </c>
      <c r="B373" s="54" t="s">
        <v>2026</v>
      </c>
      <c r="C373" s="62">
        <v>65190</v>
      </c>
      <c r="D373" s="52" t="s">
        <v>1397</v>
      </c>
      <c r="E373" s="52" t="s">
        <v>1386</v>
      </c>
      <c r="F373" s="54" t="s">
        <v>1396</v>
      </c>
      <c r="G373" s="52" t="s">
        <v>142</v>
      </c>
      <c r="H373" s="63">
        <v>60523.65</v>
      </c>
      <c r="I373" s="63">
        <v>114500.97191944055</v>
      </c>
      <c r="J373" s="52">
        <v>20240331</v>
      </c>
      <c r="K373" s="52" t="s">
        <v>1391</v>
      </c>
      <c r="L373" s="52" t="s">
        <v>368</v>
      </c>
      <c r="M373" s="63">
        <f>I373*VLOOKUP(G373,'Currency-RBI'!$A$2:$B$28,2,0)</f>
        <v>114500.97191944055</v>
      </c>
      <c r="N373" s="53">
        <f t="shared" si="5"/>
        <v>0.52858634285290285</v>
      </c>
    </row>
    <row r="374" spans="1:14" x14ac:dyDescent="0.2">
      <c r="A374" s="52">
        <v>20221231</v>
      </c>
      <c r="B374" s="54" t="s">
        <v>2025</v>
      </c>
      <c r="C374" s="62">
        <v>47481</v>
      </c>
      <c r="D374" s="52" t="s">
        <v>1393</v>
      </c>
      <c r="E374" s="52" t="s">
        <v>1385</v>
      </c>
      <c r="F374" s="54" t="s">
        <v>1392</v>
      </c>
      <c r="G374" s="52" t="s">
        <v>142</v>
      </c>
      <c r="H374" s="63">
        <v>482245.83</v>
      </c>
      <c r="I374" s="63">
        <v>565195.6056167644</v>
      </c>
      <c r="J374" s="52">
        <v>20240331</v>
      </c>
      <c r="K374" s="52" t="s">
        <v>1391</v>
      </c>
      <c r="L374" s="52" t="s">
        <v>368</v>
      </c>
      <c r="M374" s="63">
        <f>I374*VLOOKUP(G374,'Currency-RBI'!$A$2:$B$28,2,0)</f>
        <v>565195.6056167644</v>
      </c>
      <c r="N374" s="53">
        <f t="shared" si="5"/>
        <v>0.8532370478601895</v>
      </c>
    </row>
    <row r="375" spans="1:14" x14ac:dyDescent="0.2">
      <c r="A375" s="52">
        <v>20221231</v>
      </c>
      <c r="B375" s="54" t="s">
        <v>2024</v>
      </c>
      <c r="C375" s="62">
        <v>72917</v>
      </c>
      <c r="D375" s="52" t="s">
        <v>1397</v>
      </c>
      <c r="E375" s="52" t="s">
        <v>1386</v>
      </c>
      <c r="F375" s="54" t="s">
        <v>1396</v>
      </c>
      <c r="G375" s="52" t="s">
        <v>142</v>
      </c>
      <c r="H375" s="63">
        <v>124474.68</v>
      </c>
      <c r="I375" s="63">
        <v>136263.87305627842</v>
      </c>
      <c r="J375" s="52">
        <v>20240331</v>
      </c>
      <c r="K375" s="52" t="s">
        <v>1388</v>
      </c>
      <c r="L375" s="52" t="s">
        <v>368</v>
      </c>
      <c r="M375" s="63">
        <f>I375*VLOOKUP(G375,'Currency-RBI'!$A$2:$B$28,2,0)</f>
        <v>136263.87305627842</v>
      </c>
      <c r="N375" s="53">
        <f t="shared" si="5"/>
        <v>0.9134826216820553</v>
      </c>
    </row>
    <row r="376" spans="1:14" x14ac:dyDescent="0.2">
      <c r="A376" s="52">
        <v>20221231</v>
      </c>
      <c r="B376" s="54" t="s">
        <v>2023</v>
      </c>
      <c r="C376" s="62">
        <v>19638</v>
      </c>
      <c r="D376" s="52" t="s">
        <v>1393</v>
      </c>
      <c r="E376" s="52" t="s">
        <v>1385</v>
      </c>
      <c r="F376" s="54" t="s">
        <v>1392</v>
      </c>
      <c r="G376" s="52" t="s">
        <v>142</v>
      </c>
      <c r="H376" s="63">
        <v>262724.21999999997</v>
      </c>
      <c r="I376" s="63">
        <v>319195.08950516721</v>
      </c>
      <c r="J376" s="52">
        <v>20240331</v>
      </c>
      <c r="K376" s="52" t="s">
        <v>1388</v>
      </c>
      <c r="L376" s="52" t="s">
        <v>368</v>
      </c>
      <c r="M376" s="63">
        <f>I376*VLOOKUP(G376,'Currency-RBI'!$A$2:$B$28,2,0)</f>
        <v>319195.08950516721</v>
      </c>
      <c r="N376" s="53">
        <f t="shared" si="5"/>
        <v>0.82308352677758512</v>
      </c>
    </row>
    <row r="377" spans="1:14" x14ac:dyDescent="0.2">
      <c r="A377" s="52">
        <v>20221231</v>
      </c>
      <c r="B377" s="54" t="s">
        <v>2022</v>
      </c>
      <c r="C377" s="62">
        <v>43454</v>
      </c>
      <c r="D377" s="52" t="s">
        <v>1397</v>
      </c>
      <c r="E377" s="52" t="s">
        <v>1386</v>
      </c>
      <c r="F377" s="54" t="s">
        <v>1396</v>
      </c>
      <c r="G377" s="52" t="s">
        <v>142</v>
      </c>
      <c r="H377" s="63">
        <v>382895.37</v>
      </c>
      <c r="I377" s="63">
        <v>545982.4255668635</v>
      </c>
      <c r="J377" s="52">
        <v>20240331</v>
      </c>
      <c r="K377" s="52" t="s">
        <v>1391</v>
      </c>
      <c r="L377" s="52" t="s">
        <v>368</v>
      </c>
      <c r="M377" s="63">
        <f>I377*VLOOKUP(G377,'Currency-RBI'!$A$2:$B$28,2,0)</f>
        <v>545982.4255668635</v>
      </c>
      <c r="N377" s="53">
        <f t="shared" si="5"/>
        <v>0.70129614447289368</v>
      </c>
    </row>
    <row r="378" spans="1:14" x14ac:dyDescent="0.2">
      <c r="A378" s="52">
        <v>20221231</v>
      </c>
      <c r="B378" s="54" t="s">
        <v>2021</v>
      </c>
      <c r="C378" s="62">
        <v>53136</v>
      </c>
      <c r="D378" s="52" t="s">
        <v>1390</v>
      </c>
      <c r="E378" s="52" t="s">
        <v>1385</v>
      </c>
      <c r="F378" s="54" t="s">
        <v>1389</v>
      </c>
      <c r="G378" s="52" t="s">
        <v>142</v>
      </c>
      <c r="H378" s="63">
        <v>488509.56</v>
      </c>
      <c r="I378" s="63">
        <v>762759.10388564167</v>
      </c>
      <c r="J378" s="52">
        <v>20240331</v>
      </c>
      <c r="K378" s="52" t="s">
        <v>1388</v>
      </c>
      <c r="L378" s="52" t="s">
        <v>368</v>
      </c>
      <c r="M378" s="63">
        <f>I378*VLOOKUP(G378,'Currency-RBI'!$A$2:$B$28,2,0)</f>
        <v>762759.10388564167</v>
      </c>
      <c r="N378" s="53">
        <f t="shared" si="5"/>
        <v>0.64045064491716752</v>
      </c>
    </row>
    <row r="379" spans="1:14" x14ac:dyDescent="0.2">
      <c r="A379" s="52">
        <v>20221231</v>
      </c>
      <c r="B379" s="54" t="s">
        <v>2020</v>
      </c>
      <c r="C379" s="62">
        <v>17779</v>
      </c>
      <c r="D379" s="52" t="s">
        <v>1393</v>
      </c>
      <c r="E379" s="52" t="s">
        <v>1385</v>
      </c>
      <c r="F379" s="54" t="s">
        <v>1392</v>
      </c>
      <c r="G379" s="52" t="s">
        <v>142</v>
      </c>
      <c r="H379" s="63">
        <v>443031.93</v>
      </c>
      <c r="I379" s="63">
        <v>452869.33298388554</v>
      </c>
      <c r="J379" s="52">
        <v>20240331</v>
      </c>
      <c r="K379" s="52" t="s">
        <v>1388</v>
      </c>
      <c r="L379" s="52" t="s">
        <v>367</v>
      </c>
      <c r="M379" s="63">
        <f>I379*VLOOKUP(G379,'Currency-RBI'!$A$2:$B$28,2,0)</f>
        <v>452869.33298388554</v>
      </c>
      <c r="N379" s="53">
        <f t="shared" si="5"/>
        <v>0.97827761284017967</v>
      </c>
    </row>
    <row r="380" spans="1:14" x14ac:dyDescent="0.2">
      <c r="A380" s="52">
        <v>20221231</v>
      </c>
      <c r="B380" s="54" t="s">
        <v>2019</v>
      </c>
      <c r="C380" s="62">
        <v>89863</v>
      </c>
      <c r="D380" s="52" t="s">
        <v>1397</v>
      </c>
      <c r="E380" s="52" t="s">
        <v>1385</v>
      </c>
      <c r="F380" s="54" t="s">
        <v>1396</v>
      </c>
      <c r="G380" s="52" t="s">
        <v>142</v>
      </c>
      <c r="H380" s="63">
        <v>267373.26</v>
      </c>
      <c r="I380" s="63">
        <v>428100.91633341939</v>
      </c>
      <c r="J380" s="52">
        <v>20240331</v>
      </c>
      <c r="K380" s="52" t="s">
        <v>1391</v>
      </c>
      <c r="L380" s="52" t="s">
        <v>367</v>
      </c>
      <c r="M380" s="63">
        <f>I380*VLOOKUP(G380,'Currency-RBI'!$A$2:$B$28,2,0)</f>
        <v>428100.91633341939</v>
      </c>
      <c r="N380" s="53">
        <f t="shared" si="5"/>
        <v>0.62455661690703024</v>
      </c>
    </row>
    <row r="381" spans="1:14" x14ac:dyDescent="0.2">
      <c r="A381" s="52">
        <v>20221231</v>
      </c>
      <c r="B381" s="54" t="s">
        <v>2018</v>
      </c>
      <c r="C381" s="62">
        <v>73319</v>
      </c>
      <c r="D381" s="52" t="s">
        <v>1390</v>
      </c>
      <c r="E381" s="52" t="s">
        <v>1386</v>
      </c>
      <c r="F381" s="54" t="s">
        <v>1389</v>
      </c>
      <c r="G381" s="52" t="s">
        <v>142</v>
      </c>
      <c r="H381" s="63">
        <v>154123.20000000001</v>
      </c>
      <c r="I381" s="63">
        <v>194146.65927671207</v>
      </c>
      <c r="J381" s="52">
        <v>20240331</v>
      </c>
      <c r="K381" s="52" t="s">
        <v>1388</v>
      </c>
      <c r="L381" s="52" t="s">
        <v>368</v>
      </c>
      <c r="M381" s="63">
        <f>I381*VLOOKUP(G381,'Currency-RBI'!$A$2:$B$28,2,0)</f>
        <v>194146.65927671207</v>
      </c>
      <c r="N381" s="53">
        <f t="shared" si="5"/>
        <v>0.79384935375237287</v>
      </c>
    </row>
    <row r="382" spans="1:14" x14ac:dyDescent="0.2">
      <c r="A382" s="52">
        <v>20221231</v>
      </c>
      <c r="B382" s="54" t="s">
        <v>2017</v>
      </c>
      <c r="C382" s="62">
        <v>39897</v>
      </c>
      <c r="D382" s="52" t="s">
        <v>1393</v>
      </c>
      <c r="E382" s="52" t="s">
        <v>1385</v>
      </c>
      <c r="F382" s="54" t="s">
        <v>1392</v>
      </c>
      <c r="G382" s="52" t="s">
        <v>142</v>
      </c>
      <c r="H382" s="63">
        <v>86805.18</v>
      </c>
      <c r="I382" s="63">
        <v>117191.57099135773</v>
      </c>
      <c r="J382" s="52">
        <v>20240331</v>
      </c>
      <c r="K382" s="52" t="s">
        <v>1388</v>
      </c>
      <c r="L382" s="52" t="s">
        <v>368</v>
      </c>
      <c r="M382" s="63">
        <f>I382*VLOOKUP(G382,'Currency-RBI'!$A$2:$B$28,2,0)</f>
        <v>117191.57099135773</v>
      </c>
      <c r="N382" s="53">
        <f t="shared" si="5"/>
        <v>0.74071180431911288</v>
      </c>
    </row>
    <row r="383" spans="1:14" x14ac:dyDescent="0.2">
      <c r="A383" s="52">
        <v>20221231</v>
      </c>
      <c r="B383" s="54" t="s">
        <v>2016</v>
      </c>
      <c r="C383" s="62">
        <v>86610</v>
      </c>
      <c r="D383" s="52" t="s">
        <v>1393</v>
      </c>
      <c r="E383" s="52" t="s">
        <v>1385</v>
      </c>
      <c r="F383" s="54" t="s">
        <v>1392</v>
      </c>
      <c r="G383" s="52" t="s">
        <v>142</v>
      </c>
      <c r="H383" s="63">
        <v>274789.34999999998</v>
      </c>
      <c r="I383" s="63">
        <v>284126.60654572322</v>
      </c>
      <c r="J383" s="52">
        <v>20240331</v>
      </c>
      <c r="K383" s="52" t="s">
        <v>1388</v>
      </c>
      <c r="L383" s="52" t="s">
        <v>367</v>
      </c>
      <c r="M383" s="63">
        <f>I383*VLOOKUP(G383,'Currency-RBI'!$A$2:$B$28,2,0)</f>
        <v>284126.60654572322</v>
      </c>
      <c r="N383" s="53">
        <f t="shared" si="5"/>
        <v>0.96713698636237844</v>
      </c>
    </row>
    <row r="384" spans="1:14" x14ac:dyDescent="0.2">
      <c r="A384" s="52">
        <v>20221231</v>
      </c>
      <c r="B384" s="54" t="s">
        <v>2015</v>
      </c>
      <c r="C384" s="62">
        <v>71328</v>
      </c>
      <c r="D384" s="52" t="s">
        <v>1390</v>
      </c>
      <c r="E384" s="52" t="s">
        <v>1386</v>
      </c>
      <c r="F384" s="54" t="s">
        <v>1389</v>
      </c>
      <c r="G384" s="52" t="s">
        <v>142</v>
      </c>
      <c r="H384" s="63">
        <v>375661.44</v>
      </c>
      <c r="I384" s="63">
        <v>581873.1560287415</v>
      </c>
      <c r="J384" s="52">
        <v>20240331</v>
      </c>
      <c r="K384" s="52" t="s">
        <v>1391</v>
      </c>
      <c r="L384" s="52" t="s">
        <v>367</v>
      </c>
      <c r="M384" s="63">
        <f>I384*VLOOKUP(G384,'Currency-RBI'!$A$2:$B$28,2,0)</f>
        <v>581873.1560287415</v>
      </c>
      <c r="N384" s="53">
        <f t="shared" si="5"/>
        <v>0.64560709857088561</v>
      </c>
    </row>
    <row r="385" spans="1:14" x14ac:dyDescent="0.2">
      <c r="A385" s="52">
        <v>20221231</v>
      </c>
      <c r="B385" s="54" t="s">
        <v>2014</v>
      </c>
      <c r="C385" s="62">
        <v>73873</v>
      </c>
      <c r="D385" s="52" t="s">
        <v>1390</v>
      </c>
      <c r="E385" s="52" t="s">
        <v>1385</v>
      </c>
      <c r="F385" s="54" t="s">
        <v>1389</v>
      </c>
      <c r="G385" s="52" t="s">
        <v>142</v>
      </c>
      <c r="H385" s="63">
        <v>246661.47</v>
      </c>
      <c r="I385" s="63">
        <v>418062.34064629441</v>
      </c>
      <c r="J385" s="52">
        <v>20240331</v>
      </c>
      <c r="K385" s="52" t="s">
        <v>1388</v>
      </c>
      <c r="L385" s="52" t="s">
        <v>367</v>
      </c>
      <c r="M385" s="63">
        <f>I385*VLOOKUP(G385,'Currency-RBI'!$A$2:$B$28,2,0)</f>
        <v>418062.34064629441</v>
      </c>
      <c r="N385" s="53">
        <f t="shared" si="5"/>
        <v>0.59001121607528451</v>
      </c>
    </row>
    <row r="386" spans="1:14" x14ac:dyDescent="0.2">
      <c r="A386" s="52">
        <v>20221231</v>
      </c>
      <c r="B386" s="54" t="s">
        <v>2013</v>
      </c>
      <c r="C386" s="62">
        <v>51217</v>
      </c>
      <c r="D386" s="52" t="s">
        <v>1393</v>
      </c>
      <c r="E386" s="52" t="s">
        <v>1385</v>
      </c>
      <c r="F386" s="54" t="s">
        <v>1392</v>
      </c>
      <c r="G386" s="52" t="s">
        <v>142</v>
      </c>
      <c r="H386" s="63">
        <v>258836.49</v>
      </c>
      <c r="I386" s="63">
        <v>327843.06796779053</v>
      </c>
      <c r="J386" s="52">
        <v>20240331</v>
      </c>
      <c r="K386" s="52" t="s">
        <v>1391</v>
      </c>
      <c r="L386" s="52" t="s">
        <v>368</v>
      </c>
      <c r="M386" s="63">
        <f>I386*VLOOKUP(G386,'Currency-RBI'!$A$2:$B$28,2,0)</f>
        <v>327843.06796779053</v>
      </c>
      <c r="N386" s="53">
        <f t="shared" ref="N386:N449" si="6">H386/I386</f>
        <v>0.78951338396281057</v>
      </c>
    </row>
    <row r="387" spans="1:14" x14ac:dyDescent="0.2">
      <c r="A387" s="52">
        <v>20221231</v>
      </c>
      <c r="B387" s="54" t="s">
        <v>2012</v>
      </c>
      <c r="C387" s="62">
        <v>78891</v>
      </c>
      <c r="D387" s="52" t="s">
        <v>1397</v>
      </c>
      <c r="E387" s="52" t="s">
        <v>1386</v>
      </c>
      <c r="F387" s="54" t="s">
        <v>1396</v>
      </c>
      <c r="G387" s="52" t="s">
        <v>142</v>
      </c>
      <c r="H387" s="63">
        <v>153492.57</v>
      </c>
      <c r="I387" s="63">
        <v>240115.4083842104</v>
      </c>
      <c r="J387" s="52">
        <v>20240331</v>
      </c>
      <c r="K387" s="52" t="s">
        <v>1391</v>
      </c>
      <c r="L387" s="52" t="s">
        <v>368</v>
      </c>
      <c r="M387" s="63">
        <f>I387*VLOOKUP(G387,'Currency-RBI'!$A$2:$B$28,2,0)</f>
        <v>240115.4083842104</v>
      </c>
      <c r="N387" s="53">
        <f t="shared" si="6"/>
        <v>0.6392449823727907</v>
      </c>
    </row>
    <row r="388" spans="1:14" x14ac:dyDescent="0.2">
      <c r="A388" s="52">
        <v>20221231</v>
      </c>
      <c r="B388" s="54" t="s">
        <v>2011</v>
      </c>
      <c r="C388" s="62">
        <v>39708</v>
      </c>
      <c r="D388" s="52" t="s">
        <v>1395</v>
      </c>
      <c r="E388" s="52" t="s">
        <v>1386</v>
      </c>
      <c r="F388" s="54" t="s">
        <v>1394</v>
      </c>
      <c r="G388" s="52" t="s">
        <v>142</v>
      </c>
      <c r="H388" s="63">
        <v>373975.47</v>
      </c>
      <c r="I388" s="63">
        <v>476023.88418034487</v>
      </c>
      <c r="J388" s="52">
        <v>20240331</v>
      </c>
      <c r="K388" s="52" t="s">
        <v>1391</v>
      </c>
      <c r="L388" s="52" t="s">
        <v>367</v>
      </c>
      <c r="M388" s="63">
        <f>I388*VLOOKUP(G388,'Currency-RBI'!$A$2:$B$28,2,0)</f>
        <v>476023.88418034487</v>
      </c>
      <c r="N388" s="53">
        <f t="shared" si="6"/>
        <v>0.78562333199717527</v>
      </c>
    </row>
    <row r="389" spans="1:14" x14ac:dyDescent="0.2">
      <c r="A389" s="52">
        <v>20221231</v>
      </c>
      <c r="B389" s="54" t="s">
        <v>2010</v>
      </c>
      <c r="C389" s="62">
        <v>39446</v>
      </c>
      <c r="D389" s="52" t="s">
        <v>1390</v>
      </c>
      <c r="E389" s="52" t="s">
        <v>1386</v>
      </c>
      <c r="F389" s="54" t="s">
        <v>1389</v>
      </c>
      <c r="G389" s="52" t="s">
        <v>142</v>
      </c>
      <c r="H389" s="63">
        <v>434714.94</v>
      </c>
      <c r="I389" s="63">
        <v>555857.69889084494</v>
      </c>
      <c r="J389" s="52">
        <v>20240331</v>
      </c>
      <c r="K389" s="52" t="s">
        <v>1388</v>
      </c>
      <c r="L389" s="52" t="s">
        <v>367</v>
      </c>
      <c r="M389" s="63">
        <f>I389*VLOOKUP(G389,'Currency-RBI'!$A$2:$B$28,2,0)</f>
        <v>555857.69889084494</v>
      </c>
      <c r="N389" s="53">
        <f t="shared" si="6"/>
        <v>0.78206156156049933</v>
      </c>
    </row>
    <row r="390" spans="1:14" x14ac:dyDescent="0.2">
      <c r="A390" s="52">
        <v>20221231</v>
      </c>
      <c r="B390" s="54" t="s">
        <v>2009</v>
      </c>
      <c r="C390" s="62">
        <v>74029</v>
      </c>
      <c r="D390" s="52" t="s">
        <v>1393</v>
      </c>
      <c r="E390" s="52" t="s">
        <v>1386</v>
      </c>
      <c r="F390" s="54" t="s">
        <v>1392</v>
      </c>
      <c r="G390" s="52" t="s">
        <v>142</v>
      </c>
      <c r="H390" s="63">
        <v>250485.84</v>
      </c>
      <c r="I390" s="63">
        <v>488172.86087438848</v>
      </c>
      <c r="J390" s="52">
        <v>20240331</v>
      </c>
      <c r="K390" s="52" t="s">
        <v>1388</v>
      </c>
      <c r="L390" s="52" t="s">
        <v>368</v>
      </c>
      <c r="M390" s="63">
        <f>I390*VLOOKUP(G390,'Currency-RBI'!$A$2:$B$28,2,0)</f>
        <v>488172.86087438848</v>
      </c>
      <c r="N390" s="53">
        <f t="shared" si="6"/>
        <v>0.51310890071058735</v>
      </c>
    </row>
    <row r="391" spans="1:14" x14ac:dyDescent="0.2">
      <c r="A391" s="52">
        <v>20221231</v>
      </c>
      <c r="B391" s="54" t="s">
        <v>2008</v>
      </c>
      <c r="C391" s="62">
        <v>36350</v>
      </c>
      <c r="D391" s="52" t="s">
        <v>1395</v>
      </c>
      <c r="E391" s="52" t="s">
        <v>1385</v>
      </c>
      <c r="F391" s="54" t="s">
        <v>1394</v>
      </c>
      <c r="G391" s="52" t="s">
        <v>142</v>
      </c>
      <c r="H391" s="63">
        <v>299504.7</v>
      </c>
      <c r="I391" s="63">
        <v>495210.42761032941</v>
      </c>
      <c r="J391" s="52">
        <v>20240331</v>
      </c>
      <c r="K391" s="52" t="s">
        <v>1388</v>
      </c>
      <c r="L391" s="52" t="s">
        <v>367</v>
      </c>
      <c r="M391" s="63">
        <f>I391*VLOOKUP(G391,'Currency-RBI'!$A$2:$B$28,2,0)</f>
        <v>495210.42761032941</v>
      </c>
      <c r="N391" s="53">
        <f t="shared" si="6"/>
        <v>0.60480289448927738</v>
      </c>
    </row>
    <row r="392" spans="1:14" x14ac:dyDescent="0.2">
      <c r="A392" s="52">
        <v>20221231</v>
      </c>
      <c r="B392" s="54" t="s">
        <v>2007</v>
      </c>
      <c r="C392" s="62">
        <v>70445</v>
      </c>
      <c r="D392" s="52" t="s">
        <v>1395</v>
      </c>
      <c r="E392" s="52" t="s">
        <v>1386</v>
      </c>
      <c r="F392" s="54" t="s">
        <v>1394</v>
      </c>
      <c r="G392" s="52" t="s">
        <v>142</v>
      </c>
      <c r="H392" s="63">
        <v>287385.12</v>
      </c>
      <c r="I392" s="63">
        <v>332235.91521314741</v>
      </c>
      <c r="J392" s="52">
        <v>20240331</v>
      </c>
      <c r="K392" s="52" t="s">
        <v>1391</v>
      </c>
      <c r="L392" s="52" t="s">
        <v>368</v>
      </c>
      <c r="M392" s="63">
        <f>I392*VLOOKUP(G392,'Currency-RBI'!$A$2:$B$28,2,0)</f>
        <v>332235.91521314741</v>
      </c>
      <c r="N392" s="53">
        <f t="shared" si="6"/>
        <v>0.86500317045984265</v>
      </c>
    </row>
    <row r="393" spans="1:14" x14ac:dyDescent="0.2">
      <c r="A393" s="52">
        <v>20221231</v>
      </c>
      <c r="B393" s="54" t="s">
        <v>2006</v>
      </c>
      <c r="C393" s="62">
        <v>42830</v>
      </c>
      <c r="D393" s="52" t="s">
        <v>1395</v>
      </c>
      <c r="E393" s="52" t="s">
        <v>1385</v>
      </c>
      <c r="F393" s="54" t="s">
        <v>1394</v>
      </c>
      <c r="G393" s="52" t="s">
        <v>142</v>
      </c>
      <c r="H393" s="63">
        <v>87185.34</v>
      </c>
      <c r="I393" s="63">
        <v>116732.90612501625</v>
      </c>
      <c r="J393" s="52">
        <v>20240331</v>
      </c>
      <c r="K393" s="52" t="s">
        <v>1388</v>
      </c>
      <c r="L393" s="52" t="s">
        <v>367</v>
      </c>
      <c r="M393" s="63">
        <f>I393*VLOOKUP(G393,'Currency-RBI'!$A$2:$B$28,2,0)</f>
        <v>116732.90612501625</v>
      </c>
      <c r="N393" s="53">
        <f t="shared" si="6"/>
        <v>0.74687886127522607</v>
      </c>
    </row>
    <row r="394" spans="1:14" x14ac:dyDescent="0.2">
      <c r="A394" s="52">
        <v>20221231</v>
      </c>
      <c r="B394" s="54" t="s">
        <v>2005</v>
      </c>
      <c r="C394" s="62">
        <v>42275</v>
      </c>
      <c r="D394" s="52" t="s">
        <v>1393</v>
      </c>
      <c r="E394" s="52" t="s">
        <v>1385</v>
      </c>
      <c r="F394" s="54" t="s">
        <v>1392</v>
      </c>
      <c r="G394" s="52" t="s">
        <v>142</v>
      </c>
      <c r="H394" s="63">
        <v>344467.52999999997</v>
      </c>
      <c r="I394" s="63">
        <v>589268.12480511982</v>
      </c>
      <c r="J394" s="52">
        <v>20240331</v>
      </c>
      <c r="K394" s="52" t="s">
        <v>1391</v>
      </c>
      <c r="L394" s="52" t="s">
        <v>368</v>
      </c>
      <c r="M394" s="63">
        <f>I394*VLOOKUP(G394,'Currency-RBI'!$A$2:$B$28,2,0)</f>
        <v>589268.12480511982</v>
      </c>
      <c r="N394" s="53">
        <f t="shared" si="6"/>
        <v>0.58456840867460935</v>
      </c>
    </row>
    <row r="395" spans="1:14" x14ac:dyDescent="0.2">
      <c r="A395" s="52">
        <v>20221231</v>
      </c>
      <c r="B395" s="54" t="s">
        <v>2004</v>
      </c>
      <c r="C395" s="62">
        <v>59981</v>
      </c>
      <c r="D395" s="52" t="s">
        <v>1390</v>
      </c>
      <c r="E395" s="52" t="s">
        <v>1386</v>
      </c>
      <c r="F395" s="54" t="s">
        <v>1389</v>
      </c>
      <c r="G395" s="52" t="s">
        <v>142</v>
      </c>
      <c r="H395" s="63">
        <v>294688.34999999998</v>
      </c>
      <c r="I395" s="63">
        <v>485752.25175615324</v>
      </c>
      <c r="J395" s="52">
        <v>20240331</v>
      </c>
      <c r="K395" s="52" t="s">
        <v>1391</v>
      </c>
      <c r="L395" s="52" t="s">
        <v>367</v>
      </c>
      <c r="M395" s="63">
        <f>I395*VLOOKUP(G395,'Currency-RBI'!$A$2:$B$28,2,0)</f>
        <v>485752.25175615324</v>
      </c>
      <c r="N395" s="53">
        <f t="shared" si="6"/>
        <v>0.6066638887099447</v>
      </c>
    </row>
    <row r="396" spans="1:14" x14ac:dyDescent="0.2">
      <c r="A396" s="52">
        <v>20221231</v>
      </c>
      <c r="B396" s="54" t="s">
        <v>2003</v>
      </c>
      <c r="C396" s="62">
        <v>17819</v>
      </c>
      <c r="D396" s="52" t="s">
        <v>1395</v>
      </c>
      <c r="E396" s="52" t="s">
        <v>1385</v>
      </c>
      <c r="F396" s="54" t="s">
        <v>1394</v>
      </c>
      <c r="G396" s="52" t="s">
        <v>142</v>
      </c>
      <c r="H396" s="63">
        <v>144796.41</v>
      </c>
      <c r="I396" s="63">
        <v>160217.53617760897</v>
      </c>
      <c r="J396" s="52">
        <v>20240331</v>
      </c>
      <c r="K396" s="52" t="s">
        <v>1388</v>
      </c>
      <c r="L396" s="52" t="s">
        <v>368</v>
      </c>
      <c r="M396" s="63">
        <f>I396*VLOOKUP(G396,'Currency-RBI'!$A$2:$B$28,2,0)</f>
        <v>160217.53617760897</v>
      </c>
      <c r="N396" s="53">
        <f t="shared" si="6"/>
        <v>0.90374882459486894</v>
      </c>
    </row>
    <row r="397" spans="1:14" x14ac:dyDescent="0.2">
      <c r="A397" s="52">
        <v>20221231</v>
      </c>
      <c r="B397" s="54" t="s">
        <v>2002</v>
      </c>
      <c r="C397" s="62">
        <v>36403</v>
      </c>
      <c r="D397" s="52" t="s">
        <v>1395</v>
      </c>
      <c r="E397" s="52" t="s">
        <v>1385</v>
      </c>
      <c r="F397" s="54" t="s">
        <v>1394</v>
      </c>
      <c r="G397" s="52" t="s">
        <v>142</v>
      </c>
      <c r="H397" s="63">
        <v>455755.41</v>
      </c>
      <c r="I397" s="63">
        <v>679973.03766544943</v>
      </c>
      <c r="J397" s="52">
        <v>20240331</v>
      </c>
      <c r="K397" s="52" t="s">
        <v>1391</v>
      </c>
      <c r="L397" s="52" t="s">
        <v>367</v>
      </c>
      <c r="M397" s="63">
        <f>I397*VLOOKUP(G397,'Currency-RBI'!$A$2:$B$28,2,0)</f>
        <v>679973.03766544943</v>
      </c>
      <c r="N397" s="53">
        <f t="shared" si="6"/>
        <v>0.67025512006291377</v>
      </c>
    </row>
    <row r="398" spans="1:14" x14ac:dyDescent="0.2">
      <c r="A398" s="52">
        <v>20221231</v>
      </c>
      <c r="B398" s="54" t="s">
        <v>2001</v>
      </c>
      <c r="C398" s="62">
        <v>60154</v>
      </c>
      <c r="D398" s="52" t="s">
        <v>1393</v>
      </c>
      <c r="E398" s="52" t="s">
        <v>1386</v>
      </c>
      <c r="F398" s="54" t="s">
        <v>1392</v>
      </c>
      <c r="G398" s="52" t="s">
        <v>142</v>
      </c>
      <c r="H398" s="63">
        <v>152685.72</v>
      </c>
      <c r="I398" s="63">
        <v>163004.04001684231</v>
      </c>
      <c r="J398" s="52">
        <v>20240331</v>
      </c>
      <c r="K398" s="52" t="s">
        <v>1388</v>
      </c>
      <c r="L398" s="52" t="s">
        <v>368</v>
      </c>
      <c r="M398" s="63">
        <f>I398*VLOOKUP(G398,'Currency-RBI'!$A$2:$B$28,2,0)</f>
        <v>163004.04001684231</v>
      </c>
      <c r="N398" s="53">
        <f t="shared" si="6"/>
        <v>0.93669899214905239</v>
      </c>
    </row>
    <row r="399" spans="1:14" x14ac:dyDescent="0.2">
      <c r="A399" s="52">
        <v>20221231</v>
      </c>
      <c r="B399" s="54" t="s">
        <v>2000</v>
      </c>
      <c r="C399" s="62">
        <v>70140</v>
      </c>
      <c r="D399" s="52" t="s">
        <v>1393</v>
      </c>
      <c r="E399" s="52" t="s">
        <v>1385</v>
      </c>
      <c r="F399" s="54" t="s">
        <v>1392</v>
      </c>
      <c r="G399" s="52" t="s">
        <v>142</v>
      </c>
      <c r="H399" s="63">
        <v>392751.81</v>
      </c>
      <c r="I399" s="63">
        <v>606135.22576846951</v>
      </c>
      <c r="J399" s="52">
        <v>20240331</v>
      </c>
      <c r="K399" s="52" t="s">
        <v>1391</v>
      </c>
      <c r="L399" s="52" t="s">
        <v>367</v>
      </c>
      <c r="M399" s="63">
        <f>I399*VLOOKUP(G399,'Currency-RBI'!$A$2:$B$28,2,0)</f>
        <v>606135.22576846951</v>
      </c>
      <c r="N399" s="53">
        <f t="shared" si="6"/>
        <v>0.64796070794608907</v>
      </c>
    </row>
    <row r="400" spans="1:14" x14ac:dyDescent="0.2">
      <c r="A400" s="52">
        <v>20221231</v>
      </c>
      <c r="B400" s="54" t="s">
        <v>1999</v>
      </c>
      <c r="C400" s="62">
        <v>11806</v>
      </c>
      <c r="D400" s="52" t="s">
        <v>1390</v>
      </c>
      <c r="E400" s="52" t="s">
        <v>1386</v>
      </c>
      <c r="F400" s="54" t="s">
        <v>1389</v>
      </c>
      <c r="G400" s="52" t="s">
        <v>142</v>
      </c>
      <c r="H400" s="63">
        <v>172402.56</v>
      </c>
      <c r="I400" s="63">
        <v>252715.28753706656</v>
      </c>
      <c r="J400" s="52">
        <v>20240331</v>
      </c>
      <c r="K400" s="52" t="s">
        <v>1391</v>
      </c>
      <c r="L400" s="52" t="s">
        <v>368</v>
      </c>
      <c r="M400" s="63">
        <f>I400*VLOOKUP(G400,'Currency-RBI'!$A$2:$B$28,2,0)</f>
        <v>252715.28753706656</v>
      </c>
      <c r="N400" s="53">
        <f t="shared" si="6"/>
        <v>0.68220075516687195</v>
      </c>
    </row>
    <row r="401" spans="1:14" x14ac:dyDescent="0.2">
      <c r="A401" s="52">
        <v>20221231</v>
      </c>
      <c r="B401" s="54" t="s">
        <v>1998</v>
      </c>
      <c r="C401" s="62">
        <v>89331</v>
      </c>
      <c r="D401" s="52" t="s">
        <v>1397</v>
      </c>
      <c r="E401" s="52" t="s">
        <v>1385</v>
      </c>
      <c r="F401" s="54" t="s">
        <v>1396</v>
      </c>
      <c r="G401" s="52" t="s">
        <v>142</v>
      </c>
      <c r="H401" s="63">
        <v>74081.7</v>
      </c>
      <c r="I401" s="63">
        <v>130969.55343939345</v>
      </c>
      <c r="J401" s="52">
        <v>20240331</v>
      </c>
      <c r="K401" s="52" t="s">
        <v>1388</v>
      </c>
      <c r="L401" s="52" t="s">
        <v>367</v>
      </c>
      <c r="M401" s="63">
        <f>I401*VLOOKUP(G401,'Currency-RBI'!$A$2:$B$28,2,0)</f>
        <v>130969.55343939345</v>
      </c>
      <c r="N401" s="53">
        <f t="shared" si="6"/>
        <v>0.56564062451569341</v>
      </c>
    </row>
    <row r="402" spans="1:14" x14ac:dyDescent="0.2">
      <c r="A402" s="52">
        <v>20221231</v>
      </c>
      <c r="B402" s="54" t="s">
        <v>1997</v>
      </c>
      <c r="C402" s="62">
        <v>54227</v>
      </c>
      <c r="D402" s="52" t="s">
        <v>1397</v>
      </c>
      <c r="E402" s="52" t="s">
        <v>1385</v>
      </c>
      <c r="F402" s="54" t="s">
        <v>1396</v>
      </c>
      <c r="G402" s="52" t="s">
        <v>142</v>
      </c>
      <c r="H402" s="63">
        <v>333014.21999999997</v>
      </c>
      <c r="I402" s="63">
        <v>542462.19890663738</v>
      </c>
      <c r="J402" s="52">
        <v>20240331</v>
      </c>
      <c r="K402" s="52" t="s">
        <v>1388</v>
      </c>
      <c r="L402" s="52" t="s">
        <v>368</v>
      </c>
      <c r="M402" s="63">
        <f>I402*VLOOKUP(G402,'Currency-RBI'!$A$2:$B$28,2,0)</f>
        <v>542462.19890663738</v>
      </c>
      <c r="N402" s="53">
        <f t="shared" si="6"/>
        <v>0.61389387255224159</v>
      </c>
    </row>
    <row r="403" spans="1:14" x14ac:dyDescent="0.2">
      <c r="A403" s="52">
        <v>20221231</v>
      </c>
      <c r="B403" s="54" t="s">
        <v>1996</v>
      </c>
      <c r="C403" s="62">
        <v>64420</v>
      </c>
      <c r="D403" s="52" t="s">
        <v>1390</v>
      </c>
      <c r="E403" s="52" t="s">
        <v>1386</v>
      </c>
      <c r="F403" s="54" t="s">
        <v>1389</v>
      </c>
      <c r="G403" s="52" t="s">
        <v>142</v>
      </c>
      <c r="H403" s="63">
        <v>148980.15</v>
      </c>
      <c r="I403" s="63">
        <v>270469.02511615108</v>
      </c>
      <c r="J403" s="52">
        <v>20240331</v>
      </c>
      <c r="K403" s="52" t="s">
        <v>1388</v>
      </c>
      <c r="L403" s="52" t="s">
        <v>367</v>
      </c>
      <c r="M403" s="63">
        <f>I403*VLOOKUP(G403,'Currency-RBI'!$A$2:$B$28,2,0)</f>
        <v>270469.02511615108</v>
      </c>
      <c r="N403" s="53">
        <f t="shared" si="6"/>
        <v>0.55082148477453741</v>
      </c>
    </row>
    <row r="404" spans="1:14" x14ac:dyDescent="0.2">
      <c r="A404" s="52">
        <v>20221231</v>
      </c>
      <c r="B404" s="54" t="s">
        <v>1995</v>
      </c>
      <c r="C404" s="62">
        <v>45852</v>
      </c>
      <c r="D404" s="52" t="s">
        <v>1393</v>
      </c>
      <c r="E404" s="52" t="s">
        <v>1385</v>
      </c>
      <c r="F404" s="54" t="s">
        <v>1392</v>
      </c>
      <c r="G404" s="52" t="s">
        <v>142</v>
      </c>
      <c r="H404" s="63">
        <v>170704.71</v>
      </c>
      <c r="I404" s="63">
        <v>303865.36269365193</v>
      </c>
      <c r="J404" s="52">
        <v>20240331</v>
      </c>
      <c r="K404" s="52" t="s">
        <v>1388</v>
      </c>
      <c r="L404" s="52" t="s">
        <v>367</v>
      </c>
      <c r="M404" s="63">
        <f>I404*VLOOKUP(G404,'Currency-RBI'!$A$2:$B$28,2,0)</f>
        <v>303865.36269365193</v>
      </c>
      <c r="N404" s="53">
        <f t="shared" si="6"/>
        <v>0.5617774546159755</v>
      </c>
    </row>
    <row r="405" spans="1:14" x14ac:dyDescent="0.2">
      <c r="A405" s="52">
        <v>20221231</v>
      </c>
      <c r="B405" s="54" t="s">
        <v>1994</v>
      </c>
      <c r="C405" s="62">
        <v>59794</v>
      </c>
      <c r="D405" s="52" t="s">
        <v>1390</v>
      </c>
      <c r="E405" s="52" t="s">
        <v>1386</v>
      </c>
      <c r="F405" s="54" t="s">
        <v>1389</v>
      </c>
      <c r="G405" s="52" t="s">
        <v>142</v>
      </c>
      <c r="H405" s="63">
        <v>202714.38</v>
      </c>
      <c r="I405" s="63">
        <v>308143.87289061572</v>
      </c>
      <c r="J405" s="52">
        <v>20240331</v>
      </c>
      <c r="K405" s="52" t="s">
        <v>1391</v>
      </c>
      <c r="L405" s="52" t="s">
        <v>367</v>
      </c>
      <c r="M405" s="63">
        <f>I405*VLOOKUP(G405,'Currency-RBI'!$A$2:$B$28,2,0)</f>
        <v>308143.87289061572</v>
      </c>
      <c r="N405" s="53">
        <f t="shared" si="6"/>
        <v>0.6578562737541731</v>
      </c>
    </row>
    <row r="406" spans="1:14" x14ac:dyDescent="0.2">
      <c r="A406" s="52">
        <v>20221231</v>
      </c>
      <c r="B406" s="54" t="s">
        <v>1993</v>
      </c>
      <c r="C406" s="62">
        <v>12022</v>
      </c>
      <c r="D406" s="52" t="s">
        <v>1393</v>
      </c>
      <c r="E406" s="52" t="s">
        <v>1386</v>
      </c>
      <c r="F406" s="54" t="s">
        <v>1392</v>
      </c>
      <c r="G406" s="52" t="s">
        <v>142</v>
      </c>
      <c r="H406" s="63">
        <v>247769.28</v>
      </c>
      <c r="I406" s="63">
        <v>423507.29880860267</v>
      </c>
      <c r="J406" s="52">
        <v>20240331</v>
      </c>
      <c r="K406" s="52" t="s">
        <v>1391</v>
      </c>
      <c r="L406" s="52" t="s">
        <v>367</v>
      </c>
      <c r="M406" s="63">
        <f>I406*VLOOKUP(G406,'Currency-RBI'!$A$2:$B$28,2,0)</f>
        <v>423507.29880860267</v>
      </c>
      <c r="N406" s="53">
        <f t="shared" si="6"/>
        <v>0.58504134567932287</v>
      </c>
    </row>
    <row r="407" spans="1:14" x14ac:dyDescent="0.2">
      <c r="A407" s="52">
        <v>20221231</v>
      </c>
      <c r="B407" s="54" t="s">
        <v>1992</v>
      </c>
      <c r="C407" s="62">
        <v>63226</v>
      </c>
      <c r="D407" s="52" t="s">
        <v>1397</v>
      </c>
      <c r="E407" s="52" t="s">
        <v>1385</v>
      </c>
      <c r="F407" s="54" t="s">
        <v>1396</v>
      </c>
      <c r="G407" s="52" t="s">
        <v>142</v>
      </c>
      <c r="H407" s="63">
        <v>231286.77</v>
      </c>
      <c r="I407" s="63">
        <v>282284.43513363262</v>
      </c>
      <c r="J407" s="52">
        <v>20240331</v>
      </c>
      <c r="K407" s="52" t="s">
        <v>1388</v>
      </c>
      <c r="L407" s="52" t="s">
        <v>368</v>
      </c>
      <c r="M407" s="63">
        <f>I407*VLOOKUP(G407,'Currency-RBI'!$A$2:$B$28,2,0)</f>
        <v>282284.43513363262</v>
      </c>
      <c r="N407" s="53">
        <f t="shared" si="6"/>
        <v>0.81933943644646756</v>
      </c>
    </row>
    <row r="408" spans="1:14" x14ac:dyDescent="0.2">
      <c r="A408" s="52">
        <v>20221231</v>
      </c>
      <c r="B408" s="54" t="s">
        <v>1991</v>
      </c>
      <c r="C408" s="62">
        <v>16614</v>
      </c>
      <c r="D408" s="52" t="s">
        <v>1393</v>
      </c>
      <c r="E408" s="52" t="s">
        <v>1386</v>
      </c>
      <c r="F408" s="54" t="s">
        <v>1392</v>
      </c>
      <c r="G408" s="52" t="s">
        <v>142</v>
      </c>
      <c r="H408" s="63">
        <v>94653.9</v>
      </c>
      <c r="I408" s="63">
        <v>115374.90505393504</v>
      </c>
      <c r="J408" s="52">
        <v>20240331</v>
      </c>
      <c r="K408" s="52" t="s">
        <v>1391</v>
      </c>
      <c r="L408" s="52" t="s">
        <v>367</v>
      </c>
      <c r="M408" s="63">
        <f>I408*VLOOKUP(G408,'Currency-RBI'!$A$2:$B$28,2,0)</f>
        <v>115374.90505393504</v>
      </c>
      <c r="N408" s="53">
        <f t="shared" si="6"/>
        <v>0.82040284198501856</v>
      </c>
    </row>
    <row r="409" spans="1:14" x14ac:dyDescent="0.2">
      <c r="A409" s="52">
        <v>20221231</v>
      </c>
      <c r="B409" s="54" t="s">
        <v>1990</v>
      </c>
      <c r="C409" s="62">
        <v>87638</v>
      </c>
      <c r="D409" s="52" t="s">
        <v>1395</v>
      </c>
      <c r="E409" s="52" t="s">
        <v>1385</v>
      </c>
      <c r="F409" s="54" t="s">
        <v>1394</v>
      </c>
      <c r="G409" s="52" t="s">
        <v>142</v>
      </c>
      <c r="H409" s="63">
        <v>55740.959999999999</v>
      </c>
      <c r="I409" s="63">
        <v>82521.782397593284</v>
      </c>
      <c r="J409" s="52">
        <v>20240331</v>
      </c>
      <c r="K409" s="52" t="s">
        <v>1391</v>
      </c>
      <c r="L409" s="52" t="s">
        <v>368</v>
      </c>
      <c r="M409" s="63">
        <f>I409*VLOOKUP(G409,'Currency-RBI'!$A$2:$B$28,2,0)</f>
        <v>82521.782397593284</v>
      </c>
      <c r="N409" s="53">
        <f t="shared" si="6"/>
        <v>0.67546965638039425</v>
      </c>
    </row>
    <row r="410" spans="1:14" x14ac:dyDescent="0.2">
      <c r="A410" s="52">
        <v>20221231</v>
      </c>
      <c r="B410" s="54" t="s">
        <v>1989</v>
      </c>
      <c r="C410" s="62">
        <v>45146</v>
      </c>
      <c r="D410" s="52" t="s">
        <v>1395</v>
      </c>
      <c r="E410" s="52" t="s">
        <v>1385</v>
      </c>
      <c r="F410" s="54" t="s">
        <v>1394</v>
      </c>
      <c r="G410" s="52" t="s">
        <v>142</v>
      </c>
      <c r="H410" s="63">
        <v>411818.22</v>
      </c>
      <c r="I410" s="63">
        <v>487575.72855084919</v>
      </c>
      <c r="J410" s="52">
        <v>20240331</v>
      </c>
      <c r="K410" s="52" t="s">
        <v>1391</v>
      </c>
      <c r="L410" s="52" t="s">
        <v>367</v>
      </c>
      <c r="M410" s="63">
        <f>I410*VLOOKUP(G410,'Currency-RBI'!$A$2:$B$28,2,0)</f>
        <v>487575.72855084919</v>
      </c>
      <c r="N410" s="53">
        <f t="shared" si="6"/>
        <v>0.84462411864509268</v>
      </c>
    </row>
    <row r="411" spans="1:14" x14ac:dyDescent="0.2">
      <c r="A411" s="52">
        <v>20221231</v>
      </c>
      <c r="B411" s="54" t="s">
        <v>1988</v>
      </c>
      <c r="C411" s="62">
        <v>33859</v>
      </c>
      <c r="D411" s="52" t="s">
        <v>1393</v>
      </c>
      <c r="E411" s="52" t="s">
        <v>1385</v>
      </c>
      <c r="F411" s="54" t="s">
        <v>1392</v>
      </c>
      <c r="G411" s="52" t="s">
        <v>142</v>
      </c>
      <c r="H411" s="63">
        <v>429870.87</v>
      </c>
      <c r="I411" s="63">
        <v>600167.87708165508</v>
      </c>
      <c r="J411" s="52">
        <v>20240331</v>
      </c>
      <c r="K411" s="52" t="s">
        <v>1391</v>
      </c>
      <c r="L411" s="52" t="s">
        <v>367</v>
      </c>
      <c r="M411" s="63">
        <f>I411*VLOOKUP(G411,'Currency-RBI'!$A$2:$B$28,2,0)</f>
        <v>600167.87708165508</v>
      </c>
      <c r="N411" s="53">
        <f t="shared" si="6"/>
        <v>0.71625104644098514</v>
      </c>
    </row>
    <row r="412" spans="1:14" x14ac:dyDescent="0.2">
      <c r="A412" s="52">
        <v>20221231</v>
      </c>
      <c r="B412" s="54" t="s">
        <v>1987</v>
      </c>
      <c r="C412" s="62">
        <v>63305</v>
      </c>
      <c r="D412" s="52" t="s">
        <v>1390</v>
      </c>
      <c r="E412" s="52" t="s">
        <v>1386</v>
      </c>
      <c r="F412" s="54" t="s">
        <v>1389</v>
      </c>
      <c r="G412" s="52" t="s">
        <v>142</v>
      </c>
      <c r="H412" s="63">
        <v>273588.47999999998</v>
      </c>
      <c r="I412" s="63">
        <v>499910.495693009</v>
      </c>
      <c r="J412" s="52">
        <v>20240331</v>
      </c>
      <c r="K412" s="52" t="s">
        <v>1391</v>
      </c>
      <c r="L412" s="52" t="s">
        <v>368</v>
      </c>
      <c r="M412" s="63">
        <f>I412*VLOOKUP(G412,'Currency-RBI'!$A$2:$B$28,2,0)</f>
        <v>499910.495693009</v>
      </c>
      <c r="N412" s="53">
        <f t="shared" si="6"/>
        <v>0.54727492692613611</v>
      </c>
    </row>
    <row r="413" spans="1:14" x14ac:dyDescent="0.2">
      <c r="A413" s="52">
        <v>20221231</v>
      </c>
      <c r="B413" s="54" t="s">
        <v>1986</v>
      </c>
      <c r="C413" s="62">
        <v>36668</v>
      </c>
      <c r="D413" s="52" t="s">
        <v>1393</v>
      </c>
      <c r="E413" s="52" t="s">
        <v>1386</v>
      </c>
      <c r="F413" s="54" t="s">
        <v>1392</v>
      </c>
      <c r="G413" s="52" t="s">
        <v>142</v>
      </c>
      <c r="H413" s="63">
        <v>439815.42</v>
      </c>
      <c r="I413" s="63">
        <v>763009.19405944261</v>
      </c>
      <c r="J413" s="52">
        <v>20240331</v>
      </c>
      <c r="K413" s="52" t="s">
        <v>1388</v>
      </c>
      <c r="L413" s="52" t="s">
        <v>368</v>
      </c>
      <c r="M413" s="63">
        <f>I413*VLOOKUP(G413,'Currency-RBI'!$A$2:$B$28,2,0)</f>
        <v>763009.19405944261</v>
      </c>
      <c r="N413" s="53">
        <f t="shared" si="6"/>
        <v>0.57642217606847856</v>
      </c>
    </row>
    <row r="414" spans="1:14" x14ac:dyDescent="0.2">
      <c r="A414" s="52">
        <v>20221231</v>
      </c>
      <c r="B414" s="54" t="s">
        <v>1985</v>
      </c>
      <c r="C414" s="62">
        <v>26607</v>
      </c>
      <c r="D414" s="52" t="s">
        <v>1393</v>
      </c>
      <c r="E414" s="52" t="s">
        <v>1386</v>
      </c>
      <c r="F414" s="54" t="s">
        <v>1392</v>
      </c>
      <c r="G414" s="52" t="s">
        <v>142</v>
      </c>
      <c r="H414" s="63">
        <v>465969.24</v>
      </c>
      <c r="I414" s="63">
        <v>719539.487104962</v>
      </c>
      <c r="J414" s="52">
        <v>20240331</v>
      </c>
      <c r="K414" s="52" t="s">
        <v>1388</v>
      </c>
      <c r="L414" s="52" t="s">
        <v>368</v>
      </c>
      <c r="M414" s="63">
        <f>I414*VLOOKUP(G414,'Currency-RBI'!$A$2:$B$28,2,0)</f>
        <v>719539.487104962</v>
      </c>
      <c r="N414" s="53">
        <f t="shared" si="6"/>
        <v>0.64759370173665987</v>
      </c>
    </row>
    <row r="415" spans="1:14" x14ac:dyDescent="0.2">
      <c r="A415" s="52">
        <v>20221231</v>
      </c>
      <c r="B415" s="54" t="s">
        <v>1984</v>
      </c>
      <c r="C415" s="62">
        <v>71293</v>
      </c>
      <c r="D415" s="52" t="s">
        <v>1397</v>
      </c>
      <c r="E415" s="52" t="s">
        <v>1386</v>
      </c>
      <c r="F415" s="54" t="s">
        <v>1396</v>
      </c>
      <c r="G415" s="52" t="s">
        <v>142</v>
      </c>
      <c r="H415" s="63">
        <v>230181.93</v>
      </c>
      <c r="I415" s="63">
        <v>294144.90046838112</v>
      </c>
      <c r="J415" s="52">
        <v>20240331</v>
      </c>
      <c r="K415" s="52" t="s">
        <v>1391</v>
      </c>
      <c r="L415" s="52" t="s">
        <v>368</v>
      </c>
      <c r="M415" s="63">
        <f>I415*VLOOKUP(G415,'Currency-RBI'!$A$2:$B$28,2,0)</f>
        <v>294144.90046838112</v>
      </c>
      <c r="N415" s="53">
        <f t="shared" si="6"/>
        <v>0.78254605003680222</v>
      </c>
    </row>
    <row r="416" spans="1:14" x14ac:dyDescent="0.2">
      <c r="A416" s="52">
        <v>20221231</v>
      </c>
      <c r="B416" s="54" t="s">
        <v>1983</v>
      </c>
      <c r="C416" s="62">
        <v>51858</v>
      </c>
      <c r="D416" s="52" t="s">
        <v>1393</v>
      </c>
      <c r="E416" s="52" t="s">
        <v>1386</v>
      </c>
      <c r="F416" s="54" t="s">
        <v>1392</v>
      </c>
      <c r="G416" s="52" t="s">
        <v>142</v>
      </c>
      <c r="H416" s="63">
        <v>412562.7</v>
      </c>
      <c r="I416" s="63">
        <v>462948.29374901683</v>
      </c>
      <c r="J416" s="52">
        <v>20240331</v>
      </c>
      <c r="K416" s="52" t="s">
        <v>1388</v>
      </c>
      <c r="L416" s="52" t="s">
        <v>367</v>
      </c>
      <c r="M416" s="63">
        <f>I416*VLOOKUP(G416,'Currency-RBI'!$A$2:$B$28,2,0)</f>
        <v>462948.29374901683</v>
      </c>
      <c r="N416" s="53">
        <f t="shared" si="6"/>
        <v>0.89116366896832566</v>
      </c>
    </row>
    <row r="417" spans="1:14" x14ac:dyDescent="0.2">
      <c r="A417" s="52">
        <v>20221231</v>
      </c>
      <c r="B417" s="54" t="s">
        <v>1982</v>
      </c>
      <c r="C417" s="62">
        <v>43938</v>
      </c>
      <c r="D417" s="52" t="s">
        <v>1395</v>
      </c>
      <c r="E417" s="52" t="s">
        <v>1385</v>
      </c>
      <c r="F417" s="54" t="s">
        <v>1394</v>
      </c>
      <c r="G417" s="52" t="s">
        <v>142</v>
      </c>
      <c r="H417" s="63">
        <v>215169.57</v>
      </c>
      <c r="I417" s="63">
        <v>286082.81117939192</v>
      </c>
      <c r="J417" s="52">
        <v>20240331</v>
      </c>
      <c r="K417" s="52" t="s">
        <v>1391</v>
      </c>
      <c r="L417" s="52" t="s">
        <v>367</v>
      </c>
      <c r="M417" s="63">
        <f>I417*VLOOKUP(G417,'Currency-RBI'!$A$2:$B$28,2,0)</f>
        <v>286082.81117939192</v>
      </c>
      <c r="N417" s="53">
        <f t="shared" si="6"/>
        <v>0.75212337683956532</v>
      </c>
    </row>
    <row r="418" spans="1:14" x14ac:dyDescent="0.2">
      <c r="A418" s="52">
        <v>20221231</v>
      </c>
      <c r="B418" s="54" t="s">
        <v>1981</v>
      </c>
      <c r="C418" s="62">
        <v>21089</v>
      </c>
      <c r="D418" s="52" t="s">
        <v>1393</v>
      </c>
      <c r="E418" s="52" t="s">
        <v>1386</v>
      </c>
      <c r="F418" s="54" t="s">
        <v>1392</v>
      </c>
      <c r="G418" s="52" t="s">
        <v>142</v>
      </c>
      <c r="H418" s="63">
        <v>328524.57</v>
      </c>
      <c r="I418" s="63">
        <v>518366.97686377109</v>
      </c>
      <c r="J418" s="52">
        <v>20240331</v>
      </c>
      <c r="K418" s="52" t="s">
        <v>1388</v>
      </c>
      <c r="L418" s="52" t="s">
        <v>368</v>
      </c>
      <c r="M418" s="63">
        <f>I418*VLOOKUP(G418,'Currency-RBI'!$A$2:$B$28,2,0)</f>
        <v>518366.97686377109</v>
      </c>
      <c r="N418" s="53">
        <f t="shared" si="6"/>
        <v>0.63376832372239944</v>
      </c>
    </row>
    <row r="419" spans="1:14" x14ac:dyDescent="0.2">
      <c r="A419" s="52">
        <v>20221231</v>
      </c>
      <c r="B419" s="54" t="s">
        <v>1980</v>
      </c>
      <c r="C419" s="62">
        <v>35340</v>
      </c>
      <c r="D419" s="52" t="s">
        <v>1390</v>
      </c>
      <c r="E419" s="52" t="s">
        <v>1386</v>
      </c>
      <c r="F419" s="54" t="s">
        <v>1389</v>
      </c>
      <c r="G419" s="52" t="s">
        <v>142</v>
      </c>
      <c r="H419" s="63">
        <v>226794.15</v>
      </c>
      <c r="I419" s="63">
        <v>324173.98951418046</v>
      </c>
      <c r="J419" s="52">
        <v>20240331</v>
      </c>
      <c r="K419" s="52" t="s">
        <v>1388</v>
      </c>
      <c r="L419" s="52" t="s">
        <v>367</v>
      </c>
      <c r="M419" s="63">
        <f>I419*VLOOKUP(G419,'Currency-RBI'!$A$2:$B$28,2,0)</f>
        <v>324173.98951418046</v>
      </c>
      <c r="N419" s="53">
        <f t="shared" si="6"/>
        <v>0.69960625261725151</v>
      </c>
    </row>
    <row r="420" spans="1:14" x14ac:dyDescent="0.2">
      <c r="A420" s="52">
        <v>20221231</v>
      </c>
      <c r="B420" s="54" t="s">
        <v>1979</v>
      </c>
      <c r="C420" s="62">
        <v>58543</v>
      </c>
      <c r="D420" s="52" t="s">
        <v>1397</v>
      </c>
      <c r="E420" s="52" t="s">
        <v>1385</v>
      </c>
      <c r="F420" s="54" t="s">
        <v>1396</v>
      </c>
      <c r="G420" s="52" t="s">
        <v>142</v>
      </c>
      <c r="H420" s="63">
        <v>185789.34</v>
      </c>
      <c r="I420" s="63">
        <v>269093.82457980083</v>
      </c>
      <c r="J420" s="52">
        <v>20240331</v>
      </c>
      <c r="K420" s="52" t="s">
        <v>1391</v>
      </c>
      <c r="L420" s="52" t="s">
        <v>368</v>
      </c>
      <c r="M420" s="63">
        <f>I420*VLOOKUP(G420,'Currency-RBI'!$A$2:$B$28,2,0)</f>
        <v>269093.82457980083</v>
      </c>
      <c r="N420" s="53">
        <f t="shared" si="6"/>
        <v>0.69042587762880248</v>
      </c>
    </row>
    <row r="421" spans="1:14" x14ac:dyDescent="0.2">
      <c r="A421" s="52">
        <v>20221231</v>
      </c>
      <c r="B421" s="54" t="s">
        <v>1978</v>
      </c>
      <c r="C421" s="62">
        <v>70723</v>
      </c>
      <c r="D421" s="52" t="s">
        <v>1390</v>
      </c>
      <c r="E421" s="52" t="s">
        <v>1386</v>
      </c>
      <c r="F421" s="54" t="s">
        <v>1389</v>
      </c>
      <c r="G421" s="52" t="s">
        <v>142</v>
      </c>
      <c r="H421" s="63">
        <v>106531.92</v>
      </c>
      <c r="I421" s="63">
        <v>156333.46251616595</v>
      </c>
      <c r="J421" s="52">
        <v>20240331</v>
      </c>
      <c r="K421" s="52" t="s">
        <v>1391</v>
      </c>
      <c r="L421" s="52" t="s">
        <v>368</v>
      </c>
      <c r="M421" s="63">
        <f>I421*VLOOKUP(G421,'Currency-RBI'!$A$2:$B$28,2,0)</f>
        <v>156333.46251616595</v>
      </c>
      <c r="N421" s="53">
        <f t="shared" si="6"/>
        <v>0.6814402897843056</v>
      </c>
    </row>
    <row r="422" spans="1:14" x14ac:dyDescent="0.2">
      <c r="A422" s="52">
        <v>20221231</v>
      </c>
      <c r="B422" s="54" t="s">
        <v>1977</v>
      </c>
      <c r="C422" s="62">
        <v>61992</v>
      </c>
      <c r="D422" s="52" t="s">
        <v>1393</v>
      </c>
      <c r="E422" s="52" t="s">
        <v>1385</v>
      </c>
      <c r="F422" s="54" t="s">
        <v>1392</v>
      </c>
      <c r="G422" s="52" t="s">
        <v>142</v>
      </c>
      <c r="H422" s="63">
        <v>290706.57</v>
      </c>
      <c r="I422" s="63">
        <v>454229.56307904259</v>
      </c>
      <c r="J422" s="52">
        <v>20240331</v>
      </c>
      <c r="K422" s="52" t="s">
        <v>1388</v>
      </c>
      <c r="L422" s="52" t="s">
        <v>367</v>
      </c>
      <c r="M422" s="63">
        <f>I422*VLOOKUP(G422,'Currency-RBI'!$A$2:$B$28,2,0)</f>
        <v>454229.56307904259</v>
      </c>
      <c r="N422" s="53">
        <f t="shared" si="6"/>
        <v>0.63999922864864878</v>
      </c>
    </row>
    <row r="423" spans="1:14" x14ac:dyDescent="0.2">
      <c r="A423" s="52">
        <v>20221231</v>
      </c>
      <c r="B423" s="54" t="s">
        <v>1976</v>
      </c>
      <c r="C423" s="62">
        <v>23955</v>
      </c>
      <c r="D423" s="52" t="s">
        <v>1397</v>
      </c>
      <c r="E423" s="52" t="s">
        <v>1386</v>
      </c>
      <c r="F423" s="54" t="s">
        <v>1396</v>
      </c>
      <c r="G423" s="52" t="s">
        <v>142</v>
      </c>
      <c r="H423" s="63">
        <v>301254.02999999997</v>
      </c>
      <c r="I423" s="63">
        <v>514407.18512545153</v>
      </c>
      <c r="J423" s="52">
        <v>20240331</v>
      </c>
      <c r="K423" s="52" t="s">
        <v>1388</v>
      </c>
      <c r="L423" s="52" t="s">
        <v>367</v>
      </c>
      <c r="M423" s="63">
        <f>I423*VLOOKUP(G423,'Currency-RBI'!$A$2:$B$28,2,0)</f>
        <v>514407.18512545153</v>
      </c>
      <c r="N423" s="53">
        <f t="shared" si="6"/>
        <v>0.5856334023144163</v>
      </c>
    </row>
    <row r="424" spans="1:14" x14ac:dyDescent="0.2">
      <c r="A424" s="52">
        <v>20221231</v>
      </c>
      <c r="B424" s="54" t="s">
        <v>1975</v>
      </c>
      <c r="C424" s="62">
        <v>81412</v>
      </c>
      <c r="D424" s="52" t="s">
        <v>1393</v>
      </c>
      <c r="E424" s="52" t="s">
        <v>1386</v>
      </c>
      <c r="F424" s="54" t="s">
        <v>1392</v>
      </c>
      <c r="G424" s="52" t="s">
        <v>142</v>
      </c>
      <c r="H424" s="63">
        <v>198124.74</v>
      </c>
      <c r="I424" s="63">
        <v>298697.31961813563</v>
      </c>
      <c r="J424" s="52">
        <v>20240331</v>
      </c>
      <c r="K424" s="52" t="s">
        <v>1388</v>
      </c>
      <c r="L424" s="52" t="s">
        <v>368</v>
      </c>
      <c r="M424" s="63">
        <f>I424*VLOOKUP(G424,'Currency-RBI'!$A$2:$B$28,2,0)</f>
        <v>298697.31961813563</v>
      </c>
      <c r="N424" s="53">
        <f t="shared" si="6"/>
        <v>0.66329600899428598</v>
      </c>
    </row>
    <row r="425" spans="1:14" x14ac:dyDescent="0.2">
      <c r="A425" s="52">
        <v>20221231</v>
      </c>
      <c r="B425" s="54" t="s">
        <v>1974</v>
      </c>
      <c r="C425" s="62">
        <v>64709</v>
      </c>
      <c r="D425" s="52" t="s">
        <v>1390</v>
      </c>
      <c r="E425" s="52" t="s">
        <v>1386</v>
      </c>
      <c r="F425" s="54" t="s">
        <v>1389</v>
      </c>
      <c r="G425" s="52" t="s">
        <v>142</v>
      </c>
      <c r="H425" s="63">
        <v>433745.73</v>
      </c>
      <c r="I425" s="63">
        <v>738135.91627098434</v>
      </c>
      <c r="J425" s="52">
        <v>20240331</v>
      </c>
      <c r="K425" s="52" t="s">
        <v>1391</v>
      </c>
      <c r="L425" s="52" t="s">
        <v>368</v>
      </c>
      <c r="M425" s="63">
        <f>I425*VLOOKUP(G425,'Currency-RBI'!$A$2:$B$28,2,0)</f>
        <v>738135.91627098434</v>
      </c>
      <c r="N425" s="53">
        <f t="shared" si="6"/>
        <v>0.58762311986016857</v>
      </c>
    </row>
    <row r="426" spans="1:14" x14ac:dyDescent="0.2">
      <c r="A426" s="52">
        <v>20221231</v>
      </c>
      <c r="B426" s="54" t="s">
        <v>1973</v>
      </c>
      <c r="C426" s="62">
        <v>35043</v>
      </c>
      <c r="D426" s="52" t="s">
        <v>1393</v>
      </c>
      <c r="E426" s="52" t="s">
        <v>1386</v>
      </c>
      <c r="F426" s="54" t="s">
        <v>1392</v>
      </c>
      <c r="G426" s="52" t="s">
        <v>142</v>
      </c>
      <c r="H426" s="63">
        <v>272461.86</v>
      </c>
      <c r="I426" s="63">
        <v>407384.43061088934</v>
      </c>
      <c r="J426" s="52">
        <v>20240331</v>
      </c>
      <c r="K426" s="52" t="s">
        <v>1388</v>
      </c>
      <c r="L426" s="52" t="s">
        <v>368</v>
      </c>
      <c r="M426" s="63">
        <f>I426*VLOOKUP(G426,'Currency-RBI'!$A$2:$B$28,2,0)</f>
        <v>407384.43061088934</v>
      </c>
      <c r="N426" s="53">
        <f t="shared" si="6"/>
        <v>0.66880773914563318</v>
      </c>
    </row>
    <row r="427" spans="1:14" x14ac:dyDescent="0.2">
      <c r="A427" s="52">
        <v>20221231</v>
      </c>
      <c r="B427" s="54" t="s">
        <v>1972</v>
      </c>
      <c r="C427" s="62">
        <v>19073</v>
      </c>
      <c r="D427" s="52" t="s">
        <v>1390</v>
      </c>
      <c r="E427" s="52" t="s">
        <v>1386</v>
      </c>
      <c r="F427" s="54" t="s">
        <v>1389</v>
      </c>
      <c r="G427" s="52" t="s">
        <v>142</v>
      </c>
      <c r="H427" s="63">
        <v>422478.54</v>
      </c>
      <c r="I427" s="63">
        <v>540756.4007247946</v>
      </c>
      <c r="J427" s="52">
        <v>20240331</v>
      </c>
      <c r="K427" s="52" t="s">
        <v>1388</v>
      </c>
      <c r="L427" s="52" t="s">
        <v>368</v>
      </c>
      <c r="M427" s="63">
        <f>I427*VLOOKUP(G427,'Currency-RBI'!$A$2:$B$28,2,0)</f>
        <v>540756.4007247946</v>
      </c>
      <c r="N427" s="53">
        <f t="shared" si="6"/>
        <v>0.78127330427108643</v>
      </c>
    </row>
    <row r="428" spans="1:14" x14ac:dyDescent="0.2">
      <c r="A428" s="52">
        <v>20221231</v>
      </c>
      <c r="B428" s="54" t="s">
        <v>1971</v>
      </c>
      <c r="C428" s="62">
        <v>77698</v>
      </c>
      <c r="D428" s="52" t="s">
        <v>1393</v>
      </c>
      <c r="E428" s="52" t="s">
        <v>1385</v>
      </c>
      <c r="F428" s="54" t="s">
        <v>1392</v>
      </c>
      <c r="G428" s="52" t="s">
        <v>142</v>
      </c>
      <c r="H428" s="63">
        <v>316659.42</v>
      </c>
      <c r="I428" s="63">
        <v>481029.71507330152</v>
      </c>
      <c r="J428" s="52">
        <v>20240331</v>
      </c>
      <c r="K428" s="52" t="s">
        <v>1391</v>
      </c>
      <c r="L428" s="52" t="s">
        <v>368</v>
      </c>
      <c r="M428" s="63">
        <f>I428*VLOOKUP(G428,'Currency-RBI'!$A$2:$B$28,2,0)</f>
        <v>481029.71507330152</v>
      </c>
      <c r="N428" s="53">
        <f t="shared" si="6"/>
        <v>0.65829492456977623</v>
      </c>
    </row>
    <row r="429" spans="1:14" x14ac:dyDescent="0.2">
      <c r="A429" s="52">
        <v>20221231</v>
      </c>
      <c r="B429" s="54" t="s">
        <v>1970</v>
      </c>
      <c r="C429" s="62">
        <v>88062</v>
      </c>
      <c r="D429" s="52" t="s">
        <v>1390</v>
      </c>
      <c r="E429" s="52" t="s">
        <v>1385</v>
      </c>
      <c r="F429" s="54" t="s">
        <v>1389</v>
      </c>
      <c r="G429" s="52" t="s">
        <v>142</v>
      </c>
      <c r="H429" s="63">
        <v>376447.5</v>
      </c>
      <c r="I429" s="63">
        <v>675060.36736674467</v>
      </c>
      <c r="J429" s="52">
        <v>20240331</v>
      </c>
      <c r="K429" s="52" t="s">
        <v>1391</v>
      </c>
      <c r="L429" s="52" t="s">
        <v>367</v>
      </c>
      <c r="M429" s="63">
        <f>I429*VLOOKUP(G429,'Currency-RBI'!$A$2:$B$28,2,0)</f>
        <v>675060.36736674467</v>
      </c>
      <c r="N429" s="53">
        <f t="shared" si="6"/>
        <v>0.5576501276003436</v>
      </c>
    </row>
    <row r="430" spans="1:14" x14ac:dyDescent="0.2">
      <c r="A430" s="52">
        <v>20221231</v>
      </c>
      <c r="B430" s="54" t="s">
        <v>1969</v>
      </c>
      <c r="C430" s="62">
        <v>52025</v>
      </c>
      <c r="D430" s="52" t="s">
        <v>1395</v>
      </c>
      <c r="E430" s="52" t="s">
        <v>1386</v>
      </c>
      <c r="F430" s="54" t="s">
        <v>1394</v>
      </c>
      <c r="G430" s="52" t="s">
        <v>142</v>
      </c>
      <c r="H430" s="63">
        <v>240864.03</v>
      </c>
      <c r="I430" s="63">
        <v>457467.76472147182</v>
      </c>
      <c r="J430" s="52">
        <v>20240331</v>
      </c>
      <c r="K430" s="52" t="s">
        <v>1391</v>
      </c>
      <c r="L430" s="52" t="s">
        <v>368</v>
      </c>
      <c r="M430" s="63">
        <f>I430*VLOOKUP(G430,'Currency-RBI'!$A$2:$B$28,2,0)</f>
        <v>457467.76472147182</v>
      </c>
      <c r="N430" s="53">
        <f t="shared" si="6"/>
        <v>0.52651585220796815</v>
      </c>
    </row>
    <row r="431" spans="1:14" x14ac:dyDescent="0.2">
      <c r="A431" s="52">
        <v>20221231</v>
      </c>
      <c r="B431" s="54" t="s">
        <v>1968</v>
      </c>
      <c r="C431" s="62">
        <v>64462</v>
      </c>
      <c r="D431" s="52" t="s">
        <v>1393</v>
      </c>
      <c r="E431" s="52" t="s">
        <v>1385</v>
      </c>
      <c r="F431" s="54" t="s">
        <v>1392</v>
      </c>
      <c r="G431" s="52" t="s">
        <v>142</v>
      </c>
      <c r="H431" s="63">
        <v>158692.04999999999</v>
      </c>
      <c r="I431" s="63">
        <v>291258.64630193834</v>
      </c>
      <c r="J431" s="52">
        <v>20240331</v>
      </c>
      <c r="K431" s="52" t="s">
        <v>1391</v>
      </c>
      <c r="L431" s="52" t="s">
        <v>368</v>
      </c>
      <c r="M431" s="63">
        <f>I431*VLOOKUP(G431,'Currency-RBI'!$A$2:$B$28,2,0)</f>
        <v>291258.64630193834</v>
      </c>
      <c r="N431" s="53">
        <f t="shared" si="6"/>
        <v>0.54484923285501063</v>
      </c>
    </row>
    <row r="432" spans="1:14" x14ac:dyDescent="0.2">
      <c r="A432" s="52">
        <v>20221231</v>
      </c>
      <c r="B432" s="54" t="s">
        <v>1967</v>
      </c>
      <c r="C432" s="62">
        <v>28233</v>
      </c>
      <c r="D432" s="52" t="s">
        <v>1395</v>
      </c>
      <c r="E432" s="52" t="s">
        <v>1386</v>
      </c>
      <c r="F432" s="54" t="s">
        <v>1394</v>
      </c>
      <c r="G432" s="52" t="s">
        <v>142</v>
      </c>
      <c r="H432" s="63">
        <v>280383.84000000003</v>
      </c>
      <c r="I432" s="63">
        <v>437742.05495363584</v>
      </c>
      <c r="J432" s="52">
        <v>20240331</v>
      </c>
      <c r="K432" s="52" t="s">
        <v>1388</v>
      </c>
      <c r="L432" s="52" t="s">
        <v>368</v>
      </c>
      <c r="M432" s="63">
        <f>I432*VLOOKUP(G432,'Currency-RBI'!$A$2:$B$28,2,0)</f>
        <v>437742.05495363584</v>
      </c>
      <c r="N432" s="53">
        <f t="shared" si="6"/>
        <v>0.64052296741216086</v>
      </c>
    </row>
    <row r="433" spans="1:14" x14ac:dyDescent="0.2">
      <c r="A433" s="52">
        <v>20221231</v>
      </c>
      <c r="B433" s="54" t="s">
        <v>1966</v>
      </c>
      <c r="C433" s="62">
        <v>12771</v>
      </c>
      <c r="D433" s="52" t="s">
        <v>1395</v>
      </c>
      <c r="E433" s="52" t="s">
        <v>1386</v>
      </c>
      <c r="F433" s="54" t="s">
        <v>1394</v>
      </c>
      <c r="G433" s="52" t="s">
        <v>142</v>
      </c>
      <c r="H433" s="63">
        <v>124754.85</v>
      </c>
      <c r="I433" s="63">
        <v>240749.78715387909</v>
      </c>
      <c r="J433" s="52">
        <v>20240331</v>
      </c>
      <c r="K433" s="52" t="s">
        <v>1388</v>
      </c>
      <c r="L433" s="52" t="s">
        <v>368</v>
      </c>
      <c r="M433" s="63">
        <f>I433*VLOOKUP(G433,'Currency-RBI'!$A$2:$B$28,2,0)</f>
        <v>240749.78715387909</v>
      </c>
      <c r="N433" s="53">
        <f t="shared" si="6"/>
        <v>0.51819298149684734</v>
      </c>
    </row>
    <row r="434" spans="1:14" x14ac:dyDescent="0.2">
      <c r="A434" s="52">
        <v>20221231</v>
      </c>
      <c r="B434" s="54" t="s">
        <v>1965</v>
      </c>
      <c r="C434" s="62">
        <v>84275</v>
      </c>
      <c r="D434" s="52" t="s">
        <v>1393</v>
      </c>
      <c r="E434" s="52" t="s">
        <v>1386</v>
      </c>
      <c r="F434" s="54" t="s">
        <v>1392</v>
      </c>
      <c r="G434" s="52" t="s">
        <v>142</v>
      </c>
      <c r="H434" s="63">
        <v>482046.83999999997</v>
      </c>
      <c r="I434" s="63">
        <v>932337.03373371472</v>
      </c>
      <c r="J434" s="52">
        <v>20240331</v>
      </c>
      <c r="K434" s="52" t="s">
        <v>1388</v>
      </c>
      <c r="L434" s="52" t="s">
        <v>368</v>
      </c>
      <c r="M434" s="63">
        <f>I434*VLOOKUP(G434,'Currency-RBI'!$A$2:$B$28,2,0)</f>
        <v>932337.03373371472</v>
      </c>
      <c r="N434" s="53">
        <f t="shared" si="6"/>
        <v>0.51703066869451164</v>
      </c>
    </row>
    <row r="435" spans="1:14" x14ac:dyDescent="0.2">
      <c r="A435" s="52">
        <v>20221231</v>
      </c>
      <c r="B435" s="54" t="s">
        <v>1964</v>
      </c>
      <c r="C435" s="62">
        <v>70745</v>
      </c>
      <c r="D435" s="52" t="s">
        <v>1395</v>
      </c>
      <c r="E435" s="52" t="s">
        <v>1386</v>
      </c>
      <c r="F435" s="54" t="s">
        <v>1394</v>
      </c>
      <c r="G435" s="52" t="s">
        <v>142</v>
      </c>
      <c r="H435" s="63">
        <v>458501.67</v>
      </c>
      <c r="I435" s="63">
        <v>679855.36487655691</v>
      </c>
      <c r="J435" s="52">
        <v>20240331</v>
      </c>
      <c r="K435" s="52" t="s">
        <v>1388</v>
      </c>
      <c r="L435" s="52" t="s">
        <v>367</v>
      </c>
      <c r="M435" s="63">
        <f>I435*VLOOKUP(G435,'Currency-RBI'!$A$2:$B$28,2,0)</f>
        <v>679855.36487655691</v>
      </c>
      <c r="N435" s="53">
        <f t="shared" si="6"/>
        <v>0.67441060803168229</v>
      </c>
    </row>
    <row r="436" spans="1:14" x14ac:dyDescent="0.2">
      <c r="A436" s="52">
        <v>20221231</v>
      </c>
      <c r="B436" s="54" t="s">
        <v>1963</v>
      </c>
      <c r="C436" s="62">
        <v>40483</v>
      </c>
      <c r="D436" s="52" t="s">
        <v>1397</v>
      </c>
      <c r="E436" s="52" t="s">
        <v>1386</v>
      </c>
      <c r="F436" s="54" t="s">
        <v>1396</v>
      </c>
      <c r="G436" s="52" t="s">
        <v>142</v>
      </c>
      <c r="H436" s="63">
        <v>342165.77999999997</v>
      </c>
      <c r="I436" s="63">
        <v>653694.94208447041</v>
      </c>
      <c r="J436" s="52">
        <v>20240331</v>
      </c>
      <c r="K436" s="52" t="s">
        <v>1388</v>
      </c>
      <c r="L436" s="52" t="s">
        <v>367</v>
      </c>
      <c r="M436" s="63">
        <f>I436*VLOOKUP(G436,'Currency-RBI'!$A$2:$B$28,2,0)</f>
        <v>653694.94208447041</v>
      </c>
      <c r="N436" s="53">
        <f t="shared" si="6"/>
        <v>0.52343342126668213</v>
      </c>
    </row>
    <row r="437" spans="1:14" x14ac:dyDescent="0.2">
      <c r="A437" s="52">
        <v>20221231</v>
      </c>
      <c r="B437" s="54" t="s">
        <v>1962</v>
      </c>
      <c r="C437" s="62">
        <v>56578</v>
      </c>
      <c r="D437" s="52" t="s">
        <v>1390</v>
      </c>
      <c r="E437" s="52" t="s">
        <v>1385</v>
      </c>
      <c r="F437" s="54" t="s">
        <v>1389</v>
      </c>
      <c r="G437" s="52" t="s">
        <v>142</v>
      </c>
      <c r="H437" s="63">
        <v>60341.49</v>
      </c>
      <c r="I437" s="63">
        <v>79294.923342828435</v>
      </c>
      <c r="J437" s="52">
        <v>20240331</v>
      </c>
      <c r="K437" s="52" t="s">
        <v>1391</v>
      </c>
      <c r="L437" s="52" t="s">
        <v>368</v>
      </c>
      <c r="M437" s="63">
        <f>I437*VLOOKUP(G437,'Currency-RBI'!$A$2:$B$28,2,0)</f>
        <v>79294.923342828435</v>
      </c>
      <c r="N437" s="53">
        <f t="shared" si="6"/>
        <v>0.76097545033388803</v>
      </c>
    </row>
    <row r="438" spans="1:14" x14ac:dyDescent="0.2">
      <c r="A438" s="52">
        <v>20221231</v>
      </c>
      <c r="B438" s="54" t="s">
        <v>1961</v>
      </c>
      <c r="C438" s="62">
        <v>18823</v>
      </c>
      <c r="D438" s="52" t="s">
        <v>1393</v>
      </c>
      <c r="E438" s="52" t="s">
        <v>1386</v>
      </c>
      <c r="F438" s="54" t="s">
        <v>1392</v>
      </c>
      <c r="G438" s="52" t="s">
        <v>142</v>
      </c>
      <c r="H438" s="63">
        <v>160049.34</v>
      </c>
      <c r="I438" s="63">
        <v>163736.5348883321</v>
      </c>
      <c r="J438" s="52">
        <v>20240331</v>
      </c>
      <c r="K438" s="52" t="s">
        <v>1391</v>
      </c>
      <c r="L438" s="52" t="s">
        <v>368</v>
      </c>
      <c r="M438" s="63">
        <f>I438*VLOOKUP(G438,'Currency-RBI'!$A$2:$B$28,2,0)</f>
        <v>163736.5348883321</v>
      </c>
      <c r="N438" s="53">
        <f t="shared" si="6"/>
        <v>0.97748092757156024</v>
      </c>
    </row>
    <row r="439" spans="1:14" x14ac:dyDescent="0.2">
      <c r="A439" s="52">
        <v>20221231</v>
      </c>
      <c r="B439" s="54" t="s">
        <v>1960</v>
      </c>
      <c r="C439" s="62">
        <v>69325</v>
      </c>
      <c r="D439" s="52" t="s">
        <v>1393</v>
      </c>
      <c r="E439" s="52" t="s">
        <v>1386</v>
      </c>
      <c r="F439" s="54" t="s">
        <v>1392</v>
      </c>
      <c r="G439" s="52" t="s">
        <v>142</v>
      </c>
      <c r="H439" s="63">
        <v>165867.57</v>
      </c>
      <c r="I439" s="63">
        <v>325812.55829463224</v>
      </c>
      <c r="J439" s="52">
        <v>20240331</v>
      </c>
      <c r="K439" s="52" t="s">
        <v>1388</v>
      </c>
      <c r="L439" s="52" t="s">
        <v>367</v>
      </c>
      <c r="M439" s="63">
        <f>I439*VLOOKUP(G439,'Currency-RBI'!$A$2:$B$28,2,0)</f>
        <v>325812.55829463224</v>
      </c>
      <c r="N439" s="53">
        <f t="shared" si="6"/>
        <v>0.50908894018138484</v>
      </c>
    </row>
    <row r="440" spans="1:14" x14ac:dyDescent="0.2">
      <c r="A440" s="52">
        <v>20221231</v>
      </c>
      <c r="B440" s="54" t="s">
        <v>1959</v>
      </c>
      <c r="C440" s="62">
        <v>75934</v>
      </c>
      <c r="D440" s="52" t="s">
        <v>1393</v>
      </c>
      <c r="E440" s="52" t="s">
        <v>1385</v>
      </c>
      <c r="F440" s="54" t="s">
        <v>1392</v>
      </c>
      <c r="G440" s="52" t="s">
        <v>142</v>
      </c>
      <c r="H440" s="63">
        <v>487343.33999999997</v>
      </c>
      <c r="I440" s="63">
        <v>932063.94350794994</v>
      </c>
      <c r="J440" s="52">
        <v>20240331</v>
      </c>
      <c r="K440" s="52" t="s">
        <v>1391</v>
      </c>
      <c r="L440" s="52" t="s">
        <v>367</v>
      </c>
      <c r="M440" s="63">
        <f>I440*VLOOKUP(G440,'Currency-RBI'!$A$2:$B$28,2,0)</f>
        <v>932063.94350794994</v>
      </c>
      <c r="N440" s="53">
        <f t="shared" si="6"/>
        <v>0.52286470621942172</v>
      </c>
    </row>
    <row r="441" spans="1:14" x14ac:dyDescent="0.2">
      <c r="A441" s="52">
        <v>20221231</v>
      </c>
      <c r="B441" s="54" t="s">
        <v>1958</v>
      </c>
      <c r="C441" s="62">
        <v>80159</v>
      </c>
      <c r="D441" s="52" t="s">
        <v>1395</v>
      </c>
      <c r="E441" s="52" t="s">
        <v>1385</v>
      </c>
      <c r="F441" s="54" t="s">
        <v>1394</v>
      </c>
      <c r="G441" s="52" t="s">
        <v>142</v>
      </c>
      <c r="H441" s="63">
        <v>442525.05</v>
      </c>
      <c r="I441" s="63">
        <v>445066.0798853641</v>
      </c>
      <c r="J441" s="52">
        <v>20240331</v>
      </c>
      <c r="K441" s="52" t="s">
        <v>1391</v>
      </c>
      <c r="L441" s="52" t="s">
        <v>367</v>
      </c>
      <c r="M441" s="63">
        <f>I441*VLOOKUP(G441,'Currency-RBI'!$A$2:$B$28,2,0)</f>
        <v>445066.0798853641</v>
      </c>
      <c r="N441" s="53">
        <f t="shared" si="6"/>
        <v>0.99429066828454193</v>
      </c>
    </row>
    <row r="442" spans="1:14" x14ac:dyDescent="0.2">
      <c r="A442" s="52">
        <v>20221231</v>
      </c>
      <c r="B442" s="54" t="s">
        <v>1957</v>
      </c>
      <c r="C442" s="62">
        <v>42660</v>
      </c>
      <c r="D442" s="52" t="s">
        <v>1390</v>
      </c>
      <c r="E442" s="52" t="s">
        <v>1386</v>
      </c>
      <c r="F442" s="54" t="s">
        <v>1389</v>
      </c>
      <c r="G442" s="52" t="s">
        <v>142</v>
      </c>
      <c r="H442" s="63">
        <v>134178.66</v>
      </c>
      <c r="I442" s="63">
        <v>163507.35298065358</v>
      </c>
      <c r="J442" s="52">
        <v>20240331</v>
      </c>
      <c r="K442" s="52" t="s">
        <v>1388</v>
      </c>
      <c r="L442" s="52" t="s">
        <v>367</v>
      </c>
      <c r="M442" s="63">
        <f>I442*VLOOKUP(G442,'Currency-RBI'!$A$2:$B$28,2,0)</f>
        <v>163507.35298065358</v>
      </c>
      <c r="N442" s="53">
        <f t="shared" si="6"/>
        <v>0.82062768159347677</v>
      </c>
    </row>
    <row r="443" spans="1:14" x14ac:dyDescent="0.2">
      <c r="A443" s="52">
        <v>20221231</v>
      </c>
      <c r="B443" s="54" t="s">
        <v>1956</v>
      </c>
      <c r="C443" s="62">
        <v>33887</v>
      </c>
      <c r="D443" s="52" t="s">
        <v>1393</v>
      </c>
      <c r="E443" s="52" t="s">
        <v>1386</v>
      </c>
      <c r="F443" s="54" t="s">
        <v>1392</v>
      </c>
      <c r="G443" s="52" t="s">
        <v>142</v>
      </c>
      <c r="H443" s="63">
        <v>474859.44</v>
      </c>
      <c r="I443" s="63">
        <v>580586.35213477828</v>
      </c>
      <c r="J443" s="52">
        <v>20240331</v>
      </c>
      <c r="K443" s="52" t="s">
        <v>1391</v>
      </c>
      <c r="L443" s="52" t="s">
        <v>368</v>
      </c>
      <c r="M443" s="63">
        <f>I443*VLOOKUP(G443,'Currency-RBI'!$A$2:$B$28,2,0)</f>
        <v>580586.35213477828</v>
      </c>
      <c r="N443" s="53">
        <f t="shared" si="6"/>
        <v>0.81789631853034905</v>
      </c>
    </row>
    <row r="444" spans="1:14" x14ac:dyDescent="0.2">
      <c r="A444" s="52">
        <v>20221231</v>
      </c>
      <c r="B444" s="54" t="s">
        <v>1955</v>
      </c>
      <c r="C444" s="62">
        <v>63625</v>
      </c>
      <c r="D444" s="52" t="s">
        <v>1395</v>
      </c>
      <c r="E444" s="52" t="s">
        <v>1386</v>
      </c>
      <c r="F444" s="54" t="s">
        <v>1394</v>
      </c>
      <c r="G444" s="52" t="s">
        <v>142</v>
      </c>
      <c r="H444" s="63">
        <v>280067.03999999998</v>
      </c>
      <c r="I444" s="63">
        <v>406955.97666191845</v>
      </c>
      <c r="J444" s="52">
        <v>20240331</v>
      </c>
      <c r="K444" s="52" t="s">
        <v>1388</v>
      </c>
      <c r="L444" s="52" t="s">
        <v>368</v>
      </c>
      <c r="M444" s="63">
        <f>I444*VLOOKUP(G444,'Currency-RBI'!$A$2:$B$28,2,0)</f>
        <v>406955.97666191845</v>
      </c>
      <c r="N444" s="53">
        <f t="shared" si="6"/>
        <v>0.68819984485119789</v>
      </c>
    </row>
    <row r="445" spans="1:14" x14ac:dyDescent="0.2">
      <c r="A445" s="52">
        <v>20221231</v>
      </c>
      <c r="B445" s="54" t="s">
        <v>1954</v>
      </c>
      <c r="C445" s="62">
        <v>86368</v>
      </c>
      <c r="D445" s="52" t="s">
        <v>1395</v>
      </c>
      <c r="E445" s="52" t="s">
        <v>1385</v>
      </c>
      <c r="F445" s="54" t="s">
        <v>1394</v>
      </c>
      <c r="G445" s="52" t="s">
        <v>142</v>
      </c>
      <c r="H445" s="63">
        <v>194670.63</v>
      </c>
      <c r="I445" s="63">
        <v>300710.27682098182</v>
      </c>
      <c r="J445" s="52">
        <v>20240331</v>
      </c>
      <c r="K445" s="52" t="s">
        <v>1391</v>
      </c>
      <c r="L445" s="52" t="s">
        <v>368</v>
      </c>
      <c r="M445" s="63">
        <f>I445*VLOOKUP(G445,'Currency-RBI'!$A$2:$B$28,2,0)</f>
        <v>300710.27682098182</v>
      </c>
      <c r="N445" s="53">
        <f t="shared" si="6"/>
        <v>0.64736939508020508</v>
      </c>
    </row>
    <row r="446" spans="1:14" x14ac:dyDescent="0.2">
      <c r="A446" s="52">
        <v>20221231</v>
      </c>
      <c r="B446" s="54" t="s">
        <v>1953</v>
      </c>
      <c r="C446" s="62">
        <v>47536</v>
      </c>
      <c r="D446" s="52" t="s">
        <v>1390</v>
      </c>
      <c r="E446" s="52" t="s">
        <v>1385</v>
      </c>
      <c r="F446" s="54" t="s">
        <v>1389</v>
      </c>
      <c r="G446" s="52" t="s">
        <v>142</v>
      </c>
      <c r="H446" s="63">
        <v>217129.77</v>
      </c>
      <c r="I446" s="63">
        <v>230725.37126085328</v>
      </c>
      <c r="J446" s="52">
        <v>20240331</v>
      </c>
      <c r="K446" s="52" t="s">
        <v>1388</v>
      </c>
      <c r="L446" s="52" t="s">
        <v>368</v>
      </c>
      <c r="M446" s="63">
        <f>I446*VLOOKUP(G446,'Currency-RBI'!$A$2:$B$28,2,0)</f>
        <v>230725.37126085328</v>
      </c>
      <c r="N446" s="53">
        <f t="shared" si="6"/>
        <v>0.94107452862007801</v>
      </c>
    </row>
    <row r="447" spans="1:14" x14ac:dyDescent="0.2">
      <c r="A447" s="52">
        <v>20221231</v>
      </c>
      <c r="B447" s="54" t="s">
        <v>1952</v>
      </c>
      <c r="C447" s="62">
        <v>73571</v>
      </c>
      <c r="D447" s="52" t="s">
        <v>1395</v>
      </c>
      <c r="E447" s="52" t="s">
        <v>1385</v>
      </c>
      <c r="F447" s="54" t="s">
        <v>1394</v>
      </c>
      <c r="G447" s="52" t="s">
        <v>142</v>
      </c>
      <c r="H447" s="63">
        <v>394412.04</v>
      </c>
      <c r="I447" s="63">
        <v>524132.33423995</v>
      </c>
      <c r="J447" s="52">
        <v>20240331</v>
      </c>
      <c r="K447" s="52" t="s">
        <v>1388</v>
      </c>
      <c r="L447" s="52" t="s">
        <v>368</v>
      </c>
      <c r="M447" s="63">
        <f>I447*VLOOKUP(G447,'Currency-RBI'!$A$2:$B$28,2,0)</f>
        <v>524132.33423995</v>
      </c>
      <c r="N447" s="53">
        <f t="shared" si="6"/>
        <v>0.75250469057960556</v>
      </c>
    </row>
    <row r="448" spans="1:14" x14ac:dyDescent="0.2">
      <c r="A448" s="52">
        <v>20221231</v>
      </c>
      <c r="B448" s="54" t="s">
        <v>1951</v>
      </c>
      <c r="C448" s="62">
        <v>46639</v>
      </c>
      <c r="D448" s="52" t="s">
        <v>1390</v>
      </c>
      <c r="E448" s="52" t="s">
        <v>1386</v>
      </c>
      <c r="F448" s="54" t="s">
        <v>1389</v>
      </c>
      <c r="G448" s="52" t="s">
        <v>142</v>
      </c>
      <c r="H448" s="63">
        <v>174943.88999999998</v>
      </c>
      <c r="I448" s="63">
        <v>345747.11559886037</v>
      </c>
      <c r="J448" s="52">
        <v>20240331</v>
      </c>
      <c r="K448" s="52" t="s">
        <v>1388</v>
      </c>
      <c r="L448" s="52" t="s">
        <v>368</v>
      </c>
      <c r="M448" s="63">
        <f>I448*VLOOKUP(G448,'Currency-RBI'!$A$2:$B$28,2,0)</f>
        <v>345747.11559886037</v>
      </c>
      <c r="N448" s="53">
        <f t="shared" si="6"/>
        <v>0.50598799558163721</v>
      </c>
    </row>
    <row r="449" spans="1:14" x14ac:dyDescent="0.2">
      <c r="A449" s="52">
        <v>20221231</v>
      </c>
      <c r="B449" s="54" t="s">
        <v>1950</v>
      </c>
      <c r="C449" s="62">
        <v>10955</v>
      </c>
      <c r="D449" s="52" t="s">
        <v>1393</v>
      </c>
      <c r="E449" s="52" t="s">
        <v>1385</v>
      </c>
      <c r="F449" s="54" t="s">
        <v>1392</v>
      </c>
      <c r="G449" s="52" t="s">
        <v>142</v>
      </c>
      <c r="H449" s="63">
        <v>307318.77</v>
      </c>
      <c r="I449" s="63">
        <v>371600.22895748611</v>
      </c>
      <c r="J449" s="52">
        <v>20240331</v>
      </c>
      <c r="K449" s="52" t="s">
        <v>1388</v>
      </c>
      <c r="L449" s="52" t="s">
        <v>368</v>
      </c>
      <c r="M449" s="63">
        <f>I449*VLOOKUP(G449,'Currency-RBI'!$A$2:$B$28,2,0)</f>
        <v>371600.22895748611</v>
      </c>
      <c r="N449" s="53">
        <f t="shared" si="6"/>
        <v>0.82701447967934283</v>
      </c>
    </row>
    <row r="450" spans="1:14" x14ac:dyDescent="0.2">
      <c r="A450" s="52">
        <v>20221231</v>
      </c>
      <c r="B450" s="54" t="s">
        <v>1949</v>
      </c>
      <c r="C450" s="62">
        <v>51870</v>
      </c>
      <c r="D450" s="52" t="s">
        <v>1390</v>
      </c>
      <c r="E450" s="52" t="s">
        <v>1385</v>
      </c>
      <c r="F450" s="54" t="s">
        <v>1389</v>
      </c>
      <c r="G450" s="52" t="s">
        <v>142</v>
      </c>
      <c r="H450" s="63">
        <v>384331.86</v>
      </c>
      <c r="I450" s="63">
        <v>530624.69894437958</v>
      </c>
      <c r="J450" s="52">
        <v>20240331</v>
      </c>
      <c r="K450" s="52" t="s">
        <v>1391</v>
      </c>
      <c r="L450" s="52" t="s">
        <v>367</v>
      </c>
      <c r="M450" s="63">
        <f>I450*VLOOKUP(G450,'Currency-RBI'!$A$2:$B$28,2,0)</f>
        <v>530624.69894437958</v>
      </c>
      <c r="N450" s="53">
        <f t="shared" ref="N450:N513" si="7">H450/I450</f>
        <v>0.72430073602790568</v>
      </c>
    </row>
    <row r="451" spans="1:14" x14ac:dyDescent="0.2">
      <c r="A451" s="52">
        <v>20221231</v>
      </c>
      <c r="B451" s="54" t="s">
        <v>1948</v>
      </c>
      <c r="C451" s="62">
        <v>61098</v>
      </c>
      <c r="D451" s="52" t="s">
        <v>1395</v>
      </c>
      <c r="E451" s="52" t="s">
        <v>1386</v>
      </c>
      <c r="F451" s="54" t="s">
        <v>1394</v>
      </c>
      <c r="G451" s="52" t="s">
        <v>142</v>
      </c>
      <c r="H451" s="63">
        <v>423078.48</v>
      </c>
      <c r="I451" s="63">
        <v>645256.48232205526</v>
      </c>
      <c r="J451" s="52">
        <v>20240331</v>
      </c>
      <c r="K451" s="52" t="s">
        <v>1391</v>
      </c>
      <c r="L451" s="52" t="s">
        <v>368</v>
      </c>
      <c r="M451" s="63">
        <f>I451*VLOOKUP(G451,'Currency-RBI'!$A$2:$B$28,2,0)</f>
        <v>645256.48232205526</v>
      </c>
      <c r="N451" s="53">
        <f t="shared" si="7"/>
        <v>0.65567490074254908</v>
      </c>
    </row>
    <row r="452" spans="1:14" x14ac:dyDescent="0.2">
      <c r="A452" s="52">
        <v>20221231</v>
      </c>
      <c r="B452" s="54" t="s">
        <v>1947</v>
      </c>
      <c r="C452" s="62">
        <v>86640</v>
      </c>
      <c r="D452" s="52" t="s">
        <v>1397</v>
      </c>
      <c r="E452" s="52" t="s">
        <v>1385</v>
      </c>
      <c r="F452" s="54" t="s">
        <v>1396</v>
      </c>
      <c r="G452" s="52" t="s">
        <v>142</v>
      </c>
      <c r="H452" s="63">
        <v>376817.76</v>
      </c>
      <c r="I452" s="63">
        <v>475484.55112836364</v>
      </c>
      <c r="J452" s="52">
        <v>20240331</v>
      </c>
      <c r="K452" s="52" t="s">
        <v>1391</v>
      </c>
      <c r="L452" s="52" t="s">
        <v>367</v>
      </c>
      <c r="M452" s="63">
        <f>I452*VLOOKUP(G452,'Currency-RBI'!$A$2:$B$28,2,0)</f>
        <v>475484.55112836364</v>
      </c>
      <c r="N452" s="53">
        <f t="shared" si="7"/>
        <v>0.79249212010312575</v>
      </c>
    </row>
    <row r="453" spans="1:14" x14ac:dyDescent="0.2">
      <c r="A453" s="52">
        <v>20221231</v>
      </c>
      <c r="B453" s="54" t="s">
        <v>1946</v>
      </c>
      <c r="C453" s="62">
        <v>76038</v>
      </c>
      <c r="D453" s="52" t="s">
        <v>1395</v>
      </c>
      <c r="E453" s="52" t="s">
        <v>1386</v>
      </c>
      <c r="F453" s="54" t="s">
        <v>1394</v>
      </c>
      <c r="G453" s="52" t="s">
        <v>142</v>
      </c>
      <c r="H453" s="63">
        <v>324125.01</v>
      </c>
      <c r="I453" s="63">
        <v>374464.49167795718</v>
      </c>
      <c r="J453" s="52">
        <v>20240331</v>
      </c>
      <c r="K453" s="52" t="s">
        <v>1388</v>
      </c>
      <c r="L453" s="52" t="s">
        <v>368</v>
      </c>
      <c r="M453" s="63">
        <f>I453*VLOOKUP(G453,'Currency-RBI'!$A$2:$B$28,2,0)</f>
        <v>374464.49167795718</v>
      </c>
      <c r="N453" s="53">
        <f t="shared" si="7"/>
        <v>0.86556941232962192</v>
      </c>
    </row>
    <row r="454" spans="1:14" x14ac:dyDescent="0.2">
      <c r="A454" s="52">
        <v>20221231</v>
      </c>
      <c r="B454" s="54" t="s">
        <v>1945</v>
      </c>
      <c r="C454" s="62">
        <v>37574</v>
      </c>
      <c r="D454" s="52" t="s">
        <v>1390</v>
      </c>
      <c r="E454" s="52" t="s">
        <v>1386</v>
      </c>
      <c r="F454" s="54" t="s">
        <v>1389</v>
      </c>
      <c r="G454" s="52" t="s">
        <v>142</v>
      </c>
      <c r="H454" s="63">
        <v>112319.45999999999</v>
      </c>
      <c r="I454" s="63">
        <v>134466.19948282861</v>
      </c>
      <c r="J454" s="52">
        <v>20240331</v>
      </c>
      <c r="K454" s="52" t="s">
        <v>1388</v>
      </c>
      <c r="L454" s="52" t="s">
        <v>367</v>
      </c>
      <c r="M454" s="63">
        <f>I454*VLOOKUP(G454,'Currency-RBI'!$A$2:$B$28,2,0)</f>
        <v>134466.19948282861</v>
      </c>
      <c r="N454" s="53">
        <f t="shared" si="7"/>
        <v>0.83529883667414306</v>
      </c>
    </row>
    <row r="455" spans="1:14" x14ac:dyDescent="0.2">
      <c r="A455" s="52">
        <v>20221231</v>
      </c>
      <c r="B455" s="54" t="s">
        <v>1944</v>
      </c>
      <c r="C455" s="62">
        <v>52055</v>
      </c>
      <c r="D455" s="52" t="s">
        <v>1395</v>
      </c>
      <c r="E455" s="52" t="s">
        <v>1385</v>
      </c>
      <c r="F455" s="54" t="s">
        <v>1394</v>
      </c>
      <c r="G455" s="52" t="s">
        <v>142</v>
      </c>
      <c r="H455" s="63">
        <v>240049.26</v>
      </c>
      <c r="I455" s="63">
        <v>432303.90322265704</v>
      </c>
      <c r="J455" s="52">
        <v>20240331</v>
      </c>
      <c r="K455" s="52" t="s">
        <v>1391</v>
      </c>
      <c r="L455" s="52" t="s">
        <v>368</v>
      </c>
      <c r="M455" s="63">
        <f>I455*VLOOKUP(G455,'Currency-RBI'!$A$2:$B$28,2,0)</f>
        <v>432303.90322265704</v>
      </c>
      <c r="N455" s="53">
        <f t="shared" si="7"/>
        <v>0.55527895586999421</v>
      </c>
    </row>
    <row r="456" spans="1:14" x14ac:dyDescent="0.2">
      <c r="A456" s="52">
        <v>20221231</v>
      </c>
      <c r="B456" s="54" t="s">
        <v>1943</v>
      </c>
      <c r="C456" s="62">
        <v>21967</v>
      </c>
      <c r="D456" s="52" t="s">
        <v>1395</v>
      </c>
      <c r="E456" s="52" t="s">
        <v>1386</v>
      </c>
      <c r="F456" s="54" t="s">
        <v>1394</v>
      </c>
      <c r="G456" s="52" t="s">
        <v>142</v>
      </c>
      <c r="H456" s="63">
        <v>181927.35</v>
      </c>
      <c r="I456" s="63">
        <v>316838.36449753167</v>
      </c>
      <c r="J456" s="52">
        <v>20240331</v>
      </c>
      <c r="K456" s="52" t="s">
        <v>1388</v>
      </c>
      <c r="L456" s="52" t="s">
        <v>368</v>
      </c>
      <c r="M456" s="63">
        <f>I456*VLOOKUP(G456,'Currency-RBI'!$A$2:$B$28,2,0)</f>
        <v>316838.36449753167</v>
      </c>
      <c r="N456" s="53">
        <f t="shared" si="7"/>
        <v>0.57419608982174664</v>
      </c>
    </row>
    <row r="457" spans="1:14" x14ac:dyDescent="0.2">
      <c r="A457" s="52">
        <v>20221231</v>
      </c>
      <c r="B457" s="54" t="s">
        <v>1942</v>
      </c>
      <c r="C457" s="62">
        <v>63527</v>
      </c>
      <c r="D457" s="52" t="s">
        <v>1397</v>
      </c>
      <c r="E457" s="52" t="s">
        <v>1386</v>
      </c>
      <c r="F457" s="54" t="s">
        <v>1396</v>
      </c>
      <c r="G457" s="52" t="s">
        <v>142</v>
      </c>
      <c r="H457" s="63">
        <v>224478.54</v>
      </c>
      <c r="I457" s="63">
        <v>296897.40877830831</v>
      </c>
      <c r="J457" s="52">
        <v>20240331</v>
      </c>
      <c r="K457" s="52" t="s">
        <v>1388</v>
      </c>
      <c r="L457" s="52" t="s">
        <v>368</v>
      </c>
      <c r="M457" s="63">
        <f>I457*VLOOKUP(G457,'Currency-RBI'!$A$2:$B$28,2,0)</f>
        <v>296897.40877830831</v>
      </c>
      <c r="N457" s="53">
        <f t="shared" si="7"/>
        <v>0.75608116932949365</v>
      </c>
    </row>
    <row r="458" spans="1:14" x14ac:dyDescent="0.2">
      <c r="A458" s="52">
        <v>20221231</v>
      </c>
      <c r="B458" s="54" t="s">
        <v>1941</v>
      </c>
      <c r="C458" s="62">
        <v>17496</v>
      </c>
      <c r="D458" s="52" t="s">
        <v>1393</v>
      </c>
      <c r="E458" s="52" t="s">
        <v>1385</v>
      </c>
      <c r="F458" s="54" t="s">
        <v>1392</v>
      </c>
      <c r="G458" s="52" t="s">
        <v>142</v>
      </c>
      <c r="H458" s="63">
        <v>485989.02</v>
      </c>
      <c r="I458" s="63">
        <v>842180.25716521405</v>
      </c>
      <c r="J458" s="52">
        <v>20240331</v>
      </c>
      <c r="K458" s="52" t="s">
        <v>1388</v>
      </c>
      <c r="L458" s="52" t="s">
        <v>368</v>
      </c>
      <c r="M458" s="63">
        <f>I458*VLOOKUP(G458,'Currency-RBI'!$A$2:$B$28,2,0)</f>
        <v>842180.25716521405</v>
      </c>
      <c r="N458" s="53">
        <f t="shared" si="7"/>
        <v>0.57706057089944518</v>
      </c>
    </row>
    <row r="459" spans="1:14" x14ac:dyDescent="0.2">
      <c r="A459" s="52">
        <v>20221231</v>
      </c>
      <c r="B459" s="54" t="s">
        <v>1940</v>
      </c>
      <c r="C459" s="62">
        <v>10903</v>
      </c>
      <c r="D459" s="52" t="s">
        <v>1395</v>
      </c>
      <c r="E459" s="52" t="s">
        <v>1385</v>
      </c>
      <c r="F459" s="54" t="s">
        <v>1394</v>
      </c>
      <c r="G459" s="52" t="s">
        <v>142</v>
      </c>
      <c r="H459" s="63">
        <v>216435.78</v>
      </c>
      <c r="I459" s="63">
        <v>324962.70370318298</v>
      </c>
      <c r="J459" s="52">
        <v>20240331</v>
      </c>
      <c r="K459" s="52" t="s">
        <v>1388</v>
      </c>
      <c r="L459" s="52" t="s">
        <v>367</v>
      </c>
      <c r="M459" s="63">
        <f>I459*VLOOKUP(G459,'Currency-RBI'!$A$2:$B$28,2,0)</f>
        <v>324962.70370318298</v>
      </c>
      <c r="N459" s="53">
        <f t="shared" si="7"/>
        <v>0.66603267862298998</v>
      </c>
    </row>
    <row r="460" spans="1:14" x14ac:dyDescent="0.2">
      <c r="A460" s="52">
        <v>20221231</v>
      </c>
      <c r="B460" s="54" t="s">
        <v>1939</v>
      </c>
      <c r="C460" s="62">
        <v>49061</v>
      </c>
      <c r="D460" s="52" t="s">
        <v>1397</v>
      </c>
      <c r="E460" s="52" t="s">
        <v>1386</v>
      </c>
      <c r="F460" s="54" t="s">
        <v>1396</v>
      </c>
      <c r="G460" s="52" t="s">
        <v>142</v>
      </c>
      <c r="H460" s="63">
        <v>417251.33999999997</v>
      </c>
      <c r="I460" s="63">
        <v>742155.87875699112</v>
      </c>
      <c r="J460" s="52">
        <v>20240331</v>
      </c>
      <c r="K460" s="52" t="s">
        <v>1388</v>
      </c>
      <c r="L460" s="52" t="s">
        <v>367</v>
      </c>
      <c r="M460" s="63">
        <f>I460*VLOOKUP(G460,'Currency-RBI'!$A$2:$B$28,2,0)</f>
        <v>742155.87875699112</v>
      </c>
      <c r="N460" s="53">
        <f t="shared" si="7"/>
        <v>0.56221523259889616</v>
      </c>
    </row>
    <row r="461" spans="1:14" x14ac:dyDescent="0.2">
      <c r="A461" s="52">
        <v>20221231</v>
      </c>
      <c r="B461" s="54" t="s">
        <v>1938</v>
      </c>
      <c r="C461" s="62">
        <v>54981</v>
      </c>
      <c r="D461" s="52" t="s">
        <v>1395</v>
      </c>
      <c r="E461" s="52" t="s">
        <v>1385</v>
      </c>
      <c r="F461" s="54" t="s">
        <v>1394</v>
      </c>
      <c r="G461" s="52" t="s">
        <v>142</v>
      </c>
      <c r="H461" s="63">
        <v>136486.35</v>
      </c>
      <c r="I461" s="63">
        <v>209368.31233112415</v>
      </c>
      <c r="J461" s="52">
        <v>20240331</v>
      </c>
      <c r="K461" s="52" t="s">
        <v>1388</v>
      </c>
      <c r="L461" s="52" t="s">
        <v>367</v>
      </c>
      <c r="M461" s="63">
        <f>I461*VLOOKUP(G461,'Currency-RBI'!$A$2:$B$28,2,0)</f>
        <v>209368.31233112415</v>
      </c>
      <c r="N461" s="53">
        <f t="shared" si="7"/>
        <v>0.65189592675390873</v>
      </c>
    </row>
    <row r="462" spans="1:14" x14ac:dyDescent="0.2">
      <c r="A462" s="52">
        <v>20221231</v>
      </c>
      <c r="B462" s="54" t="s">
        <v>1937</v>
      </c>
      <c r="C462" s="62">
        <v>79747</v>
      </c>
      <c r="D462" s="52" t="s">
        <v>1393</v>
      </c>
      <c r="E462" s="52" t="s">
        <v>1386</v>
      </c>
      <c r="F462" s="54" t="s">
        <v>1392</v>
      </c>
      <c r="G462" s="52" t="s">
        <v>142</v>
      </c>
      <c r="H462" s="63">
        <v>342393.48</v>
      </c>
      <c r="I462" s="63">
        <v>445173.12205975672</v>
      </c>
      <c r="J462" s="52">
        <v>20240331</v>
      </c>
      <c r="K462" s="52" t="s">
        <v>1391</v>
      </c>
      <c r="L462" s="52" t="s">
        <v>367</v>
      </c>
      <c r="M462" s="63">
        <f>I462*VLOOKUP(G462,'Currency-RBI'!$A$2:$B$28,2,0)</f>
        <v>445173.12205975672</v>
      </c>
      <c r="N462" s="53">
        <f t="shared" si="7"/>
        <v>0.76912433171120254</v>
      </c>
    </row>
    <row r="463" spans="1:14" x14ac:dyDescent="0.2">
      <c r="A463" s="52">
        <v>20221231</v>
      </c>
      <c r="B463" s="54" t="s">
        <v>1936</v>
      </c>
      <c r="C463" s="62">
        <v>79682</v>
      </c>
      <c r="D463" s="52" t="s">
        <v>1390</v>
      </c>
      <c r="E463" s="52" t="s">
        <v>1385</v>
      </c>
      <c r="F463" s="54" t="s">
        <v>1389</v>
      </c>
      <c r="G463" s="52" t="s">
        <v>142</v>
      </c>
      <c r="H463" s="63">
        <v>447052.32</v>
      </c>
      <c r="I463" s="63">
        <v>491382.01388385944</v>
      </c>
      <c r="J463" s="52">
        <v>20240331</v>
      </c>
      <c r="K463" s="52" t="s">
        <v>1388</v>
      </c>
      <c r="L463" s="52" t="s">
        <v>368</v>
      </c>
      <c r="M463" s="63">
        <f>I463*VLOOKUP(G463,'Currency-RBI'!$A$2:$B$28,2,0)</f>
        <v>491382.01388385944</v>
      </c>
      <c r="N463" s="53">
        <f t="shared" si="7"/>
        <v>0.90978568073039612</v>
      </c>
    </row>
    <row r="464" spans="1:14" x14ac:dyDescent="0.2">
      <c r="A464" s="52">
        <v>20221231</v>
      </c>
      <c r="B464" s="54" t="s">
        <v>1935</v>
      </c>
      <c r="C464" s="62">
        <v>56685</v>
      </c>
      <c r="D464" s="52" t="s">
        <v>1393</v>
      </c>
      <c r="E464" s="52" t="s">
        <v>1386</v>
      </c>
      <c r="F464" s="54" t="s">
        <v>1392</v>
      </c>
      <c r="G464" s="52" t="s">
        <v>142</v>
      </c>
      <c r="H464" s="63">
        <v>480815.27999999997</v>
      </c>
      <c r="I464" s="63">
        <v>645558.00526512018</v>
      </c>
      <c r="J464" s="52">
        <v>20240331</v>
      </c>
      <c r="K464" s="52" t="s">
        <v>1388</v>
      </c>
      <c r="L464" s="52" t="s">
        <v>367</v>
      </c>
      <c r="M464" s="63">
        <f>I464*VLOOKUP(G464,'Currency-RBI'!$A$2:$B$28,2,0)</f>
        <v>645558.00526512018</v>
      </c>
      <c r="N464" s="53">
        <f t="shared" si="7"/>
        <v>0.74480569689866516</v>
      </c>
    </row>
    <row r="465" spans="1:14" x14ac:dyDescent="0.2">
      <c r="A465" s="52">
        <v>20221231</v>
      </c>
      <c r="B465" s="54" t="s">
        <v>1934</v>
      </c>
      <c r="C465" s="62">
        <v>84627</v>
      </c>
      <c r="D465" s="52" t="s">
        <v>1397</v>
      </c>
      <c r="E465" s="52" t="s">
        <v>1385</v>
      </c>
      <c r="F465" s="54" t="s">
        <v>1396</v>
      </c>
      <c r="G465" s="52" t="s">
        <v>142</v>
      </c>
      <c r="H465" s="63">
        <v>84131.19</v>
      </c>
      <c r="I465" s="63">
        <v>126874.34674583214</v>
      </c>
      <c r="J465" s="52">
        <v>20240331</v>
      </c>
      <c r="K465" s="52" t="s">
        <v>1388</v>
      </c>
      <c r="L465" s="52" t="s">
        <v>368</v>
      </c>
      <c r="M465" s="63">
        <f>I465*VLOOKUP(G465,'Currency-RBI'!$A$2:$B$28,2,0)</f>
        <v>126874.34674583214</v>
      </c>
      <c r="N465" s="53">
        <f t="shared" si="7"/>
        <v>0.66310638957251411</v>
      </c>
    </row>
    <row r="466" spans="1:14" x14ac:dyDescent="0.2">
      <c r="A466" s="52">
        <v>20221231</v>
      </c>
      <c r="B466" s="54" t="s">
        <v>1933</v>
      </c>
      <c r="C466" s="62">
        <v>55755</v>
      </c>
      <c r="D466" s="52" t="s">
        <v>1395</v>
      </c>
      <c r="E466" s="52" t="s">
        <v>1385</v>
      </c>
      <c r="F466" s="54" t="s">
        <v>1394</v>
      </c>
      <c r="G466" s="52" t="s">
        <v>142</v>
      </c>
      <c r="H466" s="63">
        <v>94194.54</v>
      </c>
      <c r="I466" s="63">
        <v>101481.03233354734</v>
      </c>
      <c r="J466" s="52">
        <v>20240331</v>
      </c>
      <c r="K466" s="52" t="s">
        <v>1391</v>
      </c>
      <c r="L466" s="52" t="s">
        <v>368</v>
      </c>
      <c r="M466" s="63">
        <f>I466*VLOOKUP(G466,'Currency-RBI'!$A$2:$B$28,2,0)</f>
        <v>101481.03233354734</v>
      </c>
      <c r="N466" s="53">
        <f t="shared" si="7"/>
        <v>0.9281984803859884</v>
      </c>
    </row>
    <row r="467" spans="1:14" x14ac:dyDescent="0.2">
      <c r="A467" s="52">
        <v>20221231</v>
      </c>
      <c r="B467" s="54" t="s">
        <v>1932</v>
      </c>
      <c r="C467" s="62">
        <v>80096</v>
      </c>
      <c r="D467" s="52" t="s">
        <v>1395</v>
      </c>
      <c r="E467" s="52" t="s">
        <v>1386</v>
      </c>
      <c r="F467" s="54" t="s">
        <v>1394</v>
      </c>
      <c r="G467" s="52" t="s">
        <v>142</v>
      </c>
      <c r="H467" s="63">
        <v>416275.20000000001</v>
      </c>
      <c r="I467" s="63">
        <v>458212.20560329378</v>
      </c>
      <c r="J467" s="52">
        <v>20240331</v>
      </c>
      <c r="K467" s="52" t="s">
        <v>1391</v>
      </c>
      <c r="L467" s="52" t="s">
        <v>368</v>
      </c>
      <c r="M467" s="63">
        <f>I467*VLOOKUP(G467,'Currency-RBI'!$A$2:$B$28,2,0)</f>
        <v>458212.20560329378</v>
      </c>
      <c r="N467" s="53">
        <f t="shared" si="7"/>
        <v>0.90847689107696628</v>
      </c>
    </row>
    <row r="468" spans="1:14" x14ac:dyDescent="0.2">
      <c r="A468" s="52">
        <v>20221231</v>
      </c>
      <c r="B468" s="54" t="s">
        <v>1931</v>
      </c>
      <c r="C468" s="62">
        <v>30641</v>
      </c>
      <c r="D468" s="52" t="s">
        <v>1397</v>
      </c>
      <c r="E468" s="52" t="s">
        <v>1385</v>
      </c>
      <c r="F468" s="54" t="s">
        <v>1396</v>
      </c>
      <c r="G468" s="52" t="s">
        <v>142</v>
      </c>
      <c r="H468" s="63">
        <v>291983.67</v>
      </c>
      <c r="I468" s="63">
        <v>418761.70948496199</v>
      </c>
      <c r="J468" s="52">
        <v>20240331</v>
      </c>
      <c r="K468" s="52" t="s">
        <v>1391</v>
      </c>
      <c r="L468" s="52" t="s">
        <v>367</v>
      </c>
      <c r="M468" s="63">
        <f>I468*VLOOKUP(G468,'Currency-RBI'!$A$2:$B$28,2,0)</f>
        <v>418761.70948496199</v>
      </c>
      <c r="N468" s="53">
        <f t="shared" si="7"/>
        <v>0.69725493851649611</v>
      </c>
    </row>
    <row r="469" spans="1:14" x14ac:dyDescent="0.2">
      <c r="A469" s="52">
        <v>20221231</v>
      </c>
      <c r="B469" s="54" t="s">
        <v>1930</v>
      </c>
      <c r="C469" s="62">
        <v>10439</v>
      </c>
      <c r="D469" s="52" t="s">
        <v>1393</v>
      </c>
      <c r="E469" s="52" t="s">
        <v>1385</v>
      </c>
      <c r="F469" s="54" t="s">
        <v>1392</v>
      </c>
      <c r="G469" s="52" t="s">
        <v>142</v>
      </c>
      <c r="H469" s="63">
        <v>464537.7</v>
      </c>
      <c r="I469" s="63">
        <v>686014.70764772489</v>
      </c>
      <c r="J469" s="52">
        <v>20240331</v>
      </c>
      <c r="K469" s="52" t="s">
        <v>1388</v>
      </c>
      <c r="L469" s="52" t="s">
        <v>368</v>
      </c>
      <c r="M469" s="63">
        <f>I469*VLOOKUP(G469,'Currency-RBI'!$A$2:$B$28,2,0)</f>
        <v>686014.70764772489</v>
      </c>
      <c r="N469" s="53">
        <f t="shared" si="7"/>
        <v>0.67715414089714321</v>
      </c>
    </row>
    <row r="470" spans="1:14" x14ac:dyDescent="0.2">
      <c r="A470" s="52">
        <v>20221231</v>
      </c>
      <c r="B470" s="54" t="s">
        <v>1929</v>
      </c>
      <c r="C470" s="62">
        <v>76979</v>
      </c>
      <c r="D470" s="52" t="s">
        <v>1397</v>
      </c>
      <c r="E470" s="52" t="s">
        <v>1386</v>
      </c>
      <c r="F470" s="54" t="s">
        <v>1396</v>
      </c>
      <c r="G470" s="52" t="s">
        <v>142</v>
      </c>
      <c r="H470" s="63">
        <v>294256.71000000002</v>
      </c>
      <c r="I470" s="63">
        <v>407040.26186705305</v>
      </c>
      <c r="J470" s="52">
        <v>20240331</v>
      </c>
      <c r="K470" s="52" t="s">
        <v>1388</v>
      </c>
      <c r="L470" s="52" t="s">
        <v>367</v>
      </c>
      <c r="M470" s="63">
        <f>I470*VLOOKUP(G470,'Currency-RBI'!$A$2:$B$28,2,0)</f>
        <v>407040.26186705305</v>
      </c>
      <c r="N470" s="53">
        <f t="shared" si="7"/>
        <v>0.72291794588150537</v>
      </c>
    </row>
    <row r="471" spans="1:14" x14ac:dyDescent="0.2">
      <c r="A471" s="52">
        <v>20221231</v>
      </c>
      <c r="B471" s="54" t="s">
        <v>1928</v>
      </c>
      <c r="C471" s="62">
        <v>65897</v>
      </c>
      <c r="D471" s="52" t="s">
        <v>1390</v>
      </c>
      <c r="E471" s="52" t="s">
        <v>1386</v>
      </c>
      <c r="F471" s="54" t="s">
        <v>1389</v>
      </c>
      <c r="G471" s="52" t="s">
        <v>142</v>
      </c>
      <c r="H471" s="63">
        <v>147872.34</v>
      </c>
      <c r="I471" s="63">
        <v>207972.15313871231</v>
      </c>
      <c r="J471" s="52">
        <v>20240331</v>
      </c>
      <c r="K471" s="52" t="s">
        <v>1391</v>
      </c>
      <c r="L471" s="52" t="s">
        <v>367</v>
      </c>
      <c r="M471" s="63">
        <f>I471*VLOOKUP(G471,'Currency-RBI'!$A$2:$B$28,2,0)</f>
        <v>207972.15313871231</v>
      </c>
      <c r="N471" s="53">
        <f t="shared" si="7"/>
        <v>0.71101990227207379</v>
      </c>
    </row>
    <row r="472" spans="1:14" x14ac:dyDescent="0.2">
      <c r="A472" s="52">
        <v>20221231</v>
      </c>
      <c r="B472" s="54" t="s">
        <v>1927</v>
      </c>
      <c r="C472" s="62">
        <v>56911</v>
      </c>
      <c r="D472" s="52" t="s">
        <v>1390</v>
      </c>
      <c r="E472" s="52" t="s">
        <v>1386</v>
      </c>
      <c r="F472" s="54" t="s">
        <v>1389</v>
      </c>
      <c r="G472" s="52" t="s">
        <v>142</v>
      </c>
      <c r="H472" s="63">
        <v>185795.28</v>
      </c>
      <c r="I472" s="63">
        <v>310635.74880978069</v>
      </c>
      <c r="J472" s="52">
        <v>20240331</v>
      </c>
      <c r="K472" s="52" t="s">
        <v>1388</v>
      </c>
      <c r="L472" s="52" t="s">
        <v>367</v>
      </c>
      <c r="M472" s="63">
        <f>I472*VLOOKUP(G472,'Currency-RBI'!$A$2:$B$28,2,0)</f>
        <v>310635.74880978069</v>
      </c>
      <c r="N472" s="53">
        <f t="shared" si="7"/>
        <v>0.59811300119798072</v>
      </c>
    </row>
    <row r="473" spans="1:14" x14ac:dyDescent="0.2">
      <c r="A473" s="52">
        <v>20221231</v>
      </c>
      <c r="B473" s="54" t="s">
        <v>1926</v>
      </c>
      <c r="C473" s="62">
        <v>24897</v>
      </c>
      <c r="D473" s="52" t="s">
        <v>1397</v>
      </c>
      <c r="E473" s="52" t="s">
        <v>1385</v>
      </c>
      <c r="F473" s="54" t="s">
        <v>1396</v>
      </c>
      <c r="G473" s="52" t="s">
        <v>142</v>
      </c>
      <c r="H473" s="63">
        <v>329859.09000000003</v>
      </c>
      <c r="I473" s="63">
        <v>390004.22484877001</v>
      </c>
      <c r="J473" s="52">
        <v>20240331</v>
      </c>
      <c r="K473" s="52" t="s">
        <v>1391</v>
      </c>
      <c r="L473" s="52" t="s">
        <v>367</v>
      </c>
      <c r="M473" s="63">
        <f>I473*VLOOKUP(G473,'Currency-RBI'!$A$2:$B$28,2,0)</f>
        <v>390004.22484877001</v>
      </c>
      <c r="N473" s="53">
        <f t="shared" si="7"/>
        <v>0.84578337613626575</v>
      </c>
    </row>
    <row r="474" spans="1:14" x14ac:dyDescent="0.2">
      <c r="A474" s="52">
        <v>20221231</v>
      </c>
      <c r="B474" s="54" t="s">
        <v>1925</v>
      </c>
      <c r="C474" s="62">
        <v>69236</v>
      </c>
      <c r="D474" s="52" t="s">
        <v>1393</v>
      </c>
      <c r="E474" s="52" t="s">
        <v>1385</v>
      </c>
      <c r="F474" s="54" t="s">
        <v>1392</v>
      </c>
      <c r="G474" s="52" t="s">
        <v>142</v>
      </c>
      <c r="H474" s="63">
        <v>441583.56</v>
      </c>
      <c r="I474" s="63">
        <v>698178.245813641</v>
      </c>
      <c r="J474" s="52">
        <v>20240331</v>
      </c>
      <c r="K474" s="52" t="s">
        <v>1388</v>
      </c>
      <c r="L474" s="52" t="s">
        <v>368</v>
      </c>
      <c r="M474" s="63">
        <f>I474*VLOOKUP(G474,'Currency-RBI'!$A$2:$B$28,2,0)</f>
        <v>698178.245813641</v>
      </c>
      <c r="N474" s="53">
        <f t="shared" si="7"/>
        <v>0.63247968931685716</v>
      </c>
    </row>
    <row r="475" spans="1:14" x14ac:dyDescent="0.2">
      <c r="A475" s="52">
        <v>20221231</v>
      </c>
      <c r="B475" s="54" t="s">
        <v>1924</v>
      </c>
      <c r="C475" s="62">
        <v>22189</v>
      </c>
      <c r="D475" s="52" t="s">
        <v>1397</v>
      </c>
      <c r="E475" s="52" t="s">
        <v>1386</v>
      </c>
      <c r="F475" s="54" t="s">
        <v>1396</v>
      </c>
      <c r="G475" s="52" t="s">
        <v>142</v>
      </c>
      <c r="H475" s="63">
        <v>296065.44</v>
      </c>
      <c r="I475" s="63">
        <v>583529.8680044997</v>
      </c>
      <c r="J475" s="52">
        <v>20240331</v>
      </c>
      <c r="K475" s="52" t="s">
        <v>1391</v>
      </c>
      <c r="L475" s="52" t="s">
        <v>367</v>
      </c>
      <c r="M475" s="63">
        <f>I475*VLOOKUP(G475,'Currency-RBI'!$A$2:$B$28,2,0)</f>
        <v>583529.8680044997</v>
      </c>
      <c r="N475" s="53">
        <f t="shared" si="7"/>
        <v>0.50736981298396366</v>
      </c>
    </row>
    <row r="476" spans="1:14" x14ac:dyDescent="0.2">
      <c r="A476" s="52">
        <v>20221231</v>
      </c>
      <c r="B476" s="54" t="s">
        <v>1923</v>
      </c>
      <c r="C476" s="62">
        <v>51790</v>
      </c>
      <c r="D476" s="52" t="s">
        <v>1395</v>
      </c>
      <c r="E476" s="52" t="s">
        <v>1385</v>
      </c>
      <c r="F476" s="54" t="s">
        <v>1394</v>
      </c>
      <c r="G476" s="52" t="s">
        <v>142</v>
      </c>
      <c r="H476" s="63">
        <v>476192.97</v>
      </c>
      <c r="I476" s="63">
        <v>495563.25464363518</v>
      </c>
      <c r="J476" s="52">
        <v>20240331</v>
      </c>
      <c r="K476" s="52" t="s">
        <v>1391</v>
      </c>
      <c r="L476" s="52" t="s">
        <v>367</v>
      </c>
      <c r="M476" s="63">
        <f>I476*VLOOKUP(G476,'Currency-RBI'!$A$2:$B$28,2,0)</f>
        <v>495563.25464363518</v>
      </c>
      <c r="N476" s="53">
        <f t="shared" si="7"/>
        <v>0.96091258893364762</v>
      </c>
    </row>
    <row r="477" spans="1:14" x14ac:dyDescent="0.2">
      <c r="A477" s="52">
        <v>20221231</v>
      </c>
      <c r="B477" s="54" t="s">
        <v>1922</v>
      </c>
      <c r="C477" s="62">
        <v>19016</v>
      </c>
      <c r="D477" s="52" t="s">
        <v>1395</v>
      </c>
      <c r="E477" s="52" t="s">
        <v>1385</v>
      </c>
      <c r="F477" s="54" t="s">
        <v>1394</v>
      </c>
      <c r="G477" s="52" t="s">
        <v>142</v>
      </c>
      <c r="H477" s="63">
        <v>55099.44</v>
      </c>
      <c r="I477" s="63">
        <v>100988.49974535346</v>
      </c>
      <c r="J477" s="52">
        <v>20240331</v>
      </c>
      <c r="K477" s="52" t="s">
        <v>1391</v>
      </c>
      <c r="L477" s="52" t="s">
        <v>367</v>
      </c>
      <c r="M477" s="63">
        <f>I477*VLOOKUP(G477,'Currency-RBI'!$A$2:$B$28,2,0)</f>
        <v>100988.49974535346</v>
      </c>
      <c r="N477" s="53">
        <f t="shared" si="7"/>
        <v>0.54560113417800482</v>
      </c>
    </row>
    <row r="478" spans="1:14" x14ac:dyDescent="0.2">
      <c r="A478" s="52">
        <v>20221231</v>
      </c>
      <c r="B478" s="54" t="s">
        <v>1921</v>
      </c>
      <c r="C478" s="62">
        <v>16070</v>
      </c>
      <c r="D478" s="52" t="s">
        <v>1397</v>
      </c>
      <c r="E478" s="52" t="s">
        <v>1386</v>
      </c>
      <c r="F478" s="54" t="s">
        <v>1396</v>
      </c>
      <c r="G478" s="52" t="s">
        <v>142</v>
      </c>
      <c r="H478" s="63">
        <v>315171.45</v>
      </c>
      <c r="I478" s="63">
        <v>361562.18890961196</v>
      </c>
      <c r="J478" s="52">
        <v>20240331</v>
      </c>
      <c r="K478" s="52" t="s">
        <v>1391</v>
      </c>
      <c r="L478" s="52" t="s">
        <v>368</v>
      </c>
      <c r="M478" s="63">
        <f>I478*VLOOKUP(G478,'Currency-RBI'!$A$2:$B$28,2,0)</f>
        <v>361562.18890961196</v>
      </c>
      <c r="N478" s="53">
        <f t="shared" si="7"/>
        <v>0.87169361085705421</v>
      </c>
    </row>
    <row r="479" spans="1:14" x14ac:dyDescent="0.2">
      <c r="A479" s="52">
        <v>20221231</v>
      </c>
      <c r="B479" s="54" t="s">
        <v>1920</v>
      </c>
      <c r="C479" s="62">
        <v>54635</v>
      </c>
      <c r="D479" s="52" t="s">
        <v>1393</v>
      </c>
      <c r="E479" s="52" t="s">
        <v>1385</v>
      </c>
      <c r="F479" s="54" t="s">
        <v>1392</v>
      </c>
      <c r="G479" s="52" t="s">
        <v>142</v>
      </c>
      <c r="H479" s="63">
        <v>287965.26</v>
      </c>
      <c r="I479" s="63">
        <v>479709.57001114666</v>
      </c>
      <c r="J479" s="52">
        <v>20240331</v>
      </c>
      <c r="K479" s="52" t="s">
        <v>1388</v>
      </c>
      <c r="L479" s="52" t="s">
        <v>367</v>
      </c>
      <c r="M479" s="63">
        <f>I479*VLOOKUP(G479,'Currency-RBI'!$A$2:$B$28,2,0)</f>
        <v>479709.57001114666</v>
      </c>
      <c r="N479" s="53">
        <f t="shared" si="7"/>
        <v>0.60029083846150655</v>
      </c>
    </row>
    <row r="480" spans="1:14" x14ac:dyDescent="0.2">
      <c r="A480" s="52">
        <v>20221231</v>
      </c>
      <c r="B480" s="54" t="s">
        <v>1919</v>
      </c>
      <c r="C480" s="62">
        <v>54666</v>
      </c>
      <c r="D480" s="52" t="s">
        <v>1397</v>
      </c>
      <c r="E480" s="52" t="s">
        <v>1386</v>
      </c>
      <c r="F480" s="54" t="s">
        <v>1396</v>
      </c>
      <c r="G480" s="52" t="s">
        <v>142</v>
      </c>
      <c r="H480" s="63">
        <v>256154.58</v>
      </c>
      <c r="I480" s="63">
        <v>476134.22258924582</v>
      </c>
      <c r="J480" s="52">
        <v>20240331</v>
      </c>
      <c r="K480" s="52" t="s">
        <v>1391</v>
      </c>
      <c r="L480" s="52" t="s">
        <v>368</v>
      </c>
      <c r="M480" s="63">
        <f>I480*VLOOKUP(G480,'Currency-RBI'!$A$2:$B$28,2,0)</f>
        <v>476134.22258924582</v>
      </c>
      <c r="N480" s="53">
        <f t="shared" si="7"/>
        <v>0.53798817192138881</v>
      </c>
    </row>
    <row r="481" spans="1:14" x14ac:dyDescent="0.2">
      <c r="A481" s="52">
        <v>20221231</v>
      </c>
      <c r="B481" s="54" t="s">
        <v>1918</v>
      </c>
      <c r="C481" s="62">
        <v>77283</v>
      </c>
      <c r="D481" s="52" t="s">
        <v>1397</v>
      </c>
      <c r="E481" s="52" t="s">
        <v>1386</v>
      </c>
      <c r="F481" s="54" t="s">
        <v>1396</v>
      </c>
      <c r="G481" s="52" t="s">
        <v>142</v>
      </c>
      <c r="H481" s="63">
        <v>344392.29</v>
      </c>
      <c r="I481" s="63">
        <v>420947.86053764523</v>
      </c>
      <c r="J481" s="52">
        <v>20240331</v>
      </c>
      <c r="K481" s="52" t="s">
        <v>1388</v>
      </c>
      <c r="L481" s="52" t="s">
        <v>367</v>
      </c>
      <c r="M481" s="63">
        <f>I481*VLOOKUP(G481,'Currency-RBI'!$A$2:$B$28,2,0)</f>
        <v>420947.86053764523</v>
      </c>
      <c r="N481" s="53">
        <f t="shared" si="7"/>
        <v>0.81813526634898071</v>
      </c>
    </row>
    <row r="482" spans="1:14" x14ac:dyDescent="0.2">
      <c r="A482" s="52">
        <v>20221231</v>
      </c>
      <c r="B482" s="54" t="s">
        <v>1917</v>
      </c>
      <c r="C482" s="62">
        <v>21319</v>
      </c>
      <c r="D482" s="52" t="s">
        <v>1397</v>
      </c>
      <c r="E482" s="52" t="s">
        <v>1386</v>
      </c>
      <c r="F482" s="54" t="s">
        <v>1396</v>
      </c>
      <c r="G482" s="52" t="s">
        <v>142</v>
      </c>
      <c r="H482" s="63">
        <v>92156.13</v>
      </c>
      <c r="I482" s="63">
        <v>158409.06541767341</v>
      </c>
      <c r="J482" s="52">
        <v>20240331</v>
      </c>
      <c r="K482" s="52" t="s">
        <v>1391</v>
      </c>
      <c r="L482" s="52" t="s">
        <v>367</v>
      </c>
      <c r="M482" s="63">
        <f>I482*VLOOKUP(G482,'Currency-RBI'!$A$2:$B$28,2,0)</f>
        <v>158409.06541767341</v>
      </c>
      <c r="N482" s="53">
        <f t="shared" si="7"/>
        <v>0.58176045516722252</v>
      </c>
    </row>
    <row r="483" spans="1:14" x14ac:dyDescent="0.2">
      <c r="A483" s="52">
        <v>20221231</v>
      </c>
      <c r="B483" s="54" t="s">
        <v>1916</v>
      </c>
      <c r="C483" s="62">
        <v>69935</v>
      </c>
      <c r="D483" s="52" t="s">
        <v>1397</v>
      </c>
      <c r="E483" s="52" t="s">
        <v>1386</v>
      </c>
      <c r="F483" s="54" t="s">
        <v>1396</v>
      </c>
      <c r="G483" s="52" t="s">
        <v>142</v>
      </c>
      <c r="H483" s="63">
        <v>483379.38</v>
      </c>
      <c r="I483" s="63">
        <v>704697.36263014702</v>
      </c>
      <c r="J483" s="52">
        <v>20240331</v>
      </c>
      <c r="K483" s="52" t="s">
        <v>1391</v>
      </c>
      <c r="L483" s="52" t="s">
        <v>367</v>
      </c>
      <c r="M483" s="63">
        <f>I483*VLOOKUP(G483,'Currency-RBI'!$A$2:$B$28,2,0)</f>
        <v>704697.36263014702</v>
      </c>
      <c r="N483" s="53">
        <f t="shared" si="7"/>
        <v>0.68593896562331336</v>
      </c>
    </row>
    <row r="484" spans="1:14" x14ac:dyDescent="0.2">
      <c r="A484" s="52">
        <v>20221231</v>
      </c>
      <c r="B484" s="54" t="s">
        <v>1915</v>
      </c>
      <c r="C484" s="62">
        <v>17011</v>
      </c>
      <c r="D484" s="52" t="s">
        <v>1393</v>
      </c>
      <c r="E484" s="52" t="s">
        <v>1386</v>
      </c>
      <c r="F484" s="54" t="s">
        <v>1392</v>
      </c>
      <c r="G484" s="52" t="s">
        <v>142</v>
      </c>
      <c r="H484" s="63">
        <v>161775.9</v>
      </c>
      <c r="I484" s="63">
        <v>228362.95903185217</v>
      </c>
      <c r="J484" s="52">
        <v>20240331</v>
      </c>
      <c r="K484" s="52" t="s">
        <v>1388</v>
      </c>
      <c r="L484" s="52" t="s">
        <v>368</v>
      </c>
      <c r="M484" s="63">
        <f>I484*VLOOKUP(G484,'Currency-RBI'!$A$2:$B$28,2,0)</f>
        <v>228362.95903185217</v>
      </c>
      <c r="N484" s="53">
        <f t="shared" si="7"/>
        <v>0.70841567601791067</v>
      </c>
    </row>
    <row r="485" spans="1:14" x14ac:dyDescent="0.2">
      <c r="A485" s="52">
        <v>20221231</v>
      </c>
      <c r="B485" s="54" t="s">
        <v>1914</v>
      </c>
      <c r="C485" s="62">
        <v>61122</v>
      </c>
      <c r="D485" s="52" t="s">
        <v>1395</v>
      </c>
      <c r="E485" s="52" t="s">
        <v>1386</v>
      </c>
      <c r="F485" s="54" t="s">
        <v>1394</v>
      </c>
      <c r="G485" s="52" t="s">
        <v>142</v>
      </c>
      <c r="H485" s="63">
        <v>161218.53</v>
      </c>
      <c r="I485" s="63">
        <v>231373.15522555239</v>
      </c>
      <c r="J485" s="52">
        <v>20240331</v>
      </c>
      <c r="K485" s="52" t="s">
        <v>1388</v>
      </c>
      <c r="L485" s="52" t="s">
        <v>368</v>
      </c>
      <c r="M485" s="63">
        <f>I485*VLOOKUP(G485,'Currency-RBI'!$A$2:$B$28,2,0)</f>
        <v>231373.15522555239</v>
      </c>
      <c r="N485" s="53">
        <f t="shared" si="7"/>
        <v>0.69679012607507262</v>
      </c>
    </row>
    <row r="486" spans="1:14" x14ac:dyDescent="0.2">
      <c r="A486" s="52">
        <v>20221231</v>
      </c>
      <c r="B486" s="54" t="s">
        <v>1913</v>
      </c>
      <c r="C486" s="62">
        <v>77648</v>
      </c>
      <c r="D486" s="52" t="s">
        <v>1390</v>
      </c>
      <c r="E486" s="52" t="s">
        <v>1385</v>
      </c>
      <c r="F486" s="54" t="s">
        <v>1389</v>
      </c>
      <c r="G486" s="52" t="s">
        <v>142</v>
      </c>
      <c r="H486" s="63">
        <v>324589.32</v>
      </c>
      <c r="I486" s="63">
        <v>347310.18098674342</v>
      </c>
      <c r="J486" s="52">
        <v>20240331</v>
      </c>
      <c r="K486" s="52" t="s">
        <v>1391</v>
      </c>
      <c r="L486" s="52" t="s">
        <v>367</v>
      </c>
      <c r="M486" s="63">
        <f>I486*VLOOKUP(G486,'Currency-RBI'!$A$2:$B$28,2,0)</f>
        <v>347310.18098674342</v>
      </c>
      <c r="N486" s="53">
        <f t="shared" si="7"/>
        <v>0.93458049250905595</v>
      </c>
    </row>
    <row r="487" spans="1:14" x14ac:dyDescent="0.2">
      <c r="A487" s="52">
        <v>20221231</v>
      </c>
      <c r="B487" s="54" t="s">
        <v>1912</v>
      </c>
      <c r="C487" s="62">
        <v>53802</v>
      </c>
      <c r="D487" s="52" t="s">
        <v>1397</v>
      </c>
      <c r="E487" s="52" t="s">
        <v>1386</v>
      </c>
      <c r="F487" s="54" t="s">
        <v>1396</v>
      </c>
      <c r="G487" s="52" t="s">
        <v>142</v>
      </c>
      <c r="H487" s="63">
        <v>122832.27</v>
      </c>
      <c r="I487" s="63">
        <v>209314.56119957232</v>
      </c>
      <c r="J487" s="52">
        <v>20240331</v>
      </c>
      <c r="K487" s="52" t="s">
        <v>1388</v>
      </c>
      <c r="L487" s="52" t="s">
        <v>367</v>
      </c>
      <c r="M487" s="63">
        <f>I487*VLOOKUP(G487,'Currency-RBI'!$A$2:$B$28,2,0)</f>
        <v>209314.56119957232</v>
      </c>
      <c r="N487" s="53">
        <f t="shared" si="7"/>
        <v>0.5868309844095595</v>
      </c>
    </row>
    <row r="488" spans="1:14" x14ac:dyDescent="0.2">
      <c r="A488" s="52">
        <v>20221231</v>
      </c>
      <c r="B488" s="54" t="s">
        <v>1911</v>
      </c>
      <c r="C488" s="62">
        <v>89761</v>
      </c>
      <c r="D488" s="52" t="s">
        <v>1397</v>
      </c>
      <c r="E488" s="52" t="s">
        <v>1386</v>
      </c>
      <c r="F488" s="54" t="s">
        <v>1396</v>
      </c>
      <c r="G488" s="52" t="s">
        <v>142</v>
      </c>
      <c r="H488" s="63">
        <v>280577.88</v>
      </c>
      <c r="I488" s="63">
        <v>284694.05176638451</v>
      </c>
      <c r="J488" s="52">
        <v>20240331</v>
      </c>
      <c r="K488" s="52" t="s">
        <v>1388</v>
      </c>
      <c r="L488" s="52" t="s">
        <v>368</v>
      </c>
      <c r="M488" s="63">
        <f>I488*VLOOKUP(G488,'Currency-RBI'!$A$2:$B$28,2,0)</f>
        <v>284694.05176638451</v>
      </c>
      <c r="N488" s="53">
        <f t="shared" si="7"/>
        <v>0.98554177110183472</v>
      </c>
    </row>
    <row r="489" spans="1:14" x14ac:dyDescent="0.2">
      <c r="A489" s="52">
        <v>20221231</v>
      </c>
      <c r="B489" s="54" t="s">
        <v>1910</v>
      </c>
      <c r="C489" s="62">
        <v>75854</v>
      </c>
      <c r="D489" s="52" t="s">
        <v>1393</v>
      </c>
      <c r="E489" s="52" t="s">
        <v>1386</v>
      </c>
      <c r="F489" s="54" t="s">
        <v>1392</v>
      </c>
      <c r="G489" s="52" t="s">
        <v>142</v>
      </c>
      <c r="H489" s="63">
        <v>105076.62</v>
      </c>
      <c r="I489" s="63">
        <v>182970.68292358139</v>
      </c>
      <c r="J489" s="52">
        <v>20240331</v>
      </c>
      <c r="K489" s="52" t="s">
        <v>1388</v>
      </c>
      <c r="L489" s="52" t="s">
        <v>367</v>
      </c>
      <c r="M489" s="63">
        <f>I489*VLOOKUP(G489,'Currency-RBI'!$A$2:$B$28,2,0)</f>
        <v>182970.68292358139</v>
      </c>
      <c r="N489" s="53">
        <f t="shared" si="7"/>
        <v>0.57428118166824438</v>
      </c>
    </row>
    <row r="490" spans="1:14" x14ac:dyDescent="0.2">
      <c r="A490" s="52">
        <v>20221231</v>
      </c>
      <c r="B490" s="54" t="s">
        <v>1909</v>
      </c>
      <c r="C490" s="62">
        <v>83266</v>
      </c>
      <c r="D490" s="52" t="s">
        <v>1395</v>
      </c>
      <c r="E490" s="52" t="s">
        <v>1386</v>
      </c>
      <c r="F490" s="54" t="s">
        <v>1394</v>
      </c>
      <c r="G490" s="52" t="s">
        <v>142</v>
      </c>
      <c r="H490" s="63">
        <v>332331.12</v>
      </c>
      <c r="I490" s="63">
        <v>508922.53838259599</v>
      </c>
      <c r="J490" s="52">
        <v>20240331</v>
      </c>
      <c r="K490" s="52" t="s">
        <v>1388</v>
      </c>
      <c r="L490" s="52" t="s">
        <v>367</v>
      </c>
      <c r="M490" s="63">
        <f>I490*VLOOKUP(G490,'Currency-RBI'!$A$2:$B$28,2,0)</f>
        <v>508922.53838259599</v>
      </c>
      <c r="N490" s="53">
        <f t="shared" si="7"/>
        <v>0.65300923998410398</v>
      </c>
    </row>
    <row r="491" spans="1:14" x14ac:dyDescent="0.2">
      <c r="A491" s="52">
        <v>20221231</v>
      </c>
      <c r="B491" s="54" t="s">
        <v>1908</v>
      </c>
      <c r="C491" s="62">
        <v>55230</v>
      </c>
      <c r="D491" s="52" t="s">
        <v>1390</v>
      </c>
      <c r="E491" s="52" t="s">
        <v>1385</v>
      </c>
      <c r="F491" s="54" t="s">
        <v>1389</v>
      </c>
      <c r="G491" s="52" t="s">
        <v>142</v>
      </c>
      <c r="H491" s="63">
        <v>472725.99</v>
      </c>
      <c r="I491" s="63">
        <v>582654.14540300844</v>
      </c>
      <c r="J491" s="52">
        <v>20240331</v>
      </c>
      <c r="K491" s="52" t="s">
        <v>1391</v>
      </c>
      <c r="L491" s="52" t="s">
        <v>367</v>
      </c>
      <c r="M491" s="63">
        <f>I491*VLOOKUP(G491,'Currency-RBI'!$A$2:$B$28,2,0)</f>
        <v>582654.14540300844</v>
      </c>
      <c r="N491" s="53">
        <f t="shared" si="7"/>
        <v>0.81133206333411789</v>
      </c>
    </row>
    <row r="492" spans="1:14" x14ac:dyDescent="0.2">
      <c r="A492" s="52">
        <v>20221231</v>
      </c>
      <c r="B492" s="54" t="s">
        <v>1907</v>
      </c>
      <c r="C492" s="62">
        <v>35355</v>
      </c>
      <c r="D492" s="52" t="s">
        <v>1393</v>
      </c>
      <c r="E492" s="52" t="s">
        <v>1386</v>
      </c>
      <c r="F492" s="54" t="s">
        <v>1392</v>
      </c>
      <c r="G492" s="52" t="s">
        <v>142</v>
      </c>
      <c r="H492" s="63">
        <v>66688.38</v>
      </c>
      <c r="I492" s="63">
        <v>107036.50737400213</v>
      </c>
      <c r="J492" s="52">
        <v>20240331</v>
      </c>
      <c r="K492" s="52" t="s">
        <v>1391</v>
      </c>
      <c r="L492" s="52" t="s">
        <v>368</v>
      </c>
      <c r="M492" s="63">
        <f>I492*VLOOKUP(G492,'Currency-RBI'!$A$2:$B$28,2,0)</f>
        <v>107036.50737400213</v>
      </c>
      <c r="N492" s="53">
        <f t="shared" si="7"/>
        <v>0.62304331144681768</v>
      </c>
    </row>
    <row r="493" spans="1:14" x14ac:dyDescent="0.2">
      <c r="A493" s="52">
        <v>20221231</v>
      </c>
      <c r="B493" s="54" t="s">
        <v>1906</v>
      </c>
      <c r="C493" s="62">
        <v>13694</v>
      </c>
      <c r="D493" s="52" t="s">
        <v>1397</v>
      </c>
      <c r="E493" s="52" t="s">
        <v>1386</v>
      </c>
      <c r="F493" s="54" t="s">
        <v>1396</v>
      </c>
      <c r="G493" s="52" t="s">
        <v>142</v>
      </c>
      <c r="H493" s="63">
        <v>338232.51</v>
      </c>
      <c r="I493" s="63">
        <v>623454.81420014089</v>
      </c>
      <c r="J493" s="52">
        <v>20240331</v>
      </c>
      <c r="K493" s="52" t="s">
        <v>1388</v>
      </c>
      <c r="L493" s="52" t="s">
        <v>367</v>
      </c>
      <c r="M493" s="63">
        <f>I493*VLOOKUP(G493,'Currency-RBI'!$A$2:$B$28,2,0)</f>
        <v>623454.81420014089</v>
      </c>
      <c r="N493" s="53">
        <f t="shared" si="7"/>
        <v>0.54251327008186501</v>
      </c>
    </row>
    <row r="494" spans="1:14" x14ac:dyDescent="0.2">
      <c r="A494" s="52">
        <v>20221231</v>
      </c>
      <c r="B494" s="54" t="s">
        <v>1905</v>
      </c>
      <c r="C494" s="62">
        <v>81087</v>
      </c>
      <c r="D494" s="52" t="s">
        <v>1393</v>
      </c>
      <c r="E494" s="52" t="s">
        <v>1385</v>
      </c>
      <c r="F494" s="54" t="s">
        <v>1392</v>
      </c>
      <c r="G494" s="52" t="s">
        <v>142</v>
      </c>
      <c r="H494" s="63">
        <v>241247.16</v>
      </c>
      <c r="I494" s="63">
        <v>283644.29310374055</v>
      </c>
      <c r="J494" s="52">
        <v>20240331</v>
      </c>
      <c r="K494" s="52" t="s">
        <v>1391</v>
      </c>
      <c r="L494" s="52" t="s">
        <v>368</v>
      </c>
      <c r="M494" s="63">
        <f>I494*VLOOKUP(G494,'Currency-RBI'!$A$2:$B$28,2,0)</f>
        <v>283644.29310374055</v>
      </c>
      <c r="N494" s="53">
        <f t="shared" si="7"/>
        <v>0.85052710689217303</v>
      </c>
    </row>
    <row r="495" spans="1:14" x14ac:dyDescent="0.2">
      <c r="A495" s="52">
        <v>20221231</v>
      </c>
      <c r="B495" s="54" t="s">
        <v>1904</v>
      </c>
      <c r="C495" s="62">
        <v>70808</v>
      </c>
      <c r="D495" s="52" t="s">
        <v>1390</v>
      </c>
      <c r="E495" s="52" t="s">
        <v>1386</v>
      </c>
      <c r="F495" s="54" t="s">
        <v>1389</v>
      </c>
      <c r="G495" s="52" t="s">
        <v>142</v>
      </c>
      <c r="H495" s="63">
        <v>97510.05</v>
      </c>
      <c r="I495" s="63">
        <v>120495.23470056914</v>
      </c>
      <c r="J495" s="52">
        <v>20240331</v>
      </c>
      <c r="K495" s="52" t="s">
        <v>1388</v>
      </c>
      <c r="L495" s="52" t="s">
        <v>367</v>
      </c>
      <c r="M495" s="63">
        <f>I495*VLOOKUP(G495,'Currency-RBI'!$A$2:$B$28,2,0)</f>
        <v>120495.23470056914</v>
      </c>
      <c r="N495" s="53">
        <f t="shared" si="7"/>
        <v>0.80924403560284053</v>
      </c>
    </row>
    <row r="496" spans="1:14" x14ac:dyDescent="0.2">
      <c r="A496" s="52">
        <v>20221231</v>
      </c>
      <c r="B496" s="54" t="s">
        <v>1903</v>
      </c>
      <c r="C496" s="62">
        <v>87503</v>
      </c>
      <c r="D496" s="52" t="s">
        <v>1395</v>
      </c>
      <c r="E496" s="52" t="s">
        <v>1385</v>
      </c>
      <c r="F496" s="54" t="s">
        <v>1394</v>
      </c>
      <c r="G496" s="52" t="s">
        <v>142</v>
      </c>
      <c r="H496" s="63">
        <v>484488.18</v>
      </c>
      <c r="I496" s="63">
        <v>783654.98788631556</v>
      </c>
      <c r="J496" s="52">
        <v>20240331</v>
      </c>
      <c r="K496" s="52" t="s">
        <v>1388</v>
      </c>
      <c r="L496" s="52" t="s">
        <v>367</v>
      </c>
      <c r="M496" s="63">
        <f>I496*VLOOKUP(G496,'Currency-RBI'!$A$2:$B$28,2,0)</f>
        <v>783654.98788631556</v>
      </c>
      <c r="N496" s="53">
        <f t="shared" si="7"/>
        <v>0.61824168478371822</v>
      </c>
    </row>
    <row r="497" spans="1:14" x14ac:dyDescent="0.2">
      <c r="A497" s="52">
        <v>20221231</v>
      </c>
      <c r="B497" s="54" t="s">
        <v>1902</v>
      </c>
      <c r="C497" s="62">
        <v>50531</v>
      </c>
      <c r="D497" s="52" t="s">
        <v>1397</v>
      </c>
      <c r="E497" s="52" t="s">
        <v>1385</v>
      </c>
      <c r="F497" s="54" t="s">
        <v>1396</v>
      </c>
      <c r="G497" s="52" t="s">
        <v>142</v>
      </c>
      <c r="H497" s="63">
        <v>427628.52</v>
      </c>
      <c r="I497" s="63">
        <v>641534.82749436644</v>
      </c>
      <c r="J497" s="52">
        <v>20240331</v>
      </c>
      <c r="K497" s="52" t="s">
        <v>1388</v>
      </c>
      <c r="L497" s="52" t="s">
        <v>368</v>
      </c>
      <c r="M497" s="63">
        <f>I497*VLOOKUP(G497,'Currency-RBI'!$A$2:$B$28,2,0)</f>
        <v>641534.82749436644</v>
      </c>
      <c r="N497" s="53">
        <f t="shared" si="7"/>
        <v>0.66657101325298695</v>
      </c>
    </row>
    <row r="498" spans="1:14" x14ac:dyDescent="0.2">
      <c r="A498" s="52">
        <v>20221231</v>
      </c>
      <c r="B498" s="54" t="s">
        <v>1901</v>
      </c>
      <c r="C498" s="62">
        <v>88930</v>
      </c>
      <c r="D498" s="52" t="s">
        <v>1395</v>
      </c>
      <c r="E498" s="52" t="s">
        <v>1385</v>
      </c>
      <c r="F498" s="54" t="s">
        <v>1394</v>
      </c>
      <c r="G498" s="52" t="s">
        <v>142</v>
      </c>
      <c r="H498" s="63">
        <v>143776.71</v>
      </c>
      <c r="I498" s="63">
        <v>282665.92471905536</v>
      </c>
      <c r="J498" s="52">
        <v>20240331</v>
      </c>
      <c r="K498" s="52" t="s">
        <v>1391</v>
      </c>
      <c r="L498" s="52" t="s">
        <v>368</v>
      </c>
      <c r="M498" s="63">
        <f>I498*VLOOKUP(G498,'Currency-RBI'!$A$2:$B$28,2,0)</f>
        <v>282665.92471905536</v>
      </c>
      <c r="N498" s="53">
        <f t="shared" si="7"/>
        <v>0.50864535632620445</v>
      </c>
    </row>
    <row r="499" spans="1:14" x14ac:dyDescent="0.2">
      <c r="A499" s="52">
        <v>20221231</v>
      </c>
      <c r="B499" s="54" t="s">
        <v>1900</v>
      </c>
      <c r="C499" s="62">
        <v>31166</v>
      </c>
      <c r="D499" s="52" t="s">
        <v>1397</v>
      </c>
      <c r="E499" s="52" t="s">
        <v>1386</v>
      </c>
      <c r="F499" s="54" t="s">
        <v>1396</v>
      </c>
      <c r="G499" s="52" t="s">
        <v>142</v>
      </c>
      <c r="H499" s="63">
        <v>237894.03</v>
      </c>
      <c r="I499" s="63">
        <v>301797.57629444607</v>
      </c>
      <c r="J499" s="52">
        <v>20240331</v>
      </c>
      <c r="K499" s="52" t="s">
        <v>1391</v>
      </c>
      <c r="L499" s="52" t="s">
        <v>368</v>
      </c>
      <c r="M499" s="63">
        <f>I499*VLOOKUP(G499,'Currency-RBI'!$A$2:$B$28,2,0)</f>
        <v>301797.57629444607</v>
      </c>
      <c r="N499" s="53">
        <f t="shared" si="7"/>
        <v>0.78825692678161485</v>
      </c>
    </row>
    <row r="500" spans="1:14" x14ac:dyDescent="0.2">
      <c r="A500" s="52">
        <v>20221231</v>
      </c>
      <c r="B500" s="54" t="s">
        <v>1899</v>
      </c>
      <c r="C500" s="62">
        <v>79995</v>
      </c>
      <c r="D500" s="52" t="s">
        <v>1395</v>
      </c>
      <c r="E500" s="52" t="s">
        <v>1385</v>
      </c>
      <c r="F500" s="54" t="s">
        <v>1394</v>
      </c>
      <c r="G500" s="52" t="s">
        <v>142</v>
      </c>
      <c r="H500" s="63">
        <v>405111.96</v>
      </c>
      <c r="I500" s="63">
        <v>590857.32101331395</v>
      </c>
      <c r="J500" s="52">
        <v>20240331</v>
      </c>
      <c r="K500" s="52" t="s">
        <v>1391</v>
      </c>
      <c r="L500" s="52" t="s">
        <v>368</v>
      </c>
      <c r="M500" s="63">
        <f>I500*VLOOKUP(G500,'Currency-RBI'!$A$2:$B$28,2,0)</f>
        <v>590857.32101331395</v>
      </c>
      <c r="N500" s="53">
        <f t="shared" si="7"/>
        <v>0.68563415496864344</v>
      </c>
    </row>
    <row r="501" spans="1:14" x14ac:dyDescent="0.2">
      <c r="A501" s="52">
        <v>20221231</v>
      </c>
      <c r="B501" s="54" t="s">
        <v>1898</v>
      </c>
      <c r="C501" s="62">
        <v>36446</v>
      </c>
      <c r="D501" s="52" t="s">
        <v>1393</v>
      </c>
      <c r="E501" s="52" t="s">
        <v>1386</v>
      </c>
      <c r="F501" s="54" t="s">
        <v>1392</v>
      </c>
      <c r="G501" s="52" t="s">
        <v>142</v>
      </c>
      <c r="H501" s="63">
        <v>356091.12</v>
      </c>
      <c r="I501" s="63">
        <v>559790.39366824052</v>
      </c>
      <c r="J501" s="52">
        <v>20240331</v>
      </c>
      <c r="K501" s="52" t="s">
        <v>1388</v>
      </c>
      <c r="L501" s="52" t="s">
        <v>368</v>
      </c>
      <c r="M501" s="63">
        <f>I501*VLOOKUP(G501,'Currency-RBI'!$A$2:$B$28,2,0)</f>
        <v>559790.39366824052</v>
      </c>
      <c r="N501" s="53">
        <f t="shared" si="7"/>
        <v>0.63611509598543992</v>
      </c>
    </row>
    <row r="502" spans="1:14" x14ac:dyDescent="0.2">
      <c r="A502" s="52">
        <v>20221231</v>
      </c>
      <c r="B502" s="54" t="s">
        <v>1897</v>
      </c>
      <c r="C502" s="62">
        <v>89586</v>
      </c>
      <c r="D502" s="52" t="s">
        <v>1397</v>
      </c>
      <c r="E502" s="52" t="s">
        <v>1385</v>
      </c>
      <c r="F502" s="54" t="s">
        <v>1396</v>
      </c>
      <c r="G502" s="52" t="s">
        <v>142</v>
      </c>
      <c r="H502" s="63">
        <v>291917.34000000003</v>
      </c>
      <c r="I502" s="63">
        <v>425809.40812516498</v>
      </c>
      <c r="J502" s="52">
        <v>20240331</v>
      </c>
      <c r="K502" s="52" t="s">
        <v>1391</v>
      </c>
      <c r="L502" s="52" t="s">
        <v>367</v>
      </c>
      <c r="M502" s="63">
        <f>I502*VLOOKUP(G502,'Currency-RBI'!$A$2:$B$28,2,0)</f>
        <v>425809.40812516498</v>
      </c>
      <c r="N502" s="53">
        <f t="shared" si="7"/>
        <v>0.6855586899437226</v>
      </c>
    </row>
    <row r="503" spans="1:14" x14ac:dyDescent="0.2">
      <c r="A503" s="52">
        <v>20221231</v>
      </c>
      <c r="B503" s="54" t="s">
        <v>1896</v>
      </c>
      <c r="C503" s="62">
        <v>80546</v>
      </c>
      <c r="D503" s="52" t="s">
        <v>1393</v>
      </c>
      <c r="E503" s="52" t="s">
        <v>1386</v>
      </c>
      <c r="F503" s="54" t="s">
        <v>1392</v>
      </c>
      <c r="G503" s="52" t="s">
        <v>142</v>
      </c>
      <c r="H503" s="63">
        <v>213375.69</v>
      </c>
      <c r="I503" s="63">
        <v>395845.74186566845</v>
      </c>
      <c r="J503" s="52">
        <v>20240331</v>
      </c>
      <c r="K503" s="52" t="s">
        <v>1391</v>
      </c>
      <c r="L503" s="52" t="s">
        <v>367</v>
      </c>
      <c r="M503" s="63">
        <f>I503*VLOOKUP(G503,'Currency-RBI'!$A$2:$B$28,2,0)</f>
        <v>395845.74186566845</v>
      </c>
      <c r="N503" s="53">
        <f t="shared" si="7"/>
        <v>0.53903747705945959</v>
      </c>
    </row>
    <row r="504" spans="1:14" x14ac:dyDescent="0.2">
      <c r="A504" s="52">
        <v>20221231</v>
      </c>
      <c r="B504" s="54" t="s">
        <v>1895</v>
      </c>
      <c r="C504" s="62">
        <v>26926</v>
      </c>
      <c r="D504" s="52" t="s">
        <v>1397</v>
      </c>
      <c r="E504" s="52" t="s">
        <v>1385</v>
      </c>
      <c r="F504" s="54" t="s">
        <v>1396</v>
      </c>
      <c r="G504" s="52" t="s">
        <v>142</v>
      </c>
      <c r="H504" s="63">
        <v>214131.06</v>
      </c>
      <c r="I504" s="63">
        <v>394326.47342422558</v>
      </c>
      <c r="J504" s="52">
        <v>20240331</v>
      </c>
      <c r="K504" s="52" t="s">
        <v>1391</v>
      </c>
      <c r="L504" s="52" t="s">
        <v>368</v>
      </c>
      <c r="M504" s="63">
        <f>I504*VLOOKUP(G504,'Currency-RBI'!$A$2:$B$28,2,0)</f>
        <v>394326.47342422558</v>
      </c>
      <c r="N504" s="53">
        <f t="shared" si="7"/>
        <v>0.54302988622737691</v>
      </c>
    </row>
    <row r="505" spans="1:14" x14ac:dyDescent="0.2">
      <c r="A505" s="52">
        <v>20221231</v>
      </c>
      <c r="B505" s="54" t="s">
        <v>1894</v>
      </c>
      <c r="C505" s="62">
        <v>63972</v>
      </c>
      <c r="D505" s="52" t="s">
        <v>1390</v>
      </c>
      <c r="E505" s="52" t="s">
        <v>1386</v>
      </c>
      <c r="F505" s="54" t="s">
        <v>1389</v>
      </c>
      <c r="G505" s="52" t="s">
        <v>142</v>
      </c>
      <c r="H505" s="63">
        <v>459591.66</v>
      </c>
      <c r="I505" s="63">
        <v>744788.69893001823</v>
      </c>
      <c r="J505" s="52">
        <v>20240331</v>
      </c>
      <c r="K505" s="52" t="s">
        <v>1391</v>
      </c>
      <c r="L505" s="52" t="s">
        <v>367</v>
      </c>
      <c r="M505" s="63">
        <f>I505*VLOOKUP(G505,'Currency-RBI'!$A$2:$B$28,2,0)</f>
        <v>744788.69893001823</v>
      </c>
      <c r="N505" s="53">
        <f t="shared" si="7"/>
        <v>0.61707657575935382</v>
      </c>
    </row>
    <row r="506" spans="1:14" x14ac:dyDescent="0.2">
      <c r="A506" s="52">
        <v>20221231</v>
      </c>
      <c r="B506" s="54" t="s">
        <v>1893</v>
      </c>
      <c r="C506" s="62">
        <v>59832</v>
      </c>
      <c r="D506" s="52" t="s">
        <v>1393</v>
      </c>
      <c r="E506" s="52" t="s">
        <v>1385</v>
      </c>
      <c r="F506" s="54" t="s">
        <v>1392</v>
      </c>
      <c r="G506" s="52" t="s">
        <v>142</v>
      </c>
      <c r="H506" s="63">
        <v>161390.79</v>
      </c>
      <c r="I506" s="63">
        <v>198518.87438965327</v>
      </c>
      <c r="J506" s="52">
        <v>20240331</v>
      </c>
      <c r="K506" s="52" t="s">
        <v>1388</v>
      </c>
      <c r="L506" s="52" t="s">
        <v>367</v>
      </c>
      <c r="M506" s="63">
        <f>I506*VLOOKUP(G506,'Currency-RBI'!$A$2:$B$28,2,0)</f>
        <v>198518.87438965327</v>
      </c>
      <c r="N506" s="53">
        <f t="shared" si="7"/>
        <v>0.8129745370368251</v>
      </c>
    </row>
    <row r="507" spans="1:14" x14ac:dyDescent="0.2">
      <c r="A507" s="52">
        <v>20221231</v>
      </c>
      <c r="B507" s="54" t="s">
        <v>1892</v>
      </c>
      <c r="C507" s="62">
        <v>46458</v>
      </c>
      <c r="D507" s="52" t="s">
        <v>1393</v>
      </c>
      <c r="E507" s="52" t="s">
        <v>1385</v>
      </c>
      <c r="F507" s="54" t="s">
        <v>1392</v>
      </c>
      <c r="G507" s="52" t="s">
        <v>142</v>
      </c>
      <c r="H507" s="63">
        <v>263713.23</v>
      </c>
      <c r="I507" s="63">
        <v>310591.90986184817</v>
      </c>
      <c r="J507" s="52">
        <v>20240331</v>
      </c>
      <c r="K507" s="52" t="s">
        <v>1388</v>
      </c>
      <c r="L507" s="52" t="s">
        <v>367</v>
      </c>
      <c r="M507" s="63">
        <f>I507*VLOOKUP(G507,'Currency-RBI'!$A$2:$B$28,2,0)</f>
        <v>310591.90986184817</v>
      </c>
      <c r="N507" s="53">
        <f t="shared" si="7"/>
        <v>0.84906664219715222</v>
      </c>
    </row>
    <row r="508" spans="1:14" x14ac:dyDescent="0.2">
      <c r="A508" s="52">
        <v>20221231</v>
      </c>
      <c r="B508" s="54" t="s">
        <v>1891</v>
      </c>
      <c r="C508" s="62">
        <v>31936</v>
      </c>
      <c r="D508" s="52" t="s">
        <v>1395</v>
      </c>
      <c r="E508" s="52" t="s">
        <v>1385</v>
      </c>
      <c r="F508" s="54" t="s">
        <v>1394</v>
      </c>
      <c r="G508" s="52" t="s">
        <v>142</v>
      </c>
      <c r="H508" s="63">
        <v>117116.01</v>
      </c>
      <c r="I508" s="63">
        <v>149436.85582105842</v>
      </c>
      <c r="J508" s="52">
        <v>20240331</v>
      </c>
      <c r="K508" s="52" t="s">
        <v>1391</v>
      </c>
      <c r="L508" s="52" t="s">
        <v>367</v>
      </c>
      <c r="M508" s="63">
        <f>I508*VLOOKUP(G508,'Currency-RBI'!$A$2:$B$28,2,0)</f>
        <v>149436.85582105842</v>
      </c>
      <c r="N508" s="53">
        <f t="shared" si="7"/>
        <v>0.78371569956101939</v>
      </c>
    </row>
    <row r="509" spans="1:14" x14ac:dyDescent="0.2">
      <c r="A509" s="52">
        <v>20221231</v>
      </c>
      <c r="B509" s="54" t="s">
        <v>1890</v>
      </c>
      <c r="C509" s="62">
        <v>80793</v>
      </c>
      <c r="D509" s="52" t="s">
        <v>1393</v>
      </c>
      <c r="E509" s="52" t="s">
        <v>1386</v>
      </c>
      <c r="F509" s="54" t="s">
        <v>1392</v>
      </c>
      <c r="G509" s="52" t="s">
        <v>142</v>
      </c>
      <c r="H509" s="63">
        <v>322329.15000000002</v>
      </c>
      <c r="I509" s="63">
        <v>357602.40025510505</v>
      </c>
      <c r="J509" s="52">
        <v>20240331</v>
      </c>
      <c r="K509" s="52" t="s">
        <v>1388</v>
      </c>
      <c r="L509" s="52" t="s">
        <v>368</v>
      </c>
      <c r="M509" s="63">
        <f>I509*VLOOKUP(G509,'Currency-RBI'!$A$2:$B$28,2,0)</f>
        <v>357602.40025510505</v>
      </c>
      <c r="N509" s="53">
        <f t="shared" si="7"/>
        <v>0.90136181907632074</v>
      </c>
    </row>
    <row r="510" spans="1:14" x14ac:dyDescent="0.2">
      <c r="A510" s="52">
        <v>20221231</v>
      </c>
      <c r="B510" s="54" t="s">
        <v>1889</v>
      </c>
      <c r="C510" s="62">
        <v>66020</v>
      </c>
      <c r="D510" s="52" t="s">
        <v>1393</v>
      </c>
      <c r="E510" s="52" t="s">
        <v>1386</v>
      </c>
      <c r="F510" s="54" t="s">
        <v>1392</v>
      </c>
      <c r="G510" s="52" t="s">
        <v>142</v>
      </c>
      <c r="H510" s="63">
        <v>344602.17</v>
      </c>
      <c r="I510" s="63">
        <v>597703.94169146707</v>
      </c>
      <c r="J510" s="52">
        <v>20240331</v>
      </c>
      <c r="K510" s="52" t="s">
        <v>1391</v>
      </c>
      <c r="L510" s="52" t="s">
        <v>367</v>
      </c>
      <c r="M510" s="63">
        <f>I510*VLOOKUP(G510,'Currency-RBI'!$A$2:$B$28,2,0)</f>
        <v>597703.94169146707</v>
      </c>
      <c r="N510" s="53">
        <f t="shared" si="7"/>
        <v>0.57654324484592834</v>
      </c>
    </row>
    <row r="511" spans="1:14" x14ac:dyDescent="0.2">
      <c r="A511" s="52">
        <v>20221231</v>
      </c>
      <c r="B511" s="54" t="s">
        <v>1888</v>
      </c>
      <c r="C511" s="62">
        <v>44808</v>
      </c>
      <c r="D511" s="52" t="s">
        <v>1393</v>
      </c>
      <c r="E511" s="52" t="s">
        <v>1386</v>
      </c>
      <c r="F511" s="54" t="s">
        <v>1392</v>
      </c>
      <c r="G511" s="52" t="s">
        <v>142</v>
      </c>
      <c r="H511" s="63">
        <v>237079.26</v>
      </c>
      <c r="I511" s="63">
        <v>349014.77517269674</v>
      </c>
      <c r="J511" s="52">
        <v>20240331</v>
      </c>
      <c r="K511" s="52" t="s">
        <v>1391</v>
      </c>
      <c r="L511" s="52" t="s">
        <v>368</v>
      </c>
      <c r="M511" s="63">
        <f>I511*VLOOKUP(G511,'Currency-RBI'!$A$2:$B$28,2,0)</f>
        <v>349014.77517269674</v>
      </c>
      <c r="N511" s="53">
        <f t="shared" si="7"/>
        <v>0.67928144269161761</v>
      </c>
    </row>
    <row r="512" spans="1:14" x14ac:dyDescent="0.2">
      <c r="A512" s="52">
        <v>20221231</v>
      </c>
      <c r="B512" s="54" t="s">
        <v>1887</v>
      </c>
      <c r="C512" s="62">
        <v>57655</v>
      </c>
      <c r="D512" s="52" t="s">
        <v>1390</v>
      </c>
      <c r="E512" s="52" t="s">
        <v>1385</v>
      </c>
      <c r="F512" s="54" t="s">
        <v>1389</v>
      </c>
      <c r="G512" s="52" t="s">
        <v>142</v>
      </c>
      <c r="H512" s="63">
        <v>391478.67</v>
      </c>
      <c r="I512" s="63">
        <v>602236.44100597117</v>
      </c>
      <c r="J512" s="52">
        <v>20240331</v>
      </c>
      <c r="K512" s="52" t="s">
        <v>1388</v>
      </c>
      <c r="L512" s="52" t="s">
        <v>367</v>
      </c>
      <c r="M512" s="63">
        <f>I512*VLOOKUP(G512,'Currency-RBI'!$A$2:$B$28,2,0)</f>
        <v>602236.44100597117</v>
      </c>
      <c r="N512" s="53">
        <f t="shared" si="7"/>
        <v>0.65004148428161701</v>
      </c>
    </row>
    <row r="513" spans="1:14" x14ac:dyDescent="0.2">
      <c r="A513" s="52">
        <v>20221231</v>
      </c>
      <c r="B513" s="54" t="s">
        <v>1886</v>
      </c>
      <c r="C513" s="62">
        <v>51682</v>
      </c>
      <c r="D513" s="52" t="s">
        <v>1393</v>
      </c>
      <c r="E513" s="52" t="s">
        <v>1386</v>
      </c>
      <c r="F513" s="54" t="s">
        <v>1392</v>
      </c>
      <c r="G513" s="52" t="s">
        <v>142</v>
      </c>
      <c r="H513" s="63">
        <v>263142</v>
      </c>
      <c r="I513" s="63">
        <v>477651.34310742933</v>
      </c>
      <c r="J513" s="52">
        <v>20240331</v>
      </c>
      <c r="K513" s="52" t="s">
        <v>1391</v>
      </c>
      <c r="L513" s="52" t="s">
        <v>368</v>
      </c>
      <c r="M513" s="63">
        <f>I513*VLOOKUP(G513,'Currency-RBI'!$A$2:$B$28,2,0)</f>
        <v>477651.34310742933</v>
      </c>
      <c r="N513" s="53">
        <f t="shared" si="7"/>
        <v>0.55090811278388119</v>
      </c>
    </row>
    <row r="514" spans="1:14" x14ac:dyDescent="0.2">
      <c r="A514" s="52">
        <v>20221231</v>
      </c>
      <c r="B514" s="54" t="s">
        <v>1885</v>
      </c>
      <c r="C514" s="62">
        <v>24975</v>
      </c>
      <c r="D514" s="52" t="s">
        <v>1395</v>
      </c>
      <c r="E514" s="52" t="s">
        <v>1386</v>
      </c>
      <c r="F514" s="54" t="s">
        <v>1394</v>
      </c>
      <c r="G514" s="52" t="s">
        <v>142</v>
      </c>
      <c r="H514" s="63">
        <v>437382.99</v>
      </c>
      <c r="I514" s="63">
        <v>717504.67629031325</v>
      </c>
      <c r="J514" s="52">
        <v>20240331</v>
      </c>
      <c r="K514" s="52" t="s">
        <v>1391</v>
      </c>
      <c r="L514" s="52" t="s">
        <v>367</v>
      </c>
      <c r="M514" s="63">
        <f>I514*VLOOKUP(G514,'Currency-RBI'!$A$2:$B$28,2,0)</f>
        <v>717504.67629031325</v>
      </c>
      <c r="N514" s="53">
        <f t="shared" ref="N514:N577" si="8">H514/I514</f>
        <v>0.60958904443854556</v>
      </c>
    </row>
    <row r="515" spans="1:14" x14ac:dyDescent="0.2">
      <c r="A515" s="52">
        <v>20221231</v>
      </c>
      <c r="B515" s="54" t="s">
        <v>1884</v>
      </c>
      <c r="C515" s="62">
        <v>18967</v>
      </c>
      <c r="D515" s="52" t="s">
        <v>1390</v>
      </c>
      <c r="E515" s="52" t="s">
        <v>1385</v>
      </c>
      <c r="F515" s="54" t="s">
        <v>1389</v>
      </c>
      <c r="G515" s="52" t="s">
        <v>142</v>
      </c>
      <c r="H515" s="63">
        <v>155994.29999999999</v>
      </c>
      <c r="I515" s="63">
        <v>157463.07851731541</v>
      </c>
      <c r="J515" s="52">
        <v>20240331</v>
      </c>
      <c r="K515" s="52" t="s">
        <v>1391</v>
      </c>
      <c r="L515" s="52" t="s">
        <v>367</v>
      </c>
      <c r="M515" s="63">
        <f>I515*VLOOKUP(G515,'Currency-RBI'!$A$2:$B$28,2,0)</f>
        <v>157463.07851731541</v>
      </c>
      <c r="N515" s="53">
        <f t="shared" si="8"/>
        <v>0.99067223547802086</v>
      </c>
    </row>
    <row r="516" spans="1:14" x14ac:dyDescent="0.2">
      <c r="A516" s="52">
        <v>20221231</v>
      </c>
      <c r="B516" s="54" t="s">
        <v>1883</v>
      </c>
      <c r="C516" s="62">
        <v>17059</v>
      </c>
      <c r="D516" s="52" t="s">
        <v>1395</v>
      </c>
      <c r="E516" s="52" t="s">
        <v>1386</v>
      </c>
      <c r="F516" s="54" t="s">
        <v>1394</v>
      </c>
      <c r="G516" s="52" t="s">
        <v>142</v>
      </c>
      <c r="H516" s="63">
        <v>340621.38</v>
      </c>
      <c r="I516" s="63">
        <v>612530.26135012903</v>
      </c>
      <c r="J516" s="52">
        <v>20240331</v>
      </c>
      <c r="K516" s="52" t="s">
        <v>1391</v>
      </c>
      <c r="L516" s="52" t="s">
        <v>367</v>
      </c>
      <c r="M516" s="63">
        <f>I516*VLOOKUP(G516,'Currency-RBI'!$A$2:$B$28,2,0)</f>
        <v>612530.26135012903</v>
      </c>
      <c r="N516" s="53">
        <f t="shared" si="8"/>
        <v>0.5560890644801908</v>
      </c>
    </row>
    <row r="517" spans="1:14" x14ac:dyDescent="0.2">
      <c r="A517" s="52">
        <v>20221231</v>
      </c>
      <c r="B517" s="54" t="s">
        <v>1882</v>
      </c>
      <c r="C517" s="62">
        <v>81396</v>
      </c>
      <c r="D517" s="52" t="s">
        <v>1390</v>
      </c>
      <c r="E517" s="52" t="s">
        <v>1385</v>
      </c>
      <c r="F517" s="54" t="s">
        <v>1389</v>
      </c>
      <c r="G517" s="52" t="s">
        <v>142</v>
      </c>
      <c r="H517" s="63">
        <v>397847.33999999997</v>
      </c>
      <c r="I517" s="63">
        <v>413004.76899295836</v>
      </c>
      <c r="J517" s="52">
        <v>20240331</v>
      </c>
      <c r="K517" s="52" t="s">
        <v>1391</v>
      </c>
      <c r="L517" s="52" t="s">
        <v>367</v>
      </c>
      <c r="M517" s="63">
        <f>I517*VLOOKUP(G517,'Currency-RBI'!$A$2:$B$28,2,0)</f>
        <v>413004.76899295836</v>
      </c>
      <c r="N517" s="53">
        <f t="shared" si="8"/>
        <v>0.96329962719336826</v>
      </c>
    </row>
    <row r="518" spans="1:14" x14ac:dyDescent="0.2">
      <c r="A518" s="52">
        <v>20221231</v>
      </c>
      <c r="B518" s="54" t="s">
        <v>1881</v>
      </c>
      <c r="C518" s="62">
        <v>83579</v>
      </c>
      <c r="D518" s="52" t="s">
        <v>1397</v>
      </c>
      <c r="E518" s="52" t="s">
        <v>1385</v>
      </c>
      <c r="F518" s="54" t="s">
        <v>1396</v>
      </c>
      <c r="G518" s="52" t="s">
        <v>142</v>
      </c>
      <c r="H518" s="63">
        <v>98641.62</v>
      </c>
      <c r="I518" s="63">
        <v>120111.53090957657</v>
      </c>
      <c r="J518" s="52">
        <v>20240331</v>
      </c>
      <c r="K518" s="52" t="s">
        <v>1391</v>
      </c>
      <c r="L518" s="52" t="s">
        <v>368</v>
      </c>
      <c r="M518" s="63">
        <f>I518*VLOOKUP(G518,'Currency-RBI'!$A$2:$B$28,2,0)</f>
        <v>120111.53090957657</v>
      </c>
      <c r="N518" s="53">
        <f t="shared" si="8"/>
        <v>0.82125021014227395</v>
      </c>
    </row>
    <row r="519" spans="1:14" x14ac:dyDescent="0.2">
      <c r="A519" s="52">
        <v>20221231</v>
      </c>
      <c r="B519" s="54" t="s">
        <v>1880</v>
      </c>
      <c r="C519" s="62">
        <v>22216</v>
      </c>
      <c r="D519" s="52" t="s">
        <v>1390</v>
      </c>
      <c r="E519" s="52" t="s">
        <v>1385</v>
      </c>
      <c r="F519" s="54" t="s">
        <v>1389</v>
      </c>
      <c r="G519" s="52" t="s">
        <v>142</v>
      </c>
      <c r="H519" s="63">
        <v>99230.67</v>
      </c>
      <c r="I519" s="63">
        <v>169517.50374143376</v>
      </c>
      <c r="J519" s="52">
        <v>20240331</v>
      </c>
      <c r="K519" s="52" t="s">
        <v>1388</v>
      </c>
      <c r="L519" s="52" t="s">
        <v>367</v>
      </c>
      <c r="M519" s="63">
        <f>I519*VLOOKUP(G519,'Currency-RBI'!$A$2:$B$28,2,0)</f>
        <v>169517.50374143376</v>
      </c>
      <c r="N519" s="53">
        <f t="shared" si="8"/>
        <v>0.58537123193695229</v>
      </c>
    </row>
    <row r="520" spans="1:14" x14ac:dyDescent="0.2">
      <c r="A520" s="52">
        <v>20221231</v>
      </c>
      <c r="B520" s="54" t="s">
        <v>1879</v>
      </c>
      <c r="C520" s="62">
        <v>88467</v>
      </c>
      <c r="D520" s="52" t="s">
        <v>1393</v>
      </c>
      <c r="E520" s="52" t="s">
        <v>1386</v>
      </c>
      <c r="F520" s="54" t="s">
        <v>1392</v>
      </c>
      <c r="G520" s="52" t="s">
        <v>142</v>
      </c>
      <c r="H520" s="63">
        <v>112942.17</v>
      </c>
      <c r="I520" s="63">
        <v>173358.93333921637</v>
      </c>
      <c r="J520" s="52">
        <v>20240331</v>
      </c>
      <c r="K520" s="52" t="s">
        <v>1391</v>
      </c>
      <c r="L520" s="52" t="s">
        <v>367</v>
      </c>
      <c r="M520" s="63">
        <f>I520*VLOOKUP(G520,'Currency-RBI'!$A$2:$B$28,2,0)</f>
        <v>173358.93333921637</v>
      </c>
      <c r="N520" s="53">
        <f t="shared" si="8"/>
        <v>0.65149322174821434</v>
      </c>
    </row>
    <row r="521" spans="1:14" x14ac:dyDescent="0.2">
      <c r="A521" s="52">
        <v>20221231</v>
      </c>
      <c r="B521" s="54" t="s">
        <v>1878</v>
      </c>
      <c r="C521" s="62">
        <v>22176</v>
      </c>
      <c r="D521" s="52" t="s">
        <v>1397</v>
      </c>
      <c r="E521" s="52" t="s">
        <v>1386</v>
      </c>
      <c r="F521" s="54" t="s">
        <v>1396</v>
      </c>
      <c r="G521" s="52" t="s">
        <v>142</v>
      </c>
      <c r="H521" s="63">
        <v>155610.18</v>
      </c>
      <c r="I521" s="63">
        <v>251905.76932317734</v>
      </c>
      <c r="J521" s="52">
        <v>20240331</v>
      </c>
      <c r="K521" s="52" t="s">
        <v>1391</v>
      </c>
      <c r="L521" s="52" t="s">
        <v>368</v>
      </c>
      <c r="M521" s="63">
        <f>I521*VLOOKUP(G521,'Currency-RBI'!$A$2:$B$28,2,0)</f>
        <v>251905.76932317734</v>
      </c>
      <c r="N521" s="53">
        <f t="shared" si="8"/>
        <v>0.61773170347822837</v>
      </c>
    </row>
    <row r="522" spans="1:14" x14ac:dyDescent="0.2">
      <c r="A522" s="52">
        <v>20221231</v>
      </c>
      <c r="B522" s="54" t="s">
        <v>1877</v>
      </c>
      <c r="C522" s="62">
        <v>77753</v>
      </c>
      <c r="D522" s="52" t="s">
        <v>1395</v>
      </c>
      <c r="E522" s="52" t="s">
        <v>1385</v>
      </c>
      <c r="F522" s="54" t="s">
        <v>1394</v>
      </c>
      <c r="G522" s="52" t="s">
        <v>142</v>
      </c>
      <c r="H522" s="63">
        <v>477456.21</v>
      </c>
      <c r="I522" s="63">
        <v>879843.46280440048</v>
      </c>
      <c r="J522" s="52">
        <v>20240331</v>
      </c>
      <c r="K522" s="52" t="s">
        <v>1391</v>
      </c>
      <c r="L522" s="52" t="s">
        <v>367</v>
      </c>
      <c r="M522" s="63">
        <f>I522*VLOOKUP(G522,'Currency-RBI'!$A$2:$B$28,2,0)</f>
        <v>879843.46280440048</v>
      </c>
      <c r="N522" s="53">
        <f t="shared" si="8"/>
        <v>0.54266040515680247</v>
      </c>
    </row>
    <row r="523" spans="1:14" x14ac:dyDescent="0.2">
      <c r="A523" s="52">
        <v>20221231</v>
      </c>
      <c r="B523" s="54" t="s">
        <v>1876</v>
      </c>
      <c r="C523" s="62">
        <v>28267</v>
      </c>
      <c r="D523" s="52" t="s">
        <v>1395</v>
      </c>
      <c r="E523" s="52" t="s">
        <v>1386</v>
      </c>
      <c r="F523" s="54" t="s">
        <v>1394</v>
      </c>
      <c r="G523" s="52" t="s">
        <v>142</v>
      </c>
      <c r="H523" s="63">
        <v>338197.86</v>
      </c>
      <c r="I523" s="63">
        <v>385201.44609506184</v>
      </c>
      <c r="J523" s="52">
        <v>20240331</v>
      </c>
      <c r="K523" s="52" t="s">
        <v>1388</v>
      </c>
      <c r="L523" s="52" t="s">
        <v>367</v>
      </c>
      <c r="M523" s="63">
        <f>I523*VLOOKUP(G523,'Currency-RBI'!$A$2:$B$28,2,0)</f>
        <v>385201.44609506184</v>
      </c>
      <c r="N523" s="53">
        <f t="shared" si="8"/>
        <v>0.87797661049418263</v>
      </c>
    </row>
    <row r="524" spans="1:14" x14ac:dyDescent="0.2">
      <c r="A524" s="52">
        <v>20221231</v>
      </c>
      <c r="B524" s="54" t="s">
        <v>1875</v>
      </c>
      <c r="C524" s="62">
        <v>48905</v>
      </c>
      <c r="D524" s="52" t="s">
        <v>1397</v>
      </c>
      <c r="E524" s="52" t="s">
        <v>1385</v>
      </c>
      <c r="F524" s="54" t="s">
        <v>1396</v>
      </c>
      <c r="G524" s="52" t="s">
        <v>142</v>
      </c>
      <c r="H524" s="63">
        <v>130955.22</v>
      </c>
      <c r="I524" s="63">
        <v>200237.78571308221</v>
      </c>
      <c r="J524" s="52">
        <v>20240331</v>
      </c>
      <c r="K524" s="52" t="s">
        <v>1388</v>
      </c>
      <c r="L524" s="52" t="s">
        <v>367</v>
      </c>
      <c r="M524" s="63">
        <f>I524*VLOOKUP(G524,'Currency-RBI'!$A$2:$B$28,2,0)</f>
        <v>200237.78571308221</v>
      </c>
      <c r="N524" s="53">
        <f t="shared" si="8"/>
        <v>0.65399854245114264</v>
      </c>
    </row>
    <row r="525" spans="1:14" x14ac:dyDescent="0.2">
      <c r="A525" s="52">
        <v>20221231</v>
      </c>
      <c r="B525" s="54" t="s">
        <v>1874</v>
      </c>
      <c r="C525" s="62">
        <v>33151</v>
      </c>
      <c r="D525" s="52" t="s">
        <v>1395</v>
      </c>
      <c r="E525" s="52" t="s">
        <v>1386</v>
      </c>
      <c r="F525" s="54" t="s">
        <v>1394</v>
      </c>
      <c r="G525" s="52" t="s">
        <v>142</v>
      </c>
      <c r="H525" s="63">
        <v>387122.67</v>
      </c>
      <c r="I525" s="63">
        <v>548602.06382476515</v>
      </c>
      <c r="J525" s="52">
        <v>20240331</v>
      </c>
      <c r="K525" s="52" t="s">
        <v>1391</v>
      </c>
      <c r="L525" s="52" t="s">
        <v>368</v>
      </c>
      <c r="M525" s="63">
        <f>I525*VLOOKUP(G525,'Currency-RBI'!$A$2:$B$28,2,0)</f>
        <v>548602.06382476515</v>
      </c>
      <c r="N525" s="53">
        <f t="shared" si="8"/>
        <v>0.7056529596353377</v>
      </c>
    </row>
    <row r="526" spans="1:14" x14ac:dyDescent="0.2">
      <c r="A526" s="52">
        <v>20221231</v>
      </c>
      <c r="B526" s="54" t="s">
        <v>1873</v>
      </c>
      <c r="C526" s="62">
        <v>82326</v>
      </c>
      <c r="D526" s="52" t="s">
        <v>1395</v>
      </c>
      <c r="E526" s="52" t="s">
        <v>1385</v>
      </c>
      <c r="F526" s="54" t="s">
        <v>1394</v>
      </c>
      <c r="G526" s="52" t="s">
        <v>142</v>
      </c>
      <c r="H526" s="63">
        <v>152541.18</v>
      </c>
      <c r="I526" s="63">
        <v>211595.26753691482</v>
      </c>
      <c r="J526" s="52">
        <v>20240331</v>
      </c>
      <c r="K526" s="52" t="s">
        <v>1388</v>
      </c>
      <c r="L526" s="52" t="s">
        <v>368</v>
      </c>
      <c r="M526" s="63">
        <f>I526*VLOOKUP(G526,'Currency-RBI'!$A$2:$B$28,2,0)</f>
        <v>211595.26753691482</v>
      </c>
      <c r="N526" s="53">
        <f t="shared" si="8"/>
        <v>0.720910168623633</v>
      </c>
    </row>
    <row r="527" spans="1:14" x14ac:dyDescent="0.2">
      <c r="A527" s="52">
        <v>20221231</v>
      </c>
      <c r="B527" s="54" t="s">
        <v>1872</v>
      </c>
      <c r="C527" s="62">
        <v>82146</v>
      </c>
      <c r="D527" s="52" t="s">
        <v>1397</v>
      </c>
      <c r="E527" s="52" t="s">
        <v>1386</v>
      </c>
      <c r="F527" s="54" t="s">
        <v>1396</v>
      </c>
      <c r="G527" s="52" t="s">
        <v>142</v>
      </c>
      <c r="H527" s="63">
        <v>347112.81</v>
      </c>
      <c r="I527" s="63">
        <v>407516.60666386521</v>
      </c>
      <c r="J527" s="52">
        <v>20240331</v>
      </c>
      <c r="K527" s="52" t="s">
        <v>1388</v>
      </c>
      <c r="L527" s="52" t="s">
        <v>368</v>
      </c>
      <c r="M527" s="63">
        <f>I527*VLOOKUP(G527,'Currency-RBI'!$A$2:$B$28,2,0)</f>
        <v>407516.60666386521</v>
      </c>
      <c r="N527" s="53">
        <f t="shared" si="8"/>
        <v>0.85177586464914667</v>
      </c>
    </row>
    <row r="528" spans="1:14" x14ac:dyDescent="0.2">
      <c r="A528" s="52">
        <v>20221231</v>
      </c>
      <c r="B528" s="54" t="s">
        <v>1871</v>
      </c>
      <c r="C528" s="62">
        <v>13409</v>
      </c>
      <c r="D528" s="52" t="s">
        <v>1393</v>
      </c>
      <c r="E528" s="52" t="s">
        <v>1386</v>
      </c>
      <c r="F528" s="54" t="s">
        <v>1392</v>
      </c>
      <c r="G528" s="52" t="s">
        <v>142</v>
      </c>
      <c r="H528" s="63">
        <v>476847.35999999999</v>
      </c>
      <c r="I528" s="63">
        <v>541665.44323926221</v>
      </c>
      <c r="J528" s="52">
        <v>20240331</v>
      </c>
      <c r="K528" s="52" t="s">
        <v>1391</v>
      </c>
      <c r="L528" s="52" t="s">
        <v>368</v>
      </c>
      <c r="M528" s="63">
        <f>I528*VLOOKUP(G528,'Currency-RBI'!$A$2:$B$28,2,0)</f>
        <v>541665.44323926221</v>
      </c>
      <c r="N528" s="53">
        <f t="shared" si="8"/>
        <v>0.88033557604923474</v>
      </c>
    </row>
    <row r="529" spans="1:14" x14ac:dyDescent="0.2">
      <c r="A529" s="52">
        <v>20221231</v>
      </c>
      <c r="B529" s="54" t="s">
        <v>1870</v>
      </c>
      <c r="C529" s="62">
        <v>76832</v>
      </c>
      <c r="D529" s="52" t="s">
        <v>1395</v>
      </c>
      <c r="E529" s="52" t="s">
        <v>1386</v>
      </c>
      <c r="F529" s="54" t="s">
        <v>1394</v>
      </c>
      <c r="G529" s="52" t="s">
        <v>142</v>
      </c>
      <c r="H529" s="63">
        <v>160389.9</v>
      </c>
      <c r="I529" s="63">
        <v>235994.37893575744</v>
      </c>
      <c r="J529" s="52">
        <v>20240331</v>
      </c>
      <c r="K529" s="52" t="s">
        <v>1391</v>
      </c>
      <c r="L529" s="52" t="s">
        <v>368</v>
      </c>
      <c r="M529" s="63">
        <f>I529*VLOOKUP(G529,'Currency-RBI'!$A$2:$B$28,2,0)</f>
        <v>235994.37893575744</v>
      </c>
      <c r="N529" s="53">
        <f t="shared" si="8"/>
        <v>0.67963440791808627</v>
      </c>
    </row>
    <row r="530" spans="1:14" x14ac:dyDescent="0.2">
      <c r="A530" s="52">
        <v>20221231</v>
      </c>
      <c r="B530" s="54" t="s">
        <v>1869</v>
      </c>
      <c r="C530" s="62">
        <v>80607</v>
      </c>
      <c r="D530" s="52" t="s">
        <v>1390</v>
      </c>
      <c r="E530" s="52" t="s">
        <v>1386</v>
      </c>
      <c r="F530" s="54" t="s">
        <v>1389</v>
      </c>
      <c r="G530" s="52" t="s">
        <v>142</v>
      </c>
      <c r="H530" s="63">
        <v>186153.66</v>
      </c>
      <c r="I530" s="63">
        <v>276654.68928466132</v>
      </c>
      <c r="J530" s="52">
        <v>20240331</v>
      </c>
      <c r="K530" s="52" t="s">
        <v>1391</v>
      </c>
      <c r="L530" s="52" t="s">
        <v>368</v>
      </c>
      <c r="M530" s="63">
        <f>I530*VLOOKUP(G530,'Currency-RBI'!$A$2:$B$28,2,0)</f>
        <v>276654.68928466132</v>
      </c>
      <c r="N530" s="53">
        <f t="shared" si="8"/>
        <v>0.67287368409092418</v>
      </c>
    </row>
    <row r="531" spans="1:14" x14ac:dyDescent="0.2">
      <c r="A531" s="52">
        <v>20221231</v>
      </c>
      <c r="B531" s="54" t="s">
        <v>1868</v>
      </c>
      <c r="C531" s="62">
        <v>35615</v>
      </c>
      <c r="D531" s="52" t="s">
        <v>1390</v>
      </c>
      <c r="E531" s="52" t="s">
        <v>1385</v>
      </c>
      <c r="F531" s="54" t="s">
        <v>1389</v>
      </c>
      <c r="G531" s="52" t="s">
        <v>142</v>
      </c>
      <c r="H531" s="63">
        <v>457104.77999999997</v>
      </c>
      <c r="I531" s="63">
        <v>816488.32832349895</v>
      </c>
      <c r="J531" s="52">
        <v>20240331</v>
      </c>
      <c r="K531" s="52" t="s">
        <v>1391</v>
      </c>
      <c r="L531" s="52" t="s">
        <v>367</v>
      </c>
      <c r="M531" s="63">
        <f>I531*VLOOKUP(G531,'Currency-RBI'!$A$2:$B$28,2,0)</f>
        <v>816488.32832349895</v>
      </c>
      <c r="N531" s="53">
        <f t="shared" si="8"/>
        <v>0.55984239350803255</v>
      </c>
    </row>
    <row r="532" spans="1:14" x14ac:dyDescent="0.2">
      <c r="A532" s="52">
        <v>20221231</v>
      </c>
      <c r="B532" s="54" t="s">
        <v>1867</v>
      </c>
      <c r="C532" s="62">
        <v>65531</v>
      </c>
      <c r="D532" s="52" t="s">
        <v>1395</v>
      </c>
      <c r="E532" s="52" t="s">
        <v>1386</v>
      </c>
      <c r="F532" s="54" t="s">
        <v>1394</v>
      </c>
      <c r="G532" s="52" t="s">
        <v>142</v>
      </c>
      <c r="H532" s="63">
        <v>104854.86</v>
      </c>
      <c r="I532" s="63">
        <v>204966.31449301261</v>
      </c>
      <c r="J532" s="52">
        <v>20240331</v>
      </c>
      <c r="K532" s="52" t="s">
        <v>1388</v>
      </c>
      <c r="L532" s="52" t="s">
        <v>368</v>
      </c>
      <c r="M532" s="63">
        <f>I532*VLOOKUP(G532,'Currency-RBI'!$A$2:$B$28,2,0)</f>
        <v>204966.31449301261</v>
      </c>
      <c r="N532" s="53">
        <f t="shared" si="8"/>
        <v>0.51157118309591576</v>
      </c>
    </row>
    <row r="533" spans="1:14" x14ac:dyDescent="0.2">
      <c r="A533" s="52">
        <v>20221231</v>
      </c>
      <c r="B533" s="54" t="s">
        <v>1866</v>
      </c>
      <c r="C533" s="62">
        <v>42662</v>
      </c>
      <c r="D533" s="52" t="s">
        <v>1393</v>
      </c>
      <c r="E533" s="52" t="s">
        <v>1386</v>
      </c>
      <c r="F533" s="54" t="s">
        <v>1392</v>
      </c>
      <c r="G533" s="52" t="s">
        <v>142</v>
      </c>
      <c r="H533" s="63">
        <v>452609.19</v>
      </c>
      <c r="I533" s="63">
        <v>725599.53616475186</v>
      </c>
      <c r="J533" s="52">
        <v>20240331</v>
      </c>
      <c r="K533" s="52" t="s">
        <v>1391</v>
      </c>
      <c r="L533" s="52" t="s">
        <v>368</v>
      </c>
      <c r="M533" s="63">
        <f>I533*VLOOKUP(G533,'Currency-RBI'!$A$2:$B$28,2,0)</f>
        <v>725599.53616475186</v>
      </c>
      <c r="N533" s="53">
        <f t="shared" si="8"/>
        <v>0.62377271131170109</v>
      </c>
    </row>
    <row r="534" spans="1:14" x14ac:dyDescent="0.2">
      <c r="A534" s="52">
        <v>20221231</v>
      </c>
      <c r="B534" s="54" t="s">
        <v>1865</v>
      </c>
      <c r="C534" s="62">
        <v>20555</v>
      </c>
      <c r="D534" s="52" t="s">
        <v>1395</v>
      </c>
      <c r="E534" s="52" t="s">
        <v>1386</v>
      </c>
      <c r="F534" s="54" t="s">
        <v>1394</v>
      </c>
      <c r="G534" s="52" t="s">
        <v>142</v>
      </c>
      <c r="H534" s="63">
        <v>257411.88</v>
      </c>
      <c r="I534" s="63">
        <v>484160.2215457196</v>
      </c>
      <c r="J534" s="52">
        <v>20240331</v>
      </c>
      <c r="K534" s="52" t="s">
        <v>1388</v>
      </c>
      <c r="L534" s="52" t="s">
        <v>368</v>
      </c>
      <c r="M534" s="63">
        <f>I534*VLOOKUP(G534,'Currency-RBI'!$A$2:$B$28,2,0)</f>
        <v>484160.2215457196</v>
      </c>
      <c r="N534" s="53">
        <f t="shared" si="8"/>
        <v>0.53166672631260847</v>
      </c>
    </row>
    <row r="535" spans="1:14" x14ac:dyDescent="0.2">
      <c r="A535" s="52">
        <v>20221231</v>
      </c>
      <c r="B535" s="54" t="s">
        <v>1864</v>
      </c>
      <c r="C535" s="62">
        <v>31714</v>
      </c>
      <c r="D535" s="52" t="s">
        <v>1395</v>
      </c>
      <c r="E535" s="52" t="s">
        <v>1386</v>
      </c>
      <c r="F535" s="54" t="s">
        <v>1394</v>
      </c>
      <c r="G535" s="52" t="s">
        <v>142</v>
      </c>
      <c r="H535" s="63">
        <v>288996.84000000003</v>
      </c>
      <c r="I535" s="63">
        <v>446930.39321830013</v>
      </c>
      <c r="J535" s="52">
        <v>20240331</v>
      </c>
      <c r="K535" s="52" t="s">
        <v>1391</v>
      </c>
      <c r="L535" s="52" t="s">
        <v>367</v>
      </c>
      <c r="M535" s="63">
        <f>I535*VLOOKUP(G535,'Currency-RBI'!$A$2:$B$28,2,0)</f>
        <v>446930.39321830013</v>
      </c>
      <c r="N535" s="53">
        <f t="shared" si="8"/>
        <v>0.64662606165350112</v>
      </c>
    </row>
    <row r="536" spans="1:14" x14ac:dyDescent="0.2">
      <c r="A536" s="52">
        <v>20221231</v>
      </c>
      <c r="B536" s="54" t="s">
        <v>1863</v>
      </c>
      <c r="C536" s="62">
        <v>43966</v>
      </c>
      <c r="D536" s="52" t="s">
        <v>1395</v>
      </c>
      <c r="E536" s="52" t="s">
        <v>1386</v>
      </c>
      <c r="F536" s="54" t="s">
        <v>1394</v>
      </c>
      <c r="G536" s="52" t="s">
        <v>142</v>
      </c>
      <c r="H536" s="63">
        <v>195409.16999999998</v>
      </c>
      <c r="I536" s="63">
        <v>296088.44850256527</v>
      </c>
      <c r="J536" s="52">
        <v>20240331</v>
      </c>
      <c r="K536" s="52" t="s">
        <v>1388</v>
      </c>
      <c r="L536" s="52" t="s">
        <v>367</v>
      </c>
      <c r="M536" s="63">
        <f>I536*VLOOKUP(G536,'Currency-RBI'!$A$2:$B$28,2,0)</f>
        <v>296088.44850256527</v>
      </c>
      <c r="N536" s="53">
        <f t="shared" si="8"/>
        <v>0.65996890789985341</v>
      </c>
    </row>
    <row r="537" spans="1:14" x14ac:dyDescent="0.2">
      <c r="A537" s="52">
        <v>20221231</v>
      </c>
      <c r="B537" s="54" t="s">
        <v>1862</v>
      </c>
      <c r="C537" s="62">
        <v>30018</v>
      </c>
      <c r="D537" s="52" t="s">
        <v>1390</v>
      </c>
      <c r="E537" s="52" t="s">
        <v>1385</v>
      </c>
      <c r="F537" s="54" t="s">
        <v>1389</v>
      </c>
      <c r="G537" s="52" t="s">
        <v>142</v>
      </c>
      <c r="H537" s="63">
        <v>293038.02</v>
      </c>
      <c r="I537" s="63">
        <v>376971.0306502778</v>
      </c>
      <c r="J537" s="52">
        <v>20240331</v>
      </c>
      <c r="K537" s="52" t="s">
        <v>1388</v>
      </c>
      <c r="L537" s="52" t="s">
        <v>367</v>
      </c>
      <c r="M537" s="63">
        <f>I537*VLOOKUP(G537,'Currency-RBI'!$A$2:$B$28,2,0)</f>
        <v>376971.0306502778</v>
      </c>
      <c r="N537" s="53">
        <f t="shared" si="8"/>
        <v>0.77734891059004529</v>
      </c>
    </row>
    <row r="538" spans="1:14" x14ac:dyDescent="0.2">
      <c r="A538" s="52">
        <v>20221231</v>
      </c>
      <c r="B538" s="54" t="s">
        <v>1861</v>
      </c>
      <c r="C538" s="62">
        <v>40734</v>
      </c>
      <c r="D538" s="52" t="s">
        <v>1397</v>
      </c>
      <c r="E538" s="52" t="s">
        <v>1386</v>
      </c>
      <c r="F538" s="54" t="s">
        <v>1396</v>
      </c>
      <c r="G538" s="52" t="s">
        <v>142</v>
      </c>
      <c r="H538" s="63">
        <v>390501.54</v>
      </c>
      <c r="I538" s="63">
        <v>574605.04887812992</v>
      </c>
      <c r="J538" s="52">
        <v>20240331</v>
      </c>
      <c r="K538" s="52" t="s">
        <v>1391</v>
      </c>
      <c r="L538" s="52" t="s">
        <v>367</v>
      </c>
      <c r="M538" s="63">
        <f>I538*VLOOKUP(G538,'Currency-RBI'!$A$2:$B$28,2,0)</f>
        <v>574605.04887812992</v>
      </c>
      <c r="N538" s="53">
        <f t="shared" si="8"/>
        <v>0.67959991086472837</v>
      </c>
    </row>
    <row r="539" spans="1:14" x14ac:dyDescent="0.2">
      <c r="A539" s="52">
        <v>20221231</v>
      </c>
      <c r="B539" s="54" t="s">
        <v>1860</v>
      </c>
      <c r="C539" s="62">
        <v>54124</v>
      </c>
      <c r="D539" s="52" t="s">
        <v>1395</v>
      </c>
      <c r="E539" s="52" t="s">
        <v>1385</v>
      </c>
      <c r="F539" s="54" t="s">
        <v>1394</v>
      </c>
      <c r="G539" s="52" t="s">
        <v>142</v>
      </c>
      <c r="H539" s="63">
        <v>339547.23</v>
      </c>
      <c r="I539" s="63">
        <v>342398.44824138575</v>
      </c>
      <c r="J539" s="52">
        <v>20240331</v>
      </c>
      <c r="K539" s="52" t="s">
        <v>1388</v>
      </c>
      <c r="L539" s="52" t="s">
        <v>367</v>
      </c>
      <c r="M539" s="63">
        <f>I539*VLOOKUP(G539,'Currency-RBI'!$A$2:$B$28,2,0)</f>
        <v>342398.44824138575</v>
      </c>
      <c r="N539" s="53">
        <f t="shared" si="8"/>
        <v>0.99167280618229992</v>
      </c>
    </row>
    <row r="540" spans="1:14" x14ac:dyDescent="0.2">
      <c r="A540" s="52">
        <v>20221231</v>
      </c>
      <c r="B540" s="54" t="s">
        <v>1859</v>
      </c>
      <c r="C540" s="62">
        <v>38272</v>
      </c>
      <c r="D540" s="52" t="s">
        <v>1395</v>
      </c>
      <c r="E540" s="52" t="s">
        <v>1385</v>
      </c>
      <c r="F540" s="54" t="s">
        <v>1394</v>
      </c>
      <c r="G540" s="52" t="s">
        <v>142</v>
      </c>
      <c r="H540" s="63">
        <v>423437.85</v>
      </c>
      <c r="I540" s="63">
        <v>788337.22723365354</v>
      </c>
      <c r="J540" s="52">
        <v>20240331</v>
      </c>
      <c r="K540" s="52" t="s">
        <v>1391</v>
      </c>
      <c r="L540" s="52" t="s">
        <v>368</v>
      </c>
      <c r="M540" s="63">
        <f>I540*VLOOKUP(G540,'Currency-RBI'!$A$2:$B$28,2,0)</f>
        <v>788337.22723365354</v>
      </c>
      <c r="N540" s="53">
        <f t="shared" si="8"/>
        <v>0.53712781202263093</v>
      </c>
    </row>
    <row r="541" spans="1:14" x14ac:dyDescent="0.2">
      <c r="A541" s="52">
        <v>20221231</v>
      </c>
      <c r="B541" s="54" t="s">
        <v>1858</v>
      </c>
      <c r="C541" s="62">
        <v>36263</v>
      </c>
      <c r="D541" s="52" t="s">
        <v>1397</v>
      </c>
      <c r="E541" s="52" t="s">
        <v>1386</v>
      </c>
      <c r="F541" s="54" t="s">
        <v>1396</v>
      </c>
      <c r="G541" s="52" t="s">
        <v>142</v>
      </c>
      <c r="H541" s="63">
        <v>453773.43</v>
      </c>
      <c r="I541" s="63">
        <v>615551.63146605901</v>
      </c>
      <c r="J541" s="52">
        <v>20240331</v>
      </c>
      <c r="K541" s="52" t="s">
        <v>1391</v>
      </c>
      <c r="L541" s="52" t="s">
        <v>368</v>
      </c>
      <c r="M541" s="63">
        <f>I541*VLOOKUP(G541,'Currency-RBI'!$A$2:$B$28,2,0)</f>
        <v>615551.63146605901</v>
      </c>
      <c r="N541" s="53">
        <f t="shared" si="8"/>
        <v>0.73718175178782008</v>
      </c>
    </row>
    <row r="542" spans="1:14" x14ac:dyDescent="0.2">
      <c r="A542" s="52">
        <v>20221231</v>
      </c>
      <c r="B542" s="54" t="s">
        <v>1857</v>
      </c>
      <c r="C542" s="62">
        <v>60328</v>
      </c>
      <c r="D542" s="52" t="s">
        <v>1393</v>
      </c>
      <c r="E542" s="52" t="s">
        <v>1386</v>
      </c>
      <c r="F542" s="54" t="s">
        <v>1392</v>
      </c>
      <c r="G542" s="52" t="s">
        <v>142</v>
      </c>
      <c r="H542" s="63">
        <v>345500.1</v>
      </c>
      <c r="I542" s="63">
        <v>589801.52586577972</v>
      </c>
      <c r="J542" s="52">
        <v>20240331</v>
      </c>
      <c r="K542" s="52" t="s">
        <v>1388</v>
      </c>
      <c r="L542" s="52" t="s">
        <v>367</v>
      </c>
      <c r="M542" s="63">
        <f>I542*VLOOKUP(G542,'Currency-RBI'!$A$2:$B$28,2,0)</f>
        <v>589801.52586577972</v>
      </c>
      <c r="N542" s="53">
        <f t="shared" si="8"/>
        <v>0.58579044788470913</v>
      </c>
    </row>
    <row r="543" spans="1:14" x14ac:dyDescent="0.2">
      <c r="A543" s="52">
        <v>20221231</v>
      </c>
      <c r="B543" s="54" t="s">
        <v>1856</v>
      </c>
      <c r="C543" s="62">
        <v>61192</v>
      </c>
      <c r="D543" s="52" t="s">
        <v>1397</v>
      </c>
      <c r="E543" s="52" t="s">
        <v>1386</v>
      </c>
      <c r="F543" s="54" t="s">
        <v>1396</v>
      </c>
      <c r="G543" s="52" t="s">
        <v>142</v>
      </c>
      <c r="H543" s="63">
        <v>401095.52999999997</v>
      </c>
      <c r="I543" s="63">
        <v>609798.30036795058</v>
      </c>
      <c r="J543" s="52">
        <v>20240331</v>
      </c>
      <c r="K543" s="52" t="s">
        <v>1388</v>
      </c>
      <c r="L543" s="52" t="s">
        <v>367</v>
      </c>
      <c r="M543" s="63">
        <f>I543*VLOOKUP(G543,'Currency-RBI'!$A$2:$B$28,2,0)</f>
        <v>609798.30036795058</v>
      </c>
      <c r="N543" s="53">
        <f t="shared" si="8"/>
        <v>0.65775114453087202</v>
      </c>
    </row>
    <row r="544" spans="1:14" x14ac:dyDescent="0.2">
      <c r="A544" s="52">
        <v>20221231</v>
      </c>
      <c r="B544" s="54" t="s">
        <v>1855</v>
      </c>
      <c r="C544" s="62">
        <v>19145</v>
      </c>
      <c r="D544" s="52" t="s">
        <v>1390</v>
      </c>
      <c r="E544" s="52" t="s">
        <v>1386</v>
      </c>
      <c r="F544" s="54" t="s">
        <v>1389</v>
      </c>
      <c r="G544" s="52" t="s">
        <v>142</v>
      </c>
      <c r="H544" s="63">
        <v>89930.61</v>
      </c>
      <c r="I544" s="63">
        <v>179232.15115916048</v>
      </c>
      <c r="J544" s="52">
        <v>20240331</v>
      </c>
      <c r="K544" s="52" t="s">
        <v>1388</v>
      </c>
      <c r="L544" s="52" t="s">
        <v>368</v>
      </c>
      <c r="M544" s="63">
        <f>I544*VLOOKUP(G544,'Currency-RBI'!$A$2:$B$28,2,0)</f>
        <v>179232.15115916048</v>
      </c>
      <c r="N544" s="53">
        <f t="shared" si="8"/>
        <v>0.50175489954444863</v>
      </c>
    </row>
    <row r="545" spans="1:14" x14ac:dyDescent="0.2">
      <c r="A545" s="52">
        <v>20221231</v>
      </c>
      <c r="B545" s="54" t="s">
        <v>1854</v>
      </c>
      <c r="C545" s="62">
        <v>57600</v>
      </c>
      <c r="D545" s="52" t="s">
        <v>1393</v>
      </c>
      <c r="E545" s="52" t="s">
        <v>1386</v>
      </c>
      <c r="F545" s="54" t="s">
        <v>1392</v>
      </c>
      <c r="G545" s="52" t="s">
        <v>142</v>
      </c>
      <c r="H545" s="63">
        <v>462535.92</v>
      </c>
      <c r="I545" s="63">
        <v>531428.08471644006</v>
      </c>
      <c r="J545" s="52">
        <v>20240331</v>
      </c>
      <c r="K545" s="52" t="s">
        <v>1391</v>
      </c>
      <c r="L545" s="52" t="s">
        <v>368</v>
      </c>
      <c r="M545" s="63">
        <f>I545*VLOOKUP(G545,'Currency-RBI'!$A$2:$B$28,2,0)</f>
        <v>531428.08471644006</v>
      </c>
      <c r="N545" s="53">
        <f t="shared" si="8"/>
        <v>0.87036408745089255</v>
      </c>
    </row>
    <row r="546" spans="1:14" x14ac:dyDescent="0.2">
      <c r="A546" s="52">
        <v>20221231</v>
      </c>
      <c r="B546" s="54" t="s">
        <v>1853</v>
      </c>
      <c r="C546" s="62">
        <v>53157</v>
      </c>
      <c r="D546" s="52" t="s">
        <v>1393</v>
      </c>
      <c r="E546" s="52" t="s">
        <v>1386</v>
      </c>
      <c r="F546" s="54" t="s">
        <v>1392</v>
      </c>
      <c r="G546" s="52" t="s">
        <v>142</v>
      </c>
      <c r="H546" s="63">
        <v>382068.72</v>
      </c>
      <c r="I546" s="63">
        <v>643757.57141498337</v>
      </c>
      <c r="J546" s="52">
        <v>20240331</v>
      </c>
      <c r="K546" s="52" t="s">
        <v>1388</v>
      </c>
      <c r="L546" s="52" t="s">
        <v>367</v>
      </c>
      <c r="M546" s="63">
        <f>I546*VLOOKUP(G546,'Currency-RBI'!$A$2:$B$28,2,0)</f>
        <v>643757.57141498337</v>
      </c>
      <c r="N546" s="53">
        <f t="shared" si="8"/>
        <v>0.59349782738898182</v>
      </c>
    </row>
    <row r="547" spans="1:14" x14ac:dyDescent="0.2">
      <c r="A547" s="52">
        <v>20221231</v>
      </c>
      <c r="B547" s="54" t="s">
        <v>1852</v>
      </c>
      <c r="C547" s="62">
        <v>49151</v>
      </c>
      <c r="D547" s="52" t="s">
        <v>1390</v>
      </c>
      <c r="E547" s="52" t="s">
        <v>1385</v>
      </c>
      <c r="F547" s="54" t="s">
        <v>1389</v>
      </c>
      <c r="G547" s="52" t="s">
        <v>142</v>
      </c>
      <c r="H547" s="63">
        <v>374423.94</v>
      </c>
      <c r="I547" s="63">
        <v>607163.61320134031</v>
      </c>
      <c r="J547" s="52">
        <v>20240331</v>
      </c>
      <c r="K547" s="52" t="s">
        <v>1391</v>
      </c>
      <c r="L547" s="52" t="s">
        <v>368</v>
      </c>
      <c r="M547" s="63">
        <f>I547*VLOOKUP(G547,'Currency-RBI'!$A$2:$B$28,2,0)</f>
        <v>607163.61320134031</v>
      </c>
      <c r="N547" s="53">
        <f t="shared" si="8"/>
        <v>0.61667717211478879</v>
      </c>
    </row>
    <row r="548" spans="1:14" x14ac:dyDescent="0.2">
      <c r="A548" s="52">
        <v>20221231</v>
      </c>
      <c r="B548" s="54" t="s">
        <v>1851</v>
      </c>
      <c r="C548" s="62">
        <v>32488</v>
      </c>
      <c r="D548" s="52" t="s">
        <v>1397</v>
      </c>
      <c r="E548" s="52" t="s">
        <v>1385</v>
      </c>
      <c r="F548" s="54" t="s">
        <v>1396</v>
      </c>
      <c r="G548" s="52" t="s">
        <v>142</v>
      </c>
      <c r="H548" s="63">
        <v>128117.88</v>
      </c>
      <c r="I548" s="63">
        <v>187141.14743544755</v>
      </c>
      <c r="J548" s="52">
        <v>20240331</v>
      </c>
      <c r="K548" s="52" t="s">
        <v>1391</v>
      </c>
      <c r="L548" s="52" t="s">
        <v>368</v>
      </c>
      <c r="M548" s="63">
        <f>I548*VLOOKUP(G548,'Currency-RBI'!$A$2:$B$28,2,0)</f>
        <v>187141.14743544755</v>
      </c>
      <c r="N548" s="53">
        <f t="shared" si="8"/>
        <v>0.6846056132267383</v>
      </c>
    </row>
    <row r="549" spans="1:14" x14ac:dyDescent="0.2">
      <c r="A549" s="52">
        <v>20221231</v>
      </c>
      <c r="B549" s="54" t="s">
        <v>1850</v>
      </c>
      <c r="C549" s="62">
        <v>63845</v>
      </c>
      <c r="D549" s="52" t="s">
        <v>1397</v>
      </c>
      <c r="E549" s="52" t="s">
        <v>1385</v>
      </c>
      <c r="F549" s="54" t="s">
        <v>1396</v>
      </c>
      <c r="G549" s="52" t="s">
        <v>142</v>
      </c>
      <c r="H549" s="63">
        <v>124784.55</v>
      </c>
      <c r="I549" s="63">
        <v>224985.18269730077</v>
      </c>
      <c r="J549" s="52">
        <v>20240331</v>
      </c>
      <c r="K549" s="52" t="s">
        <v>1388</v>
      </c>
      <c r="L549" s="52" t="s">
        <v>367</v>
      </c>
      <c r="M549" s="63">
        <f>I549*VLOOKUP(G549,'Currency-RBI'!$A$2:$B$28,2,0)</f>
        <v>224985.18269730077</v>
      </c>
      <c r="N549" s="53">
        <f t="shared" si="8"/>
        <v>0.55463452527843782</v>
      </c>
    </row>
    <row r="550" spans="1:14" x14ac:dyDescent="0.2">
      <c r="A550" s="52">
        <v>20221231</v>
      </c>
      <c r="B550" s="54" t="s">
        <v>1849</v>
      </c>
      <c r="C550" s="62">
        <v>48250</v>
      </c>
      <c r="D550" s="52" t="s">
        <v>1397</v>
      </c>
      <c r="E550" s="52" t="s">
        <v>1386</v>
      </c>
      <c r="F550" s="54" t="s">
        <v>1396</v>
      </c>
      <c r="G550" s="52" t="s">
        <v>142</v>
      </c>
      <c r="H550" s="63">
        <v>148689.09</v>
      </c>
      <c r="I550" s="63">
        <v>213514.40066820508</v>
      </c>
      <c r="J550" s="52">
        <v>20240331</v>
      </c>
      <c r="K550" s="52" t="s">
        <v>1388</v>
      </c>
      <c r="L550" s="52" t="s">
        <v>368</v>
      </c>
      <c r="M550" s="63">
        <f>I550*VLOOKUP(G550,'Currency-RBI'!$A$2:$B$28,2,0)</f>
        <v>213514.40066820508</v>
      </c>
      <c r="N550" s="53">
        <f t="shared" si="8"/>
        <v>0.69638904699012949</v>
      </c>
    </row>
    <row r="551" spans="1:14" x14ac:dyDescent="0.2">
      <c r="A551" s="52">
        <v>20221231</v>
      </c>
      <c r="B551" s="54" t="s">
        <v>1848</v>
      </c>
      <c r="C551" s="62">
        <v>41035</v>
      </c>
      <c r="D551" s="52" t="s">
        <v>1397</v>
      </c>
      <c r="E551" s="52" t="s">
        <v>1386</v>
      </c>
      <c r="F551" s="54" t="s">
        <v>1396</v>
      </c>
      <c r="G551" s="52" t="s">
        <v>142</v>
      </c>
      <c r="H551" s="63">
        <v>407011.77</v>
      </c>
      <c r="I551" s="63">
        <v>440839.17368314543</v>
      </c>
      <c r="J551" s="52">
        <v>20240331</v>
      </c>
      <c r="K551" s="52" t="s">
        <v>1388</v>
      </c>
      <c r="L551" s="52" t="s">
        <v>367</v>
      </c>
      <c r="M551" s="63">
        <f>I551*VLOOKUP(G551,'Currency-RBI'!$A$2:$B$28,2,0)</f>
        <v>440839.17368314543</v>
      </c>
      <c r="N551" s="53">
        <f t="shared" si="8"/>
        <v>0.92326588537828314</v>
      </c>
    </row>
    <row r="552" spans="1:14" x14ac:dyDescent="0.2">
      <c r="A552" s="52">
        <v>20221231</v>
      </c>
      <c r="B552" s="54" t="s">
        <v>1847</v>
      </c>
      <c r="C552" s="62">
        <v>50722</v>
      </c>
      <c r="D552" s="52" t="s">
        <v>1397</v>
      </c>
      <c r="E552" s="52" t="s">
        <v>1385</v>
      </c>
      <c r="F552" s="54" t="s">
        <v>1396</v>
      </c>
      <c r="G552" s="52" t="s">
        <v>142</v>
      </c>
      <c r="H552" s="63">
        <v>208672.2</v>
      </c>
      <c r="I552" s="63">
        <v>264344.77354003541</v>
      </c>
      <c r="J552" s="52">
        <v>20240331</v>
      </c>
      <c r="K552" s="52" t="s">
        <v>1388</v>
      </c>
      <c r="L552" s="52" t="s">
        <v>368</v>
      </c>
      <c r="M552" s="63">
        <f>I552*VLOOKUP(G552,'Currency-RBI'!$A$2:$B$28,2,0)</f>
        <v>264344.77354003541</v>
      </c>
      <c r="N552" s="53">
        <f t="shared" si="8"/>
        <v>0.78939408260476274</v>
      </c>
    </row>
    <row r="553" spans="1:14" x14ac:dyDescent="0.2">
      <c r="A553" s="52">
        <v>20221231</v>
      </c>
      <c r="B553" s="54" t="s">
        <v>1846</v>
      </c>
      <c r="C553" s="62">
        <v>30734</v>
      </c>
      <c r="D553" s="52" t="s">
        <v>1395</v>
      </c>
      <c r="E553" s="52" t="s">
        <v>1386</v>
      </c>
      <c r="F553" s="54" t="s">
        <v>1394</v>
      </c>
      <c r="G553" s="52" t="s">
        <v>142</v>
      </c>
      <c r="H553" s="63">
        <v>172777.77</v>
      </c>
      <c r="I553" s="63">
        <v>240484.97218640635</v>
      </c>
      <c r="J553" s="52">
        <v>20240331</v>
      </c>
      <c r="K553" s="52" t="s">
        <v>1391</v>
      </c>
      <c r="L553" s="52" t="s">
        <v>367</v>
      </c>
      <c r="M553" s="63">
        <f>I553*VLOOKUP(G553,'Currency-RBI'!$A$2:$B$28,2,0)</f>
        <v>240484.97218640635</v>
      </c>
      <c r="N553" s="53">
        <f t="shared" si="8"/>
        <v>0.71845557927867243</v>
      </c>
    </row>
    <row r="554" spans="1:14" x14ac:dyDescent="0.2">
      <c r="A554" s="52">
        <v>20221231</v>
      </c>
      <c r="B554" s="54" t="s">
        <v>1845</v>
      </c>
      <c r="C554" s="62">
        <v>44647</v>
      </c>
      <c r="D554" s="52" t="s">
        <v>1397</v>
      </c>
      <c r="E554" s="52" t="s">
        <v>1386</v>
      </c>
      <c r="F554" s="54" t="s">
        <v>1396</v>
      </c>
      <c r="G554" s="52" t="s">
        <v>142</v>
      </c>
      <c r="H554" s="63">
        <v>377765.19</v>
      </c>
      <c r="I554" s="63">
        <v>657026.97577375139</v>
      </c>
      <c r="J554" s="52">
        <v>20240331</v>
      </c>
      <c r="K554" s="52" t="s">
        <v>1391</v>
      </c>
      <c r="L554" s="52" t="s">
        <v>367</v>
      </c>
      <c r="M554" s="63">
        <f>I554*VLOOKUP(G554,'Currency-RBI'!$A$2:$B$28,2,0)</f>
        <v>657026.97577375139</v>
      </c>
      <c r="N554" s="53">
        <f t="shared" si="8"/>
        <v>0.5749614611411088</v>
      </c>
    </row>
    <row r="555" spans="1:14" x14ac:dyDescent="0.2">
      <c r="A555" s="52">
        <v>20221231</v>
      </c>
      <c r="B555" s="54" t="s">
        <v>1844</v>
      </c>
      <c r="C555" s="62">
        <v>33227</v>
      </c>
      <c r="D555" s="52" t="s">
        <v>1393</v>
      </c>
      <c r="E555" s="52" t="s">
        <v>1385</v>
      </c>
      <c r="F555" s="54" t="s">
        <v>1392</v>
      </c>
      <c r="G555" s="52" t="s">
        <v>142</v>
      </c>
      <c r="H555" s="63">
        <v>83836.17</v>
      </c>
      <c r="I555" s="63">
        <v>115286.9160500102</v>
      </c>
      <c r="J555" s="52">
        <v>20240331</v>
      </c>
      <c r="K555" s="52" t="s">
        <v>1391</v>
      </c>
      <c r="L555" s="52" t="s">
        <v>367</v>
      </c>
      <c r="M555" s="63">
        <f>I555*VLOOKUP(G555,'Currency-RBI'!$A$2:$B$28,2,0)</f>
        <v>115286.9160500102</v>
      </c>
      <c r="N555" s="53">
        <f t="shared" si="8"/>
        <v>0.72719587679518449</v>
      </c>
    </row>
    <row r="556" spans="1:14" x14ac:dyDescent="0.2">
      <c r="A556" s="52">
        <v>20221231</v>
      </c>
      <c r="B556" s="54" t="s">
        <v>1843</v>
      </c>
      <c r="C556" s="62">
        <v>48528</v>
      </c>
      <c r="D556" s="52" t="s">
        <v>1395</v>
      </c>
      <c r="E556" s="52" t="s">
        <v>1385</v>
      </c>
      <c r="F556" s="54" t="s">
        <v>1394</v>
      </c>
      <c r="G556" s="52" t="s">
        <v>142</v>
      </c>
      <c r="H556" s="63">
        <v>444182.31</v>
      </c>
      <c r="I556" s="63">
        <v>783844.89409950795</v>
      </c>
      <c r="J556" s="52">
        <v>20240331</v>
      </c>
      <c r="K556" s="52" t="s">
        <v>1391</v>
      </c>
      <c r="L556" s="52" t="s">
        <v>368</v>
      </c>
      <c r="M556" s="63">
        <f>I556*VLOOKUP(G556,'Currency-RBI'!$A$2:$B$28,2,0)</f>
        <v>783844.89409950795</v>
      </c>
      <c r="N556" s="53">
        <f t="shared" si="8"/>
        <v>0.56667117862684158</v>
      </c>
    </row>
    <row r="557" spans="1:14" x14ac:dyDescent="0.2">
      <c r="A557" s="52">
        <v>20221231</v>
      </c>
      <c r="B557" s="54" t="s">
        <v>1842</v>
      </c>
      <c r="C557" s="62">
        <v>28043</v>
      </c>
      <c r="D557" s="52" t="s">
        <v>1397</v>
      </c>
      <c r="E557" s="52" t="s">
        <v>1385</v>
      </c>
      <c r="F557" s="54" t="s">
        <v>1396</v>
      </c>
      <c r="G557" s="52" t="s">
        <v>142</v>
      </c>
      <c r="H557" s="63">
        <v>486480.06</v>
      </c>
      <c r="I557" s="63">
        <v>788330.9615302725</v>
      </c>
      <c r="J557" s="52">
        <v>20240331</v>
      </c>
      <c r="K557" s="52" t="s">
        <v>1388</v>
      </c>
      <c r="L557" s="52" t="s">
        <v>367</v>
      </c>
      <c r="M557" s="63">
        <f>I557*VLOOKUP(G557,'Currency-RBI'!$A$2:$B$28,2,0)</f>
        <v>788330.9615302725</v>
      </c>
      <c r="N557" s="53">
        <f t="shared" si="8"/>
        <v>0.61710129848974449</v>
      </c>
    </row>
    <row r="558" spans="1:14" x14ac:dyDescent="0.2">
      <c r="A558" s="52">
        <v>20221231</v>
      </c>
      <c r="B558" s="54" t="s">
        <v>1841</v>
      </c>
      <c r="C558" s="62">
        <v>32036</v>
      </c>
      <c r="D558" s="52" t="s">
        <v>1397</v>
      </c>
      <c r="E558" s="52" t="s">
        <v>1385</v>
      </c>
      <c r="F558" s="54" t="s">
        <v>1396</v>
      </c>
      <c r="G558" s="52" t="s">
        <v>142</v>
      </c>
      <c r="H558" s="63">
        <v>176248.71</v>
      </c>
      <c r="I558" s="63">
        <v>224352.86283022171</v>
      </c>
      <c r="J558" s="52">
        <v>20240331</v>
      </c>
      <c r="K558" s="52" t="s">
        <v>1388</v>
      </c>
      <c r="L558" s="52" t="s">
        <v>368</v>
      </c>
      <c r="M558" s="63">
        <f>I558*VLOOKUP(G558,'Currency-RBI'!$A$2:$B$28,2,0)</f>
        <v>224352.86283022171</v>
      </c>
      <c r="N558" s="53">
        <f t="shared" si="8"/>
        <v>0.78558707821515794</v>
      </c>
    </row>
    <row r="559" spans="1:14" x14ac:dyDescent="0.2">
      <c r="A559" s="52">
        <v>20221231</v>
      </c>
      <c r="B559" s="54" t="s">
        <v>1840</v>
      </c>
      <c r="C559" s="62">
        <v>52045</v>
      </c>
      <c r="D559" s="52" t="s">
        <v>1397</v>
      </c>
      <c r="E559" s="52" t="s">
        <v>1386</v>
      </c>
      <c r="F559" s="54" t="s">
        <v>1396</v>
      </c>
      <c r="G559" s="52" t="s">
        <v>142</v>
      </c>
      <c r="H559" s="63">
        <v>173777.67</v>
      </c>
      <c r="I559" s="63">
        <v>238661.4909261986</v>
      </c>
      <c r="J559" s="52">
        <v>20240331</v>
      </c>
      <c r="K559" s="52" t="s">
        <v>1388</v>
      </c>
      <c r="L559" s="52" t="s">
        <v>368</v>
      </c>
      <c r="M559" s="63">
        <f>I559*VLOOKUP(G559,'Currency-RBI'!$A$2:$B$28,2,0)</f>
        <v>238661.4909261986</v>
      </c>
      <c r="N559" s="53">
        <f t="shared" si="8"/>
        <v>0.7281345194216412</v>
      </c>
    </row>
    <row r="560" spans="1:14" x14ac:dyDescent="0.2">
      <c r="A560" s="52">
        <v>20221231</v>
      </c>
      <c r="B560" s="54" t="s">
        <v>1839</v>
      </c>
      <c r="C560" s="62">
        <v>82786</v>
      </c>
      <c r="D560" s="52" t="s">
        <v>1393</v>
      </c>
      <c r="E560" s="52" t="s">
        <v>1385</v>
      </c>
      <c r="F560" s="54" t="s">
        <v>1392</v>
      </c>
      <c r="G560" s="52" t="s">
        <v>142</v>
      </c>
      <c r="H560" s="63">
        <v>372280.59</v>
      </c>
      <c r="I560" s="63">
        <v>411138.75039130967</v>
      </c>
      <c r="J560" s="52">
        <v>20240331</v>
      </c>
      <c r="K560" s="52" t="s">
        <v>1391</v>
      </c>
      <c r="L560" s="52" t="s">
        <v>367</v>
      </c>
      <c r="M560" s="63">
        <f>I560*VLOOKUP(G560,'Currency-RBI'!$A$2:$B$28,2,0)</f>
        <v>411138.75039130967</v>
      </c>
      <c r="N560" s="53">
        <f t="shared" si="8"/>
        <v>0.90548650460622937</v>
      </c>
    </row>
    <row r="561" spans="1:14" x14ac:dyDescent="0.2">
      <c r="A561" s="52">
        <v>20221231</v>
      </c>
      <c r="B561" s="54" t="s">
        <v>1838</v>
      </c>
      <c r="C561" s="62">
        <v>34075</v>
      </c>
      <c r="D561" s="52" t="s">
        <v>1390</v>
      </c>
      <c r="E561" s="52" t="s">
        <v>1385</v>
      </c>
      <c r="F561" s="54" t="s">
        <v>1389</v>
      </c>
      <c r="G561" s="52" t="s">
        <v>142</v>
      </c>
      <c r="H561" s="63">
        <v>86472.54</v>
      </c>
      <c r="I561" s="63">
        <v>172543.75555807233</v>
      </c>
      <c r="J561" s="52">
        <v>20240331</v>
      </c>
      <c r="K561" s="52" t="s">
        <v>1388</v>
      </c>
      <c r="L561" s="52" t="s">
        <v>367</v>
      </c>
      <c r="M561" s="63">
        <f>I561*VLOOKUP(G561,'Currency-RBI'!$A$2:$B$28,2,0)</f>
        <v>172543.75555807233</v>
      </c>
      <c r="N561" s="53">
        <f t="shared" si="8"/>
        <v>0.50116296425978912</v>
      </c>
    </row>
    <row r="562" spans="1:14" x14ac:dyDescent="0.2">
      <c r="A562" s="52">
        <v>20221231</v>
      </c>
      <c r="B562" s="54" t="s">
        <v>1837</v>
      </c>
      <c r="C562" s="62">
        <v>60596</v>
      </c>
      <c r="D562" s="52" t="s">
        <v>1393</v>
      </c>
      <c r="E562" s="52" t="s">
        <v>1386</v>
      </c>
      <c r="F562" s="54" t="s">
        <v>1392</v>
      </c>
      <c r="G562" s="52" t="s">
        <v>142</v>
      </c>
      <c r="H562" s="63">
        <v>418694.76</v>
      </c>
      <c r="I562" s="63">
        <v>674255.3188944197</v>
      </c>
      <c r="J562" s="52">
        <v>20240331</v>
      </c>
      <c r="K562" s="52" t="s">
        <v>1391</v>
      </c>
      <c r="L562" s="52" t="s">
        <v>367</v>
      </c>
      <c r="M562" s="63">
        <f>I562*VLOOKUP(G562,'Currency-RBI'!$A$2:$B$28,2,0)</f>
        <v>674255.3188944197</v>
      </c>
      <c r="N562" s="53">
        <f t="shared" si="8"/>
        <v>0.62097361083711755</v>
      </c>
    </row>
    <row r="563" spans="1:14" x14ac:dyDescent="0.2">
      <c r="A563" s="52">
        <v>20221231</v>
      </c>
      <c r="B563" s="54" t="s">
        <v>1836</v>
      </c>
      <c r="C563" s="62">
        <v>71977</v>
      </c>
      <c r="D563" s="52" t="s">
        <v>1397</v>
      </c>
      <c r="E563" s="52" t="s">
        <v>1386</v>
      </c>
      <c r="F563" s="54" t="s">
        <v>1396</v>
      </c>
      <c r="G563" s="52" t="s">
        <v>142</v>
      </c>
      <c r="H563" s="63">
        <v>244231.02</v>
      </c>
      <c r="I563" s="63">
        <v>261400.7782704978</v>
      </c>
      <c r="J563" s="52">
        <v>20240331</v>
      </c>
      <c r="K563" s="52" t="s">
        <v>1391</v>
      </c>
      <c r="L563" s="52" t="s">
        <v>368</v>
      </c>
      <c r="M563" s="63">
        <f>I563*VLOOKUP(G563,'Currency-RBI'!$A$2:$B$28,2,0)</f>
        <v>261400.7782704978</v>
      </c>
      <c r="N563" s="53">
        <f t="shared" si="8"/>
        <v>0.93431634601818003</v>
      </c>
    </row>
    <row r="564" spans="1:14" x14ac:dyDescent="0.2">
      <c r="A564" s="52">
        <v>20221231</v>
      </c>
      <c r="B564" s="54" t="s">
        <v>1835</v>
      </c>
      <c r="C564" s="62">
        <v>71705</v>
      </c>
      <c r="D564" s="52" t="s">
        <v>1390</v>
      </c>
      <c r="E564" s="52" t="s">
        <v>1386</v>
      </c>
      <c r="F564" s="54" t="s">
        <v>1389</v>
      </c>
      <c r="G564" s="52" t="s">
        <v>142</v>
      </c>
      <c r="H564" s="63">
        <v>461334.06</v>
      </c>
      <c r="I564" s="63">
        <v>533261.26291304245</v>
      </c>
      <c r="J564" s="52">
        <v>20240331</v>
      </c>
      <c r="K564" s="52" t="s">
        <v>1391</v>
      </c>
      <c r="L564" s="52" t="s">
        <v>368</v>
      </c>
      <c r="M564" s="63">
        <f>I564*VLOOKUP(G564,'Currency-RBI'!$A$2:$B$28,2,0)</f>
        <v>533261.26291304245</v>
      </c>
      <c r="N564" s="53">
        <f t="shared" si="8"/>
        <v>0.86511826769466393</v>
      </c>
    </row>
    <row r="565" spans="1:14" x14ac:dyDescent="0.2">
      <c r="A565" s="52">
        <v>20221231</v>
      </c>
      <c r="B565" s="54" t="s">
        <v>1834</v>
      </c>
      <c r="C565" s="62">
        <v>68488</v>
      </c>
      <c r="D565" s="52" t="s">
        <v>1395</v>
      </c>
      <c r="E565" s="52" t="s">
        <v>1386</v>
      </c>
      <c r="F565" s="54" t="s">
        <v>1394</v>
      </c>
      <c r="G565" s="52" t="s">
        <v>142</v>
      </c>
      <c r="H565" s="63">
        <v>154638.99</v>
      </c>
      <c r="I565" s="63">
        <v>213014.17113665803</v>
      </c>
      <c r="J565" s="52">
        <v>20240331</v>
      </c>
      <c r="K565" s="52" t="s">
        <v>1388</v>
      </c>
      <c r="L565" s="52" t="s">
        <v>368</v>
      </c>
      <c r="M565" s="63">
        <f>I565*VLOOKUP(G565,'Currency-RBI'!$A$2:$B$28,2,0)</f>
        <v>213014.17113665803</v>
      </c>
      <c r="N565" s="53">
        <f t="shared" si="8"/>
        <v>0.72595634917074237</v>
      </c>
    </row>
    <row r="566" spans="1:14" x14ac:dyDescent="0.2">
      <c r="A566" s="52">
        <v>20221231</v>
      </c>
      <c r="B566" s="54" t="s">
        <v>1833</v>
      </c>
      <c r="C566" s="62">
        <v>10586</v>
      </c>
      <c r="D566" s="52" t="s">
        <v>1393</v>
      </c>
      <c r="E566" s="52" t="s">
        <v>1385</v>
      </c>
      <c r="F566" s="54" t="s">
        <v>1392</v>
      </c>
      <c r="G566" s="52" t="s">
        <v>142</v>
      </c>
      <c r="H566" s="63">
        <v>375258.51</v>
      </c>
      <c r="I566" s="63">
        <v>486388.32616878324</v>
      </c>
      <c r="J566" s="52">
        <v>20240331</v>
      </c>
      <c r="K566" s="52" t="s">
        <v>1388</v>
      </c>
      <c r="L566" s="52" t="s">
        <v>367</v>
      </c>
      <c r="M566" s="63">
        <f>I566*VLOOKUP(G566,'Currency-RBI'!$A$2:$B$28,2,0)</f>
        <v>486388.32616878324</v>
      </c>
      <c r="N566" s="53">
        <f t="shared" si="8"/>
        <v>0.77152038774421638</v>
      </c>
    </row>
    <row r="567" spans="1:14" x14ac:dyDescent="0.2">
      <c r="A567" s="52">
        <v>20221231</v>
      </c>
      <c r="B567" s="54" t="s">
        <v>1832</v>
      </c>
      <c r="C567" s="62">
        <v>24658</v>
      </c>
      <c r="D567" s="52" t="s">
        <v>1390</v>
      </c>
      <c r="E567" s="52" t="s">
        <v>1385</v>
      </c>
      <c r="F567" s="54" t="s">
        <v>1389</v>
      </c>
      <c r="G567" s="52" t="s">
        <v>142</v>
      </c>
      <c r="H567" s="63">
        <v>106203.24</v>
      </c>
      <c r="I567" s="63">
        <v>170365.4186933446</v>
      </c>
      <c r="J567" s="52">
        <v>20240331</v>
      </c>
      <c r="K567" s="52" t="s">
        <v>1388</v>
      </c>
      <c r="L567" s="52" t="s">
        <v>367</v>
      </c>
      <c r="M567" s="63">
        <f>I567*VLOOKUP(G567,'Currency-RBI'!$A$2:$B$28,2,0)</f>
        <v>170365.4186933446</v>
      </c>
      <c r="N567" s="53">
        <f t="shared" si="8"/>
        <v>0.6233849616580015</v>
      </c>
    </row>
    <row r="568" spans="1:14" x14ac:dyDescent="0.2">
      <c r="A568" s="52">
        <v>20221231</v>
      </c>
      <c r="B568" s="54" t="s">
        <v>1831</v>
      </c>
      <c r="C568" s="62">
        <v>61775</v>
      </c>
      <c r="D568" s="52" t="s">
        <v>1395</v>
      </c>
      <c r="E568" s="52" t="s">
        <v>1386</v>
      </c>
      <c r="F568" s="54" t="s">
        <v>1394</v>
      </c>
      <c r="G568" s="52" t="s">
        <v>142</v>
      </c>
      <c r="H568" s="63">
        <v>189192.95999999999</v>
      </c>
      <c r="I568" s="63">
        <v>221979.34297389019</v>
      </c>
      <c r="J568" s="52">
        <v>20240331</v>
      </c>
      <c r="K568" s="52" t="s">
        <v>1391</v>
      </c>
      <c r="L568" s="52" t="s">
        <v>367</v>
      </c>
      <c r="M568" s="63">
        <f>I568*VLOOKUP(G568,'Currency-RBI'!$A$2:$B$28,2,0)</f>
        <v>221979.34297389019</v>
      </c>
      <c r="N568" s="53">
        <f t="shared" si="8"/>
        <v>0.85229984675760295</v>
      </c>
    </row>
    <row r="569" spans="1:14" x14ac:dyDescent="0.2">
      <c r="A569" s="52">
        <v>20221231</v>
      </c>
      <c r="B569" s="54" t="s">
        <v>1830</v>
      </c>
      <c r="C569" s="62">
        <v>11153</v>
      </c>
      <c r="D569" s="52" t="s">
        <v>1397</v>
      </c>
      <c r="E569" s="52" t="s">
        <v>1386</v>
      </c>
      <c r="F569" s="54" t="s">
        <v>1396</v>
      </c>
      <c r="G569" s="52" t="s">
        <v>142</v>
      </c>
      <c r="H569" s="63">
        <v>369207.63</v>
      </c>
      <c r="I569" s="63">
        <v>427985.10419125156</v>
      </c>
      <c r="J569" s="52">
        <v>20240331</v>
      </c>
      <c r="K569" s="52" t="s">
        <v>1388</v>
      </c>
      <c r="L569" s="52" t="s">
        <v>368</v>
      </c>
      <c r="M569" s="63">
        <f>I569*VLOOKUP(G569,'Currency-RBI'!$A$2:$B$28,2,0)</f>
        <v>427985.10419125156</v>
      </c>
      <c r="N569" s="53">
        <f t="shared" si="8"/>
        <v>0.86266467310276773</v>
      </c>
    </row>
    <row r="570" spans="1:14" x14ac:dyDescent="0.2">
      <c r="A570" s="52">
        <v>20221231</v>
      </c>
      <c r="B570" s="54" t="s">
        <v>1829</v>
      </c>
      <c r="C570" s="62">
        <v>11619</v>
      </c>
      <c r="D570" s="52" t="s">
        <v>1395</v>
      </c>
      <c r="E570" s="52" t="s">
        <v>1385</v>
      </c>
      <c r="F570" s="54" t="s">
        <v>1394</v>
      </c>
      <c r="G570" s="52" t="s">
        <v>142</v>
      </c>
      <c r="H570" s="63">
        <v>309641.31</v>
      </c>
      <c r="I570" s="63">
        <v>349209.45210001286</v>
      </c>
      <c r="J570" s="52">
        <v>20240331</v>
      </c>
      <c r="K570" s="52" t="s">
        <v>1391</v>
      </c>
      <c r="L570" s="52" t="s">
        <v>368</v>
      </c>
      <c r="M570" s="63">
        <f>I570*VLOOKUP(G570,'Currency-RBI'!$A$2:$B$28,2,0)</f>
        <v>349209.45210001286</v>
      </c>
      <c r="N570" s="53">
        <f t="shared" si="8"/>
        <v>0.88669223624370674</v>
      </c>
    </row>
    <row r="571" spans="1:14" x14ac:dyDescent="0.2">
      <c r="A571" s="52">
        <v>20221231</v>
      </c>
      <c r="B571" s="54" t="s">
        <v>1828</v>
      </c>
      <c r="C571" s="62">
        <v>70656</v>
      </c>
      <c r="D571" s="52" t="s">
        <v>1393</v>
      </c>
      <c r="E571" s="52" t="s">
        <v>1385</v>
      </c>
      <c r="F571" s="54" t="s">
        <v>1392</v>
      </c>
      <c r="G571" s="52" t="s">
        <v>142</v>
      </c>
      <c r="H571" s="63">
        <v>382131.09</v>
      </c>
      <c r="I571" s="63">
        <v>653004.58325314708</v>
      </c>
      <c r="J571" s="52">
        <v>20240331</v>
      </c>
      <c r="K571" s="52" t="s">
        <v>1391</v>
      </c>
      <c r="L571" s="52" t="s">
        <v>367</v>
      </c>
      <c r="M571" s="63">
        <f>I571*VLOOKUP(G571,'Currency-RBI'!$A$2:$B$28,2,0)</f>
        <v>653004.58325314708</v>
      </c>
      <c r="N571" s="53">
        <f t="shared" si="8"/>
        <v>0.58518898611139014</v>
      </c>
    </row>
    <row r="572" spans="1:14" x14ac:dyDescent="0.2">
      <c r="A572" s="52">
        <v>20221231</v>
      </c>
      <c r="B572" s="54" t="s">
        <v>1827</v>
      </c>
      <c r="C572" s="62">
        <v>39856</v>
      </c>
      <c r="D572" s="52" t="s">
        <v>1390</v>
      </c>
      <c r="E572" s="52" t="s">
        <v>1386</v>
      </c>
      <c r="F572" s="54" t="s">
        <v>1389</v>
      </c>
      <c r="G572" s="52" t="s">
        <v>142</v>
      </c>
      <c r="H572" s="63">
        <v>97578.36</v>
      </c>
      <c r="I572" s="63">
        <v>150152.10057315888</v>
      </c>
      <c r="J572" s="52">
        <v>20240331</v>
      </c>
      <c r="K572" s="52" t="s">
        <v>1388</v>
      </c>
      <c r="L572" s="52" t="s">
        <v>368</v>
      </c>
      <c r="M572" s="63">
        <f>I572*VLOOKUP(G572,'Currency-RBI'!$A$2:$B$28,2,0)</f>
        <v>150152.10057315888</v>
      </c>
      <c r="N572" s="53">
        <f t="shared" si="8"/>
        <v>0.64986343599273666</v>
      </c>
    </row>
    <row r="573" spans="1:14" x14ac:dyDescent="0.2">
      <c r="A573" s="52">
        <v>20221231</v>
      </c>
      <c r="B573" s="54" t="s">
        <v>1826</v>
      </c>
      <c r="C573" s="62">
        <v>15917</v>
      </c>
      <c r="D573" s="52" t="s">
        <v>1395</v>
      </c>
      <c r="E573" s="52" t="s">
        <v>1386</v>
      </c>
      <c r="F573" s="54" t="s">
        <v>1394</v>
      </c>
      <c r="G573" s="52" t="s">
        <v>142</v>
      </c>
      <c r="H573" s="63">
        <v>224260.74</v>
      </c>
      <c r="I573" s="63">
        <v>420510.11456710927</v>
      </c>
      <c r="J573" s="52">
        <v>20240331</v>
      </c>
      <c r="K573" s="52" t="s">
        <v>1391</v>
      </c>
      <c r="L573" s="52" t="s">
        <v>368</v>
      </c>
      <c r="M573" s="63">
        <f>I573*VLOOKUP(G573,'Currency-RBI'!$A$2:$B$28,2,0)</f>
        <v>420510.11456710927</v>
      </c>
      <c r="N573" s="53">
        <f t="shared" si="8"/>
        <v>0.53330641102619702</v>
      </c>
    </row>
    <row r="574" spans="1:14" x14ac:dyDescent="0.2">
      <c r="A574" s="52">
        <v>20221231</v>
      </c>
      <c r="B574" s="54" t="s">
        <v>1825</v>
      </c>
      <c r="C574" s="62">
        <v>82044</v>
      </c>
      <c r="D574" s="52" t="s">
        <v>1397</v>
      </c>
      <c r="E574" s="52" t="s">
        <v>1385</v>
      </c>
      <c r="F574" s="54" t="s">
        <v>1396</v>
      </c>
      <c r="G574" s="52" t="s">
        <v>142</v>
      </c>
      <c r="H574" s="63">
        <v>443466.54</v>
      </c>
      <c r="I574" s="63">
        <v>627204.05485720548</v>
      </c>
      <c r="J574" s="52">
        <v>20240331</v>
      </c>
      <c r="K574" s="52" t="s">
        <v>1388</v>
      </c>
      <c r="L574" s="52" t="s">
        <v>368</v>
      </c>
      <c r="M574" s="63">
        <f>I574*VLOOKUP(G574,'Currency-RBI'!$A$2:$B$28,2,0)</f>
        <v>627204.05485720548</v>
      </c>
      <c r="N574" s="53">
        <f t="shared" si="8"/>
        <v>0.7070530500651232</v>
      </c>
    </row>
    <row r="575" spans="1:14" x14ac:dyDescent="0.2">
      <c r="A575" s="52">
        <v>20221231</v>
      </c>
      <c r="B575" s="54" t="s">
        <v>1824</v>
      </c>
      <c r="C575" s="62">
        <v>24233</v>
      </c>
      <c r="D575" s="52" t="s">
        <v>1390</v>
      </c>
      <c r="E575" s="52" t="s">
        <v>1385</v>
      </c>
      <c r="F575" s="54" t="s">
        <v>1389</v>
      </c>
      <c r="G575" s="52" t="s">
        <v>142</v>
      </c>
      <c r="H575" s="63">
        <v>183817.26</v>
      </c>
      <c r="I575" s="63">
        <v>281003.3034294293</v>
      </c>
      <c r="J575" s="52">
        <v>20240331</v>
      </c>
      <c r="K575" s="52" t="s">
        <v>1388</v>
      </c>
      <c r="L575" s="52" t="s">
        <v>368</v>
      </c>
      <c r="M575" s="63">
        <f>I575*VLOOKUP(G575,'Currency-RBI'!$A$2:$B$28,2,0)</f>
        <v>281003.3034294293</v>
      </c>
      <c r="N575" s="53">
        <f t="shared" si="8"/>
        <v>0.65414626004979892</v>
      </c>
    </row>
    <row r="576" spans="1:14" x14ac:dyDescent="0.2">
      <c r="A576" s="52">
        <v>20221231</v>
      </c>
      <c r="B576" s="54" t="s">
        <v>1823</v>
      </c>
      <c r="C576" s="62">
        <v>67165</v>
      </c>
      <c r="D576" s="52" t="s">
        <v>1393</v>
      </c>
      <c r="E576" s="52" t="s">
        <v>1386</v>
      </c>
      <c r="F576" s="54" t="s">
        <v>1392</v>
      </c>
      <c r="G576" s="52" t="s">
        <v>142</v>
      </c>
      <c r="H576" s="63">
        <v>295280.37</v>
      </c>
      <c r="I576" s="63">
        <v>316668.48790276056</v>
      </c>
      <c r="J576" s="52">
        <v>20240331</v>
      </c>
      <c r="K576" s="52" t="s">
        <v>1391</v>
      </c>
      <c r="L576" s="52" t="s">
        <v>367</v>
      </c>
      <c r="M576" s="63">
        <f>I576*VLOOKUP(G576,'Currency-RBI'!$A$2:$B$28,2,0)</f>
        <v>316668.48790276056</v>
      </c>
      <c r="N576" s="53">
        <f t="shared" si="8"/>
        <v>0.93245896349077773</v>
      </c>
    </row>
    <row r="577" spans="1:14" x14ac:dyDescent="0.2">
      <c r="A577" s="52">
        <v>20221231</v>
      </c>
      <c r="B577" s="54" t="s">
        <v>1822</v>
      </c>
      <c r="C577" s="62">
        <v>43695</v>
      </c>
      <c r="D577" s="52" t="s">
        <v>1390</v>
      </c>
      <c r="E577" s="52" t="s">
        <v>1385</v>
      </c>
      <c r="F577" s="54" t="s">
        <v>1389</v>
      </c>
      <c r="G577" s="52" t="s">
        <v>142</v>
      </c>
      <c r="H577" s="63">
        <v>426008.88</v>
      </c>
      <c r="I577" s="63">
        <v>700323.58324613352</v>
      </c>
      <c r="J577" s="52">
        <v>20240331</v>
      </c>
      <c r="K577" s="52" t="s">
        <v>1391</v>
      </c>
      <c r="L577" s="52" t="s">
        <v>368</v>
      </c>
      <c r="M577" s="63">
        <f>I577*VLOOKUP(G577,'Currency-RBI'!$A$2:$B$28,2,0)</f>
        <v>700323.58324613352</v>
      </c>
      <c r="N577" s="53">
        <f t="shared" si="8"/>
        <v>0.60830291909543799</v>
      </c>
    </row>
    <row r="578" spans="1:14" x14ac:dyDescent="0.2">
      <c r="A578" s="52">
        <v>20221231</v>
      </c>
      <c r="B578" s="54" t="s">
        <v>1821</v>
      </c>
      <c r="C578" s="62">
        <v>29698</v>
      </c>
      <c r="D578" s="52" t="s">
        <v>1397</v>
      </c>
      <c r="E578" s="52" t="s">
        <v>1385</v>
      </c>
      <c r="F578" s="54" t="s">
        <v>1396</v>
      </c>
      <c r="G578" s="52" t="s">
        <v>142</v>
      </c>
      <c r="H578" s="63">
        <v>387396.9</v>
      </c>
      <c r="I578" s="63">
        <v>497625.2913340028</v>
      </c>
      <c r="J578" s="52">
        <v>20240331</v>
      </c>
      <c r="K578" s="52" t="s">
        <v>1388</v>
      </c>
      <c r="L578" s="52" t="s">
        <v>368</v>
      </c>
      <c r="M578" s="63">
        <f>I578*VLOOKUP(G578,'Currency-RBI'!$A$2:$B$28,2,0)</f>
        <v>497625.2913340028</v>
      </c>
      <c r="N578" s="53">
        <f t="shared" ref="N578:N641" si="9">H578/I578</f>
        <v>0.77849117950072555</v>
      </c>
    </row>
    <row r="579" spans="1:14" x14ac:dyDescent="0.2">
      <c r="A579" s="52">
        <v>20221231</v>
      </c>
      <c r="B579" s="54" t="s">
        <v>1820</v>
      </c>
      <c r="C579" s="62">
        <v>43722</v>
      </c>
      <c r="D579" s="52" t="s">
        <v>1395</v>
      </c>
      <c r="E579" s="52" t="s">
        <v>1385</v>
      </c>
      <c r="F579" s="54" t="s">
        <v>1394</v>
      </c>
      <c r="G579" s="52" t="s">
        <v>142</v>
      </c>
      <c r="H579" s="63">
        <v>194228.1</v>
      </c>
      <c r="I579" s="63">
        <v>203475.89661603558</v>
      </c>
      <c r="J579" s="52">
        <v>20240331</v>
      </c>
      <c r="K579" s="52" t="s">
        <v>1391</v>
      </c>
      <c r="L579" s="52" t="s">
        <v>368</v>
      </c>
      <c r="M579" s="63">
        <f>I579*VLOOKUP(G579,'Currency-RBI'!$A$2:$B$28,2,0)</f>
        <v>203475.89661603558</v>
      </c>
      <c r="N579" s="53">
        <f t="shared" si="9"/>
        <v>0.95455089880504906</v>
      </c>
    </row>
    <row r="580" spans="1:14" x14ac:dyDescent="0.2">
      <c r="A580" s="52">
        <v>20221231</v>
      </c>
      <c r="B580" s="54" t="s">
        <v>1819</v>
      </c>
      <c r="C580" s="62">
        <v>43369</v>
      </c>
      <c r="D580" s="52" t="s">
        <v>1397</v>
      </c>
      <c r="E580" s="52" t="s">
        <v>1386</v>
      </c>
      <c r="F580" s="54" t="s">
        <v>1396</v>
      </c>
      <c r="G580" s="52" t="s">
        <v>142</v>
      </c>
      <c r="H580" s="63">
        <v>373241.88</v>
      </c>
      <c r="I580" s="63">
        <v>668365.12941809837</v>
      </c>
      <c r="J580" s="52">
        <v>20240331</v>
      </c>
      <c r="K580" s="52" t="s">
        <v>1391</v>
      </c>
      <c r="L580" s="52" t="s">
        <v>367</v>
      </c>
      <c r="M580" s="63">
        <f>I580*VLOOKUP(G580,'Currency-RBI'!$A$2:$B$28,2,0)</f>
        <v>668365.12941809837</v>
      </c>
      <c r="N580" s="53">
        <f t="shared" si="9"/>
        <v>0.55844008547387447</v>
      </c>
    </row>
    <row r="581" spans="1:14" x14ac:dyDescent="0.2">
      <c r="A581" s="52">
        <v>20221231</v>
      </c>
      <c r="B581" s="54" t="s">
        <v>1818</v>
      </c>
      <c r="C581" s="62">
        <v>23809</v>
      </c>
      <c r="D581" s="52" t="s">
        <v>1395</v>
      </c>
      <c r="E581" s="52" t="s">
        <v>1386</v>
      </c>
      <c r="F581" s="54" t="s">
        <v>1394</v>
      </c>
      <c r="G581" s="52" t="s">
        <v>142</v>
      </c>
      <c r="H581" s="63">
        <v>398730.42</v>
      </c>
      <c r="I581" s="63">
        <v>404746.34354337363</v>
      </c>
      <c r="J581" s="52">
        <v>20240331</v>
      </c>
      <c r="K581" s="52" t="s">
        <v>1388</v>
      </c>
      <c r="L581" s="52" t="s">
        <v>368</v>
      </c>
      <c r="M581" s="63">
        <f>I581*VLOOKUP(G581,'Currency-RBI'!$A$2:$B$28,2,0)</f>
        <v>404746.34354337363</v>
      </c>
      <c r="N581" s="53">
        <f t="shared" si="9"/>
        <v>0.98513655863890726</v>
      </c>
    </row>
    <row r="582" spans="1:14" x14ac:dyDescent="0.2">
      <c r="A582" s="52">
        <v>20221231</v>
      </c>
      <c r="B582" s="54" t="s">
        <v>1817</v>
      </c>
      <c r="C582" s="62">
        <v>23716</v>
      </c>
      <c r="D582" s="52" t="s">
        <v>1390</v>
      </c>
      <c r="E582" s="52" t="s">
        <v>1386</v>
      </c>
      <c r="F582" s="54" t="s">
        <v>1389</v>
      </c>
      <c r="G582" s="52" t="s">
        <v>142</v>
      </c>
      <c r="H582" s="63">
        <v>454614.93</v>
      </c>
      <c r="I582" s="63">
        <v>623590.08430180326</v>
      </c>
      <c r="J582" s="52">
        <v>20240331</v>
      </c>
      <c r="K582" s="52" t="s">
        <v>1391</v>
      </c>
      <c r="L582" s="52" t="s">
        <v>368</v>
      </c>
      <c r="M582" s="63">
        <f>I582*VLOOKUP(G582,'Currency-RBI'!$A$2:$B$28,2,0)</f>
        <v>623590.08430180326</v>
      </c>
      <c r="N582" s="53">
        <f t="shared" si="9"/>
        <v>0.72902847791270653</v>
      </c>
    </row>
    <row r="583" spans="1:14" x14ac:dyDescent="0.2">
      <c r="A583" s="52">
        <v>20221231</v>
      </c>
      <c r="B583" s="54" t="s">
        <v>1816</v>
      </c>
      <c r="C583" s="62">
        <v>22085</v>
      </c>
      <c r="D583" s="52" t="s">
        <v>1393</v>
      </c>
      <c r="E583" s="52" t="s">
        <v>1386</v>
      </c>
      <c r="F583" s="54" t="s">
        <v>1392</v>
      </c>
      <c r="G583" s="52" t="s">
        <v>142</v>
      </c>
      <c r="H583" s="63">
        <v>446728.58999999997</v>
      </c>
      <c r="I583" s="63">
        <v>639513.7187694303</v>
      </c>
      <c r="J583" s="52">
        <v>20240331</v>
      </c>
      <c r="K583" s="52" t="s">
        <v>1388</v>
      </c>
      <c r="L583" s="52" t="s">
        <v>367</v>
      </c>
      <c r="M583" s="63">
        <f>I583*VLOOKUP(G583,'Currency-RBI'!$A$2:$B$28,2,0)</f>
        <v>639513.7187694303</v>
      </c>
      <c r="N583" s="53">
        <f t="shared" si="9"/>
        <v>0.69854418582232647</v>
      </c>
    </row>
    <row r="584" spans="1:14" x14ac:dyDescent="0.2">
      <c r="A584" s="52">
        <v>20221231</v>
      </c>
      <c r="B584" s="54" t="s">
        <v>1815</v>
      </c>
      <c r="C584" s="62">
        <v>62101</v>
      </c>
      <c r="D584" s="52" t="s">
        <v>1390</v>
      </c>
      <c r="E584" s="52" t="s">
        <v>1385</v>
      </c>
      <c r="F584" s="54" t="s">
        <v>1389</v>
      </c>
      <c r="G584" s="52" t="s">
        <v>142</v>
      </c>
      <c r="H584" s="63">
        <v>383758.65</v>
      </c>
      <c r="I584" s="63">
        <v>408677.58001051686</v>
      </c>
      <c r="J584" s="52">
        <v>20240331</v>
      </c>
      <c r="K584" s="52" t="s">
        <v>1388</v>
      </c>
      <c r="L584" s="52" t="s">
        <v>367</v>
      </c>
      <c r="M584" s="63">
        <f>I584*VLOOKUP(G584,'Currency-RBI'!$A$2:$B$28,2,0)</f>
        <v>408677.58001051686</v>
      </c>
      <c r="N584" s="53">
        <f t="shared" si="9"/>
        <v>0.93902545373329371</v>
      </c>
    </row>
    <row r="585" spans="1:14" x14ac:dyDescent="0.2">
      <c r="A585" s="52">
        <v>20221231</v>
      </c>
      <c r="B585" s="54" t="s">
        <v>1814</v>
      </c>
      <c r="C585" s="62">
        <v>68173</v>
      </c>
      <c r="D585" s="52" t="s">
        <v>1395</v>
      </c>
      <c r="E585" s="52" t="s">
        <v>1385</v>
      </c>
      <c r="F585" s="54" t="s">
        <v>1394</v>
      </c>
      <c r="G585" s="52" t="s">
        <v>142</v>
      </c>
      <c r="H585" s="63">
        <v>310305.59999999998</v>
      </c>
      <c r="I585" s="63">
        <v>474117.37471973599</v>
      </c>
      <c r="J585" s="52">
        <v>20240331</v>
      </c>
      <c r="K585" s="52" t="s">
        <v>1388</v>
      </c>
      <c r="L585" s="52" t="s">
        <v>367</v>
      </c>
      <c r="M585" s="63">
        <f>I585*VLOOKUP(G585,'Currency-RBI'!$A$2:$B$28,2,0)</f>
        <v>474117.37471973599</v>
      </c>
      <c r="N585" s="53">
        <f t="shared" si="9"/>
        <v>0.65449109555082274</v>
      </c>
    </row>
    <row r="586" spans="1:14" x14ac:dyDescent="0.2">
      <c r="A586" s="52">
        <v>20221231</v>
      </c>
      <c r="B586" s="54" t="s">
        <v>1813</v>
      </c>
      <c r="C586" s="62">
        <v>64382</v>
      </c>
      <c r="D586" s="52" t="s">
        <v>1395</v>
      </c>
      <c r="E586" s="52" t="s">
        <v>1386</v>
      </c>
      <c r="F586" s="54" t="s">
        <v>1394</v>
      </c>
      <c r="G586" s="52" t="s">
        <v>142</v>
      </c>
      <c r="H586" s="63">
        <v>336923.73</v>
      </c>
      <c r="I586" s="63">
        <v>566676.12091979338</v>
      </c>
      <c r="J586" s="52">
        <v>20240331</v>
      </c>
      <c r="K586" s="52" t="s">
        <v>1391</v>
      </c>
      <c r="L586" s="52" t="s">
        <v>367</v>
      </c>
      <c r="M586" s="63">
        <f>I586*VLOOKUP(G586,'Currency-RBI'!$A$2:$B$28,2,0)</f>
        <v>566676.12091979338</v>
      </c>
      <c r="N586" s="53">
        <f t="shared" si="9"/>
        <v>0.59456136858762709</v>
      </c>
    </row>
    <row r="587" spans="1:14" x14ac:dyDescent="0.2">
      <c r="A587" s="52">
        <v>20221231</v>
      </c>
      <c r="B587" s="54" t="s">
        <v>1812</v>
      </c>
      <c r="C587" s="62">
        <v>21881</v>
      </c>
      <c r="D587" s="52" t="s">
        <v>1390</v>
      </c>
      <c r="E587" s="52" t="s">
        <v>1385</v>
      </c>
      <c r="F587" s="54" t="s">
        <v>1389</v>
      </c>
      <c r="G587" s="52" t="s">
        <v>142</v>
      </c>
      <c r="H587" s="63">
        <v>125640.9</v>
      </c>
      <c r="I587" s="63">
        <v>214648.11342814314</v>
      </c>
      <c r="J587" s="52">
        <v>20240331</v>
      </c>
      <c r="K587" s="52" t="s">
        <v>1388</v>
      </c>
      <c r="L587" s="52" t="s">
        <v>367</v>
      </c>
      <c r="M587" s="63">
        <f>I587*VLOOKUP(G587,'Currency-RBI'!$A$2:$B$28,2,0)</f>
        <v>214648.11342814314</v>
      </c>
      <c r="N587" s="53">
        <f t="shared" si="9"/>
        <v>0.58533428499971552</v>
      </c>
    </row>
    <row r="588" spans="1:14" x14ac:dyDescent="0.2">
      <c r="A588" s="52">
        <v>20221231</v>
      </c>
      <c r="B588" s="54" t="s">
        <v>1811</v>
      </c>
      <c r="C588" s="62">
        <v>53699</v>
      </c>
      <c r="D588" s="52" t="s">
        <v>1397</v>
      </c>
      <c r="E588" s="52" t="s">
        <v>1385</v>
      </c>
      <c r="F588" s="54" t="s">
        <v>1396</v>
      </c>
      <c r="G588" s="52" t="s">
        <v>142</v>
      </c>
      <c r="H588" s="63">
        <v>429705.54</v>
      </c>
      <c r="I588" s="63">
        <v>766151.02887191297</v>
      </c>
      <c r="J588" s="52">
        <v>20240331</v>
      </c>
      <c r="K588" s="52" t="s">
        <v>1391</v>
      </c>
      <c r="L588" s="52" t="s">
        <v>367</v>
      </c>
      <c r="M588" s="63">
        <f>I588*VLOOKUP(G588,'Currency-RBI'!$A$2:$B$28,2,0)</f>
        <v>766151.02887191297</v>
      </c>
      <c r="N588" s="53">
        <f t="shared" si="9"/>
        <v>0.56086270696875773</v>
      </c>
    </row>
    <row r="589" spans="1:14" x14ac:dyDescent="0.2">
      <c r="A589" s="52">
        <v>20221231</v>
      </c>
      <c r="B589" s="54" t="s">
        <v>1810</v>
      </c>
      <c r="C589" s="62">
        <v>41985</v>
      </c>
      <c r="D589" s="52" t="s">
        <v>1397</v>
      </c>
      <c r="E589" s="52" t="s">
        <v>1386</v>
      </c>
      <c r="F589" s="54" t="s">
        <v>1396</v>
      </c>
      <c r="G589" s="52" t="s">
        <v>142</v>
      </c>
      <c r="H589" s="63">
        <v>493746.66</v>
      </c>
      <c r="I589" s="63">
        <v>556517.05546237796</v>
      </c>
      <c r="J589" s="52">
        <v>20240331</v>
      </c>
      <c r="K589" s="52" t="s">
        <v>1391</v>
      </c>
      <c r="L589" s="52" t="s">
        <v>367</v>
      </c>
      <c r="M589" s="63">
        <f>I589*VLOOKUP(G589,'Currency-RBI'!$A$2:$B$28,2,0)</f>
        <v>556517.05546237796</v>
      </c>
      <c r="N589" s="53">
        <f t="shared" si="9"/>
        <v>0.88720849640407573</v>
      </c>
    </row>
    <row r="590" spans="1:14" x14ac:dyDescent="0.2">
      <c r="A590" s="52">
        <v>20221231</v>
      </c>
      <c r="B590" s="54" t="s">
        <v>1809</v>
      </c>
      <c r="C590" s="62">
        <v>24738</v>
      </c>
      <c r="D590" s="52" t="s">
        <v>1390</v>
      </c>
      <c r="E590" s="52" t="s">
        <v>1386</v>
      </c>
      <c r="F590" s="54" t="s">
        <v>1389</v>
      </c>
      <c r="G590" s="52" t="s">
        <v>142</v>
      </c>
      <c r="H590" s="63">
        <v>465834.6</v>
      </c>
      <c r="I590" s="63">
        <v>638494.35017924418</v>
      </c>
      <c r="J590" s="52">
        <v>20240331</v>
      </c>
      <c r="K590" s="52" t="s">
        <v>1391</v>
      </c>
      <c r="L590" s="52" t="s">
        <v>368</v>
      </c>
      <c r="M590" s="63">
        <f>I590*VLOOKUP(G590,'Currency-RBI'!$A$2:$B$28,2,0)</f>
        <v>638494.35017924418</v>
      </c>
      <c r="N590" s="53">
        <f t="shared" si="9"/>
        <v>0.72958296321529936</v>
      </c>
    </row>
    <row r="591" spans="1:14" x14ac:dyDescent="0.2">
      <c r="A591" s="52">
        <v>20221231</v>
      </c>
      <c r="B591" s="54" t="s">
        <v>1808</v>
      </c>
      <c r="C591" s="62">
        <v>83867</v>
      </c>
      <c r="D591" s="52" t="s">
        <v>1390</v>
      </c>
      <c r="E591" s="52" t="s">
        <v>1385</v>
      </c>
      <c r="F591" s="54" t="s">
        <v>1389</v>
      </c>
      <c r="G591" s="52" t="s">
        <v>142</v>
      </c>
      <c r="H591" s="63">
        <v>202666.86</v>
      </c>
      <c r="I591" s="63">
        <v>228776.6963926176</v>
      </c>
      <c r="J591" s="52">
        <v>20240331</v>
      </c>
      <c r="K591" s="52" t="s">
        <v>1391</v>
      </c>
      <c r="L591" s="52" t="s">
        <v>368</v>
      </c>
      <c r="M591" s="63">
        <f>I591*VLOOKUP(G591,'Currency-RBI'!$A$2:$B$28,2,0)</f>
        <v>228776.6963926176</v>
      </c>
      <c r="N591" s="53">
        <f t="shared" si="9"/>
        <v>0.88587195809572783</v>
      </c>
    </row>
    <row r="592" spans="1:14" x14ac:dyDescent="0.2">
      <c r="A592" s="52">
        <v>20221231</v>
      </c>
      <c r="B592" s="54" t="s">
        <v>1807</v>
      </c>
      <c r="C592" s="62">
        <v>81386</v>
      </c>
      <c r="D592" s="52" t="s">
        <v>1397</v>
      </c>
      <c r="E592" s="52" t="s">
        <v>1385</v>
      </c>
      <c r="F592" s="54" t="s">
        <v>1396</v>
      </c>
      <c r="G592" s="52" t="s">
        <v>142</v>
      </c>
      <c r="H592" s="63">
        <v>173853.9</v>
      </c>
      <c r="I592" s="63">
        <v>304317.31660144828</v>
      </c>
      <c r="J592" s="52">
        <v>20240331</v>
      </c>
      <c r="K592" s="52" t="s">
        <v>1388</v>
      </c>
      <c r="L592" s="52" t="s">
        <v>368</v>
      </c>
      <c r="M592" s="63">
        <f>I592*VLOOKUP(G592,'Currency-RBI'!$A$2:$B$28,2,0)</f>
        <v>304317.31660144828</v>
      </c>
      <c r="N592" s="53">
        <f t="shared" si="9"/>
        <v>0.57129151223322994</v>
      </c>
    </row>
    <row r="593" spans="1:14" x14ac:dyDescent="0.2">
      <c r="A593" s="52">
        <v>20221231</v>
      </c>
      <c r="B593" s="54" t="s">
        <v>1806</v>
      </c>
      <c r="C593" s="62">
        <v>38125</v>
      </c>
      <c r="D593" s="52" t="s">
        <v>1397</v>
      </c>
      <c r="E593" s="52" t="s">
        <v>1385</v>
      </c>
      <c r="F593" s="54" t="s">
        <v>1396</v>
      </c>
      <c r="G593" s="52" t="s">
        <v>142</v>
      </c>
      <c r="H593" s="63">
        <v>205813.08</v>
      </c>
      <c r="I593" s="63">
        <v>332389.28389315779</v>
      </c>
      <c r="J593" s="52">
        <v>20240331</v>
      </c>
      <c r="K593" s="52" t="s">
        <v>1391</v>
      </c>
      <c r="L593" s="52" t="s">
        <v>368</v>
      </c>
      <c r="M593" s="63">
        <f>I593*VLOOKUP(G593,'Currency-RBI'!$A$2:$B$28,2,0)</f>
        <v>332389.28389315779</v>
      </c>
      <c r="N593" s="53">
        <f t="shared" si="9"/>
        <v>0.61919288609242873</v>
      </c>
    </row>
    <row r="594" spans="1:14" x14ac:dyDescent="0.2">
      <c r="A594" s="52">
        <v>20221231</v>
      </c>
      <c r="B594" s="54" t="s">
        <v>1805</v>
      </c>
      <c r="C594" s="62">
        <v>78406</v>
      </c>
      <c r="D594" s="52" t="s">
        <v>1397</v>
      </c>
      <c r="E594" s="52" t="s">
        <v>1386</v>
      </c>
      <c r="F594" s="54" t="s">
        <v>1396</v>
      </c>
      <c r="G594" s="52" t="s">
        <v>142</v>
      </c>
      <c r="H594" s="63">
        <v>226292.22</v>
      </c>
      <c r="I594" s="63">
        <v>340765.02222115209</v>
      </c>
      <c r="J594" s="52">
        <v>20240331</v>
      </c>
      <c r="K594" s="52" t="s">
        <v>1391</v>
      </c>
      <c r="L594" s="52" t="s">
        <v>368</v>
      </c>
      <c r="M594" s="63">
        <f>I594*VLOOKUP(G594,'Currency-RBI'!$A$2:$B$28,2,0)</f>
        <v>340765.02222115209</v>
      </c>
      <c r="N594" s="53">
        <f t="shared" si="9"/>
        <v>0.66407114945365275</v>
      </c>
    </row>
    <row r="595" spans="1:14" x14ac:dyDescent="0.2">
      <c r="A595" s="52">
        <v>20221231</v>
      </c>
      <c r="B595" s="54" t="s">
        <v>1804</v>
      </c>
      <c r="C595" s="62">
        <v>12394</v>
      </c>
      <c r="D595" s="52" t="s">
        <v>1393</v>
      </c>
      <c r="E595" s="52" t="s">
        <v>1385</v>
      </c>
      <c r="F595" s="54" t="s">
        <v>1392</v>
      </c>
      <c r="G595" s="52" t="s">
        <v>142</v>
      </c>
      <c r="H595" s="63">
        <v>257857.38</v>
      </c>
      <c r="I595" s="63">
        <v>288167.34915432142</v>
      </c>
      <c r="J595" s="52">
        <v>20240331</v>
      </c>
      <c r="K595" s="52" t="s">
        <v>1388</v>
      </c>
      <c r="L595" s="52" t="s">
        <v>367</v>
      </c>
      <c r="M595" s="63">
        <f>I595*VLOOKUP(G595,'Currency-RBI'!$A$2:$B$28,2,0)</f>
        <v>288167.34915432142</v>
      </c>
      <c r="N595" s="53">
        <f t="shared" si="9"/>
        <v>0.89481816991664243</v>
      </c>
    </row>
    <row r="596" spans="1:14" x14ac:dyDescent="0.2">
      <c r="A596" s="52">
        <v>20221231</v>
      </c>
      <c r="B596" s="54" t="s">
        <v>1803</v>
      </c>
      <c r="C596" s="62">
        <v>34647</v>
      </c>
      <c r="D596" s="52" t="s">
        <v>1397</v>
      </c>
      <c r="E596" s="52" t="s">
        <v>1385</v>
      </c>
      <c r="F596" s="54" t="s">
        <v>1396</v>
      </c>
      <c r="G596" s="52" t="s">
        <v>142</v>
      </c>
      <c r="H596" s="63">
        <v>81247.319999999992</v>
      </c>
      <c r="I596" s="63">
        <v>136527.72165787741</v>
      </c>
      <c r="J596" s="52">
        <v>20240331</v>
      </c>
      <c r="K596" s="52" t="s">
        <v>1388</v>
      </c>
      <c r="L596" s="52" t="s">
        <v>368</v>
      </c>
      <c r="M596" s="63">
        <f>I596*VLOOKUP(G596,'Currency-RBI'!$A$2:$B$28,2,0)</f>
        <v>136527.72165787741</v>
      </c>
      <c r="N596" s="53">
        <f t="shared" si="9"/>
        <v>0.59509760372033693</v>
      </c>
    </row>
    <row r="597" spans="1:14" x14ac:dyDescent="0.2">
      <c r="A597" s="52">
        <v>20221231</v>
      </c>
      <c r="B597" s="54" t="s">
        <v>1802</v>
      </c>
      <c r="C597" s="62">
        <v>21836</v>
      </c>
      <c r="D597" s="52" t="s">
        <v>1395</v>
      </c>
      <c r="E597" s="52" t="s">
        <v>1386</v>
      </c>
      <c r="F597" s="54" t="s">
        <v>1394</v>
      </c>
      <c r="G597" s="52" t="s">
        <v>142</v>
      </c>
      <c r="H597" s="63">
        <v>127707.03</v>
      </c>
      <c r="I597" s="63">
        <v>219831.93861917243</v>
      </c>
      <c r="J597" s="52">
        <v>20240331</v>
      </c>
      <c r="K597" s="52" t="s">
        <v>1388</v>
      </c>
      <c r="L597" s="52" t="s">
        <v>368</v>
      </c>
      <c r="M597" s="63">
        <f>I597*VLOOKUP(G597,'Currency-RBI'!$A$2:$B$28,2,0)</f>
        <v>219831.93861917243</v>
      </c>
      <c r="N597" s="53">
        <f t="shared" si="9"/>
        <v>0.58093028156947779</v>
      </c>
    </row>
    <row r="598" spans="1:14" x14ac:dyDescent="0.2">
      <c r="A598" s="52">
        <v>20221231</v>
      </c>
      <c r="B598" s="54" t="s">
        <v>1801</v>
      </c>
      <c r="C598" s="62">
        <v>29099</v>
      </c>
      <c r="D598" s="52" t="s">
        <v>1397</v>
      </c>
      <c r="E598" s="52" t="s">
        <v>1386</v>
      </c>
      <c r="F598" s="54" t="s">
        <v>1396</v>
      </c>
      <c r="G598" s="52" t="s">
        <v>142</v>
      </c>
      <c r="H598" s="63">
        <v>400207.5</v>
      </c>
      <c r="I598" s="63">
        <v>758382.15256738337</v>
      </c>
      <c r="J598" s="52">
        <v>20240331</v>
      </c>
      <c r="K598" s="52" t="s">
        <v>1391</v>
      </c>
      <c r="L598" s="52" t="s">
        <v>368</v>
      </c>
      <c r="M598" s="63">
        <f>I598*VLOOKUP(G598,'Currency-RBI'!$A$2:$B$28,2,0)</f>
        <v>758382.15256738337</v>
      </c>
      <c r="N598" s="53">
        <f t="shared" si="9"/>
        <v>0.52771218131275965</v>
      </c>
    </row>
    <row r="599" spans="1:14" x14ac:dyDescent="0.2">
      <c r="A599" s="52">
        <v>20221231</v>
      </c>
      <c r="B599" s="54" t="s">
        <v>1800</v>
      </c>
      <c r="C599" s="62">
        <v>15970</v>
      </c>
      <c r="D599" s="52" t="s">
        <v>1390</v>
      </c>
      <c r="E599" s="52" t="s">
        <v>1386</v>
      </c>
      <c r="F599" s="54" t="s">
        <v>1389</v>
      </c>
      <c r="G599" s="52" t="s">
        <v>142</v>
      </c>
      <c r="H599" s="63">
        <v>162073.88999999998</v>
      </c>
      <c r="I599" s="63">
        <v>248808.7551151494</v>
      </c>
      <c r="J599" s="52">
        <v>20240331</v>
      </c>
      <c r="K599" s="52" t="s">
        <v>1388</v>
      </c>
      <c r="L599" s="52" t="s">
        <v>368</v>
      </c>
      <c r="M599" s="63">
        <f>I599*VLOOKUP(G599,'Currency-RBI'!$A$2:$B$28,2,0)</f>
        <v>248808.7551151494</v>
      </c>
      <c r="N599" s="53">
        <f t="shared" si="9"/>
        <v>0.65139946512329006</v>
      </c>
    </row>
    <row r="600" spans="1:14" x14ac:dyDescent="0.2">
      <c r="A600" s="52">
        <v>20221231</v>
      </c>
      <c r="B600" s="54" t="s">
        <v>1799</v>
      </c>
      <c r="C600" s="62">
        <v>26269</v>
      </c>
      <c r="D600" s="52" t="s">
        <v>1393</v>
      </c>
      <c r="E600" s="52" t="s">
        <v>1385</v>
      </c>
      <c r="F600" s="54" t="s">
        <v>1392</v>
      </c>
      <c r="G600" s="52" t="s">
        <v>142</v>
      </c>
      <c r="H600" s="63">
        <v>256675.32</v>
      </c>
      <c r="I600" s="63">
        <v>433391.50340750196</v>
      </c>
      <c r="J600" s="52">
        <v>20240331</v>
      </c>
      <c r="K600" s="52" t="s">
        <v>1388</v>
      </c>
      <c r="L600" s="52" t="s">
        <v>368</v>
      </c>
      <c r="M600" s="63">
        <f>I600*VLOOKUP(G600,'Currency-RBI'!$A$2:$B$28,2,0)</f>
        <v>433391.50340750196</v>
      </c>
      <c r="N600" s="53">
        <f t="shared" si="9"/>
        <v>0.59224815895538618</v>
      </c>
    </row>
    <row r="601" spans="1:14" x14ac:dyDescent="0.2">
      <c r="A601" s="52">
        <v>20221231</v>
      </c>
      <c r="B601" s="54" t="s">
        <v>1798</v>
      </c>
      <c r="C601" s="62">
        <v>87524</v>
      </c>
      <c r="D601" s="52" t="s">
        <v>1393</v>
      </c>
      <c r="E601" s="52" t="s">
        <v>1386</v>
      </c>
      <c r="F601" s="54" t="s">
        <v>1392</v>
      </c>
      <c r="G601" s="52" t="s">
        <v>142</v>
      </c>
      <c r="H601" s="63">
        <v>269490.87</v>
      </c>
      <c r="I601" s="63">
        <v>284536.1645785229</v>
      </c>
      <c r="J601" s="52">
        <v>20240331</v>
      </c>
      <c r="K601" s="52" t="s">
        <v>1388</v>
      </c>
      <c r="L601" s="52" t="s">
        <v>367</v>
      </c>
      <c r="M601" s="63">
        <f>I601*VLOOKUP(G601,'Currency-RBI'!$A$2:$B$28,2,0)</f>
        <v>284536.1645785229</v>
      </c>
      <c r="N601" s="53">
        <f t="shared" si="9"/>
        <v>0.94712343648544928</v>
      </c>
    </row>
    <row r="602" spans="1:14" x14ac:dyDescent="0.2">
      <c r="A602" s="52">
        <v>20221231</v>
      </c>
      <c r="B602" s="54" t="s">
        <v>1797</v>
      </c>
      <c r="C602" s="62">
        <v>55239</v>
      </c>
      <c r="D602" s="52" t="s">
        <v>1390</v>
      </c>
      <c r="E602" s="52" t="s">
        <v>1386</v>
      </c>
      <c r="F602" s="54" t="s">
        <v>1389</v>
      </c>
      <c r="G602" s="52" t="s">
        <v>142</v>
      </c>
      <c r="H602" s="63">
        <v>113749.02</v>
      </c>
      <c r="I602" s="63">
        <v>180897.15303239966</v>
      </c>
      <c r="J602" s="52">
        <v>20240331</v>
      </c>
      <c r="K602" s="52" t="s">
        <v>1391</v>
      </c>
      <c r="L602" s="52" t="s">
        <v>367</v>
      </c>
      <c r="M602" s="63">
        <f>I602*VLOOKUP(G602,'Currency-RBI'!$A$2:$B$28,2,0)</f>
        <v>180897.15303239966</v>
      </c>
      <c r="N602" s="53">
        <f t="shared" si="9"/>
        <v>0.62880492088024698</v>
      </c>
    </row>
    <row r="603" spans="1:14" x14ac:dyDescent="0.2">
      <c r="A603" s="52">
        <v>20221231</v>
      </c>
      <c r="B603" s="54" t="s">
        <v>1796</v>
      </c>
      <c r="C603" s="62">
        <v>63483</v>
      </c>
      <c r="D603" s="52" t="s">
        <v>1390</v>
      </c>
      <c r="E603" s="52" t="s">
        <v>1385</v>
      </c>
      <c r="F603" s="54" t="s">
        <v>1389</v>
      </c>
      <c r="G603" s="52" t="s">
        <v>142</v>
      </c>
      <c r="H603" s="63">
        <v>360406.52999999997</v>
      </c>
      <c r="I603" s="63">
        <v>551180.76193159504</v>
      </c>
      <c r="J603" s="52">
        <v>20240331</v>
      </c>
      <c r="K603" s="52" t="s">
        <v>1391</v>
      </c>
      <c r="L603" s="52" t="s">
        <v>367</v>
      </c>
      <c r="M603" s="63">
        <f>I603*VLOOKUP(G603,'Currency-RBI'!$A$2:$B$28,2,0)</f>
        <v>551180.76193159504</v>
      </c>
      <c r="N603" s="53">
        <f t="shared" si="9"/>
        <v>0.65388082257618541</v>
      </c>
    </row>
    <row r="604" spans="1:14" x14ac:dyDescent="0.2">
      <c r="A604" s="52">
        <v>20221231</v>
      </c>
      <c r="B604" s="54" t="s">
        <v>1795</v>
      </c>
      <c r="C604" s="62">
        <v>40782</v>
      </c>
      <c r="D604" s="52" t="s">
        <v>1395</v>
      </c>
      <c r="E604" s="52" t="s">
        <v>1386</v>
      </c>
      <c r="F604" s="54" t="s">
        <v>1394</v>
      </c>
      <c r="G604" s="52" t="s">
        <v>142</v>
      </c>
      <c r="H604" s="63">
        <v>162952.01999999999</v>
      </c>
      <c r="I604" s="63">
        <v>249078.21173189644</v>
      </c>
      <c r="J604" s="52">
        <v>20240331</v>
      </c>
      <c r="K604" s="52" t="s">
        <v>1391</v>
      </c>
      <c r="L604" s="52" t="s">
        <v>368</v>
      </c>
      <c r="M604" s="63">
        <f>I604*VLOOKUP(G604,'Currency-RBI'!$A$2:$B$28,2,0)</f>
        <v>249078.21173189644</v>
      </c>
      <c r="N604" s="53">
        <f t="shared" si="9"/>
        <v>0.65422029035361295</v>
      </c>
    </row>
    <row r="605" spans="1:14" x14ac:dyDescent="0.2">
      <c r="A605" s="52">
        <v>20221231</v>
      </c>
      <c r="B605" s="54" t="s">
        <v>1794</v>
      </c>
      <c r="C605" s="62">
        <v>19040</v>
      </c>
      <c r="D605" s="52" t="s">
        <v>1395</v>
      </c>
      <c r="E605" s="52" t="s">
        <v>1386</v>
      </c>
      <c r="F605" s="54" t="s">
        <v>1394</v>
      </c>
      <c r="G605" s="52" t="s">
        <v>142</v>
      </c>
      <c r="H605" s="63">
        <v>171509.58</v>
      </c>
      <c r="I605" s="63">
        <v>342245.9625234002</v>
      </c>
      <c r="J605" s="52">
        <v>20240331</v>
      </c>
      <c r="K605" s="52" t="s">
        <v>1388</v>
      </c>
      <c r="L605" s="52" t="s">
        <v>368</v>
      </c>
      <c r="M605" s="63">
        <f>I605*VLOOKUP(G605,'Currency-RBI'!$A$2:$B$28,2,0)</f>
        <v>342245.9625234002</v>
      </c>
      <c r="N605" s="53">
        <f t="shared" si="9"/>
        <v>0.50112959327686279</v>
      </c>
    </row>
    <row r="606" spans="1:14" x14ac:dyDescent="0.2">
      <c r="A606" s="52">
        <v>20221231</v>
      </c>
      <c r="B606" s="54" t="s">
        <v>1793</v>
      </c>
      <c r="C606" s="62">
        <v>40638</v>
      </c>
      <c r="D606" s="52" t="s">
        <v>1393</v>
      </c>
      <c r="E606" s="52" t="s">
        <v>1386</v>
      </c>
      <c r="F606" s="54" t="s">
        <v>1392</v>
      </c>
      <c r="G606" s="52" t="s">
        <v>142</v>
      </c>
      <c r="H606" s="63">
        <v>410181.75</v>
      </c>
      <c r="I606" s="63">
        <v>709655.50799590338</v>
      </c>
      <c r="J606" s="52">
        <v>20240331</v>
      </c>
      <c r="K606" s="52" t="s">
        <v>1391</v>
      </c>
      <c r="L606" s="52" t="s">
        <v>367</v>
      </c>
      <c r="M606" s="63">
        <f>I606*VLOOKUP(G606,'Currency-RBI'!$A$2:$B$28,2,0)</f>
        <v>709655.50799590338</v>
      </c>
      <c r="N606" s="53">
        <f t="shared" si="9"/>
        <v>0.57800122084357564</v>
      </c>
    </row>
    <row r="607" spans="1:14" x14ac:dyDescent="0.2">
      <c r="A607" s="52">
        <v>20221231</v>
      </c>
      <c r="B607" s="54" t="s">
        <v>1792</v>
      </c>
      <c r="C607" s="62">
        <v>66440</v>
      </c>
      <c r="D607" s="52" t="s">
        <v>1393</v>
      </c>
      <c r="E607" s="52" t="s">
        <v>1385</v>
      </c>
      <c r="F607" s="54" t="s">
        <v>1392</v>
      </c>
      <c r="G607" s="52" t="s">
        <v>142</v>
      </c>
      <c r="H607" s="63">
        <v>137618.91</v>
      </c>
      <c r="I607" s="63">
        <v>155210.16886536486</v>
      </c>
      <c r="J607" s="52">
        <v>20240331</v>
      </c>
      <c r="K607" s="52" t="s">
        <v>1388</v>
      </c>
      <c r="L607" s="52" t="s">
        <v>368</v>
      </c>
      <c r="M607" s="63">
        <f>I607*VLOOKUP(G607,'Currency-RBI'!$A$2:$B$28,2,0)</f>
        <v>155210.16886536486</v>
      </c>
      <c r="N607" s="53">
        <f t="shared" si="9"/>
        <v>0.88666168593229111</v>
      </c>
    </row>
    <row r="608" spans="1:14" x14ac:dyDescent="0.2">
      <c r="A608" s="52">
        <v>20221231</v>
      </c>
      <c r="B608" s="54" t="s">
        <v>1791</v>
      </c>
      <c r="C608" s="62">
        <v>12649</v>
      </c>
      <c r="D608" s="52" t="s">
        <v>1395</v>
      </c>
      <c r="E608" s="52" t="s">
        <v>1385</v>
      </c>
      <c r="F608" s="54" t="s">
        <v>1394</v>
      </c>
      <c r="G608" s="52" t="s">
        <v>142</v>
      </c>
      <c r="H608" s="63">
        <v>231646.13999999998</v>
      </c>
      <c r="I608" s="63">
        <v>424644.352668559</v>
      </c>
      <c r="J608" s="52">
        <v>20240331</v>
      </c>
      <c r="K608" s="52" t="s">
        <v>1391</v>
      </c>
      <c r="L608" s="52" t="s">
        <v>367</v>
      </c>
      <c r="M608" s="63">
        <f>I608*VLOOKUP(G608,'Currency-RBI'!$A$2:$B$28,2,0)</f>
        <v>424644.352668559</v>
      </c>
      <c r="N608" s="53">
        <f t="shared" si="9"/>
        <v>0.54550623020012967</v>
      </c>
    </row>
    <row r="609" spans="1:14" x14ac:dyDescent="0.2">
      <c r="A609" s="52">
        <v>20221231</v>
      </c>
      <c r="B609" s="54" t="s">
        <v>1790</v>
      </c>
      <c r="C609" s="62">
        <v>57413</v>
      </c>
      <c r="D609" s="52" t="s">
        <v>1397</v>
      </c>
      <c r="E609" s="52" t="s">
        <v>1385</v>
      </c>
      <c r="F609" s="54" t="s">
        <v>1396</v>
      </c>
      <c r="G609" s="52" t="s">
        <v>142</v>
      </c>
      <c r="H609" s="63">
        <v>153961.82999999999</v>
      </c>
      <c r="I609" s="63">
        <v>214273.92176697834</v>
      </c>
      <c r="J609" s="52">
        <v>20240331</v>
      </c>
      <c r="K609" s="52" t="s">
        <v>1388</v>
      </c>
      <c r="L609" s="52" t="s">
        <v>367</v>
      </c>
      <c r="M609" s="63">
        <f>I609*VLOOKUP(G609,'Currency-RBI'!$A$2:$B$28,2,0)</f>
        <v>214273.92176697834</v>
      </c>
      <c r="N609" s="53">
        <f t="shared" si="9"/>
        <v>0.7185280818607156</v>
      </c>
    </row>
    <row r="610" spans="1:14" x14ac:dyDescent="0.2">
      <c r="A610" s="52">
        <v>20221231</v>
      </c>
      <c r="B610" s="54" t="s">
        <v>1789</v>
      </c>
      <c r="C610" s="62">
        <v>76572</v>
      </c>
      <c r="D610" s="52" t="s">
        <v>1395</v>
      </c>
      <c r="E610" s="52" t="s">
        <v>1386</v>
      </c>
      <c r="F610" s="54" t="s">
        <v>1394</v>
      </c>
      <c r="G610" s="52" t="s">
        <v>142</v>
      </c>
      <c r="H610" s="63">
        <v>381522.24</v>
      </c>
      <c r="I610" s="63">
        <v>390634.74024219025</v>
      </c>
      <c r="J610" s="52">
        <v>20240331</v>
      </c>
      <c r="K610" s="52" t="s">
        <v>1391</v>
      </c>
      <c r="L610" s="52" t="s">
        <v>367</v>
      </c>
      <c r="M610" s="63">
        <f>I610*VLOOKUP(G610,'Currency-RBI'!$A$2:$B$28,2,0)</f>
        <v>390634.74024219025</v>
      </c>
      <c r="N610" s="53">
        <f t="shared" si="9"/>
        <v>0.97667258104965116</v>
      </c>
    </row>
    <row r="611" spans="1:14" x14ac:dyDescent="0.2">
      <c r="A611" s="52">
        <v>20221231</v>
      </c>
      <c r="B611" s="54" t="s">
        <v>1788</v>
      </c>
      <c r="C611" s="62">
        <v>42289</v>
      </c>
      <c r="D611" s="52" t="s">
        <v>1395</v>
      </c>
      <c r="E611" s="52" t="s">
        <v>1386</v>
      </c>
      <c r="F611" s="54" t="s">
        <v>1394</v>
      </c>
      <c r="G611" s="52" t="s">
        <v>142</v>
      </c>
      <c r="H611" s="63">
        <v>410266.89</v>
      </c>
      <c r="I611" s="63">
        <v>499989.92360527627</v>
      </c>
      <c r="J611" s="52">
        <v>20240331</v>
      </c>
      <c r="K611" s="52" t="s">
        <v>1391</v>
      </c>
      <c r="L611" s="52" t="s">
        <v>367</v>
      </c>
      <c r="M611" s="63">
        <f>I611*VLOOKUP(G611,'Currency-RBI'!$A$2:$B$28,2,0)</f>
        <v>499989.92360527627</v>
      </c>
      <c r="N611" s="53">
        <f t="shared" si="9"/>
        <v>0.82055031637775699</v>
      </c>
    </row>
    <row r="612" spans="1:14" x14ac:dyDescent="0.2">
      <c r="A612" s="52">
        <v>20221231</v>
      </c>
      <c r="B612" s="54" t="s">
        <v>1787</v>
      </c>
      <c r="C612" s="62">
        <v>29422</v>
      </c>
      <c r="D612" s="52" t="s">
        <v>1393</v>
      </c>
      <c r="E612" s="52" t="s">
        <v>1386</v>
      </c>
      <c r="F612" s="54" t="s">
        <v>1392</v>
      </c>
      <c r="G612" s="52" t="s">
        <v>142</v>
      </c>
      <c r="H612" s="63">
        <v>400511.43</v>
      </c>
      <c r="I612" s="63">
        <v>673293.98700971028</v>
      </c>
      <c r="J612" s="52">
        <v>20240331</v>
      </c>
      <c r="K612" s="52" t="s">
        <v>1388</v>
      </c>
      <c r="L612" s="52" t="s">
        <v>367</v>
      </c>
      <c r="M612" s="63">
        <f>I612*VLOOKUP(G612,'Currency-RBI'!$A$2:$B$28,2,0)</f>
        <v>673293.98700971028</v>
      </c>
      <c r="N612" s="53">
        <f t="shared" si="9"/>
        <v>0.59485371580219359</v>
      </c>
    </row>
    <row r="613" spans="1:14" x14ac:dyDescent="0.2">
      <c r="A613" s="52">
        <v>20221231</v>
      </c>
      <c r="B613" s="54" t="s">
        <v>1786</v>
      </c>
      <c r="C613" s="62">
        <v>27200</v>
      </c>
      <c r="D613" s="52" t="s">
        <v>1390</v>
      </c>
      <c r="E613" s="52" t="s">
        <v>1386</v>
      </c>
      <c r="F613" s="54" t="s">
        <v>1389</v>
      </c>
      <c r="G613" s="52" t="s">
        <v>142</v>
      </c>
      <c r="H613" s="63">
        <v>226700.1</v>
      </c>
      <c r="I613" s="63">
        <v>397865.04476048506</v>
      </c>
      <c r="J613" s="52">
        <v>20240331</v>
      </c>
      <c r="K613" s="52" t="s">
        <v>1391</v>
      </c>
      <c r="L613" s="52" t="s">
        <v>368</v>
      </c>
      <c r="M613" s="63">
        <f>I613*VLOOKUP(G613,'Currency-RBI'!$A$2:$B$28,2,0)</f>
        <v>397865.04476048506</v>
      </c>
      <c r="N613" s="53">
        <f t="shared" si="9"/>
        <v>0.56979144809384696</v>
      </c>
    </row>
    <row r="614" spans="1:14" x14ac:dyDescent="0.2">
      <c r="A614" s="52">
        <v>20221231</v>
      </c>
      <c r="B614" s="54" t="s">
        <v>1785</v>
      </c>
      <c r="C614" s="62">
        <v>81565</v>
      </c>
      <c r="D614" s="52" t="s">
        <v>1390</v>
      </c>
      <c r="E614" s="52" t="s">
        <v>1385</v>
      </c>
      <c r="F614" s="54" t="s">
        <v>1389</v>
      </c>
      <c r="G614" s="52" t="s">
        <v>142</v>
      </c>
      <c r="H614" s="63">
        <v>350737.2</v>
      </c>
      <c r="I614" s="63">
        <v>683218.29286552093</v>
      </c>
      <c r="J614" s="52">
        <v>20240331</v>
      </c>
      <c r="K614" s="52" t="s">
        <v>1388</v>
      </c>
      <c r="L614" s="52" t="s">
        <v>367</v>
      </c>
      <c r="M614" s="63">
        <f>I614*VLOOKUP(G614,'Currency-RBI'!$A$2:$B$28,2,0)</f>
        <v>683218.29286552093</v>
      </c>
      <c r="N614" s="53">
        <f t="shared" si="9"/>
        <v>0.51336037641637944</v>
      </c>
    </row>
    <row r="615" spans="1:14" x14ac:dyDescent="0.2">
      <c r="A615" s="52">
        <v>20221231</v>
      </c>
      <c r="B615" s="54" t="s">
        <v>1784</v>
      </c>
      <c r="C615" s="62">
        <v>33244</v>
      </c>
      <c r="D615" s="52" t="s">
        <v>1395</v>
      </c>
      <c r="E615" s="52" t="s">
        <v>1385</v>
      </c>
      <c r="F615" s="54" t="s">
        <v>1394</v>
      </c>
      <c r="G615" s="52" t="s">
        <v>142</v>
      </c>
      <c r="H615" s="63">
        <v>287977.14</v>
      </c>
      <c r="I615" s="63">
        <v>353100.01306281402</v>
      </c>
      <c r="J615" s="52">
        <v>20240331</v>
      </c>
      <c r="K615" s="52" t="s">
        <v>1391</v>
      </c>
      <c r="L615" s="52" t="s">
        <v>368</v>
      </c>
      <c r="M615" s="63">
        <f>I615*VLOOKUP(G615,'Currency-RBI'!$A$2:$B$28,2,0)</f>
        <v>353100.01306281402</v>
      </c>
      <c r="N615" s="53">
        <f t="shared" si="9"/>
        <v>0.81556819412739845</v>
      </c>
    </row>
    <row r="616" spans="1:14" x14ac:dyDescent="0.2">
      <c r="A616" s="52">
        <v>20221231</v>
      </c>
      <c r="B616" s="54" t="s">
        <v>1783</v>
      </c>
      <c r="C616" s="62">
        <v>83471</v>
      </c>
      <c r="D616" s="52" t="s">
        <v>1390</v>
      </c>
      <c r="E616" s="52" t="s">
        <v>1386</v>
      </c>
      <c r="F616" s="54" t="s">
        <v>1389</v>
      </c>
      <c r="G616" s="52" t="s">
        <v>142</v>
      </c>
      <c r="H616" s="63">
        <v>121019.58</v>
      </c>
      <c r="I616" s="63">
        <v>170884.2936128999</v>
      </c>
      <c r="J616" s="52">
        <v>20240331</v>
      </c>
      <c r="K616" s="52" t="s">
        <v>1391</v>
      </c>
      <c r="L616" s="52" t="s">
        <v>367</v>
      </c>
      <c r="M616" s="63">
        <f>I616*VLOOKUP(G616,'Currency-RBI'!$A$2:$B$28,2,0)</f>
        <v>170884.2936128999</v>
      </c>
      <c r="N616" s="53">
        <f t="shared" si="9"/>
        <v>0.70819603979604329</v>
      </c>
    </row>
    <row r="617" spans="1:14" x14ac:dyDescent="0.2">
      <c r="A617" s="52">
        <v>20221231</v>
      </c>
      <c r="B617" s="54" t="s">
        <v>1782</v>
      </c>
      <c r="C617" s="62">
        <v>25775</v>
      </c>
      <c r="D617" s="52" t="s">
        <v>1390</v>
      </c>
      <c r="E617" s="52" t="s">
        <v>1386</v>
      </c>
      <c r="F617" s="54" t="s">
        <v>1389</v>
      </c>
      <c r="G617" s="52" t="s">
        <v>142</v>
      </c>
      <c r="H617" s="63">
        <v>87737.76</v>
      </c>
      <c r="I617" s="63">
        <v>164352.95284114877</v>
      </c>
      <c r="J617" s="52">
        <v>20240331</v>
      </c>
      <c r="K617" s="52" t="s">
        <v>1388</v>
      </c>
      <c r="L617" s="52" t="s">
        <v>367</v>
      </c>
      <c r="M617" s="63">
        <f>I617*VLOOKUP(G617,'Currency-RBI'!$A$2:$B$28,2,0)</f>
        <v>164352.95284114877</v>
      </c>
      <c r="N617" s="53">
        <f t="shared" si="9"/>
        <v>0.53383744242673103</v>
      </c>
    </row>
    <row r="618" spans="1:14" x14ac:dyDescent="0.2">
      <c r="A618" s="52">
        <v>20221231</v>
      </c>
      <c r="B618" s="54" t="s">
        <v>1781</v>
      </c>
      <c r="C618" s="62">
        <v>87193</v>
      </c>
      <c r="D618" s="52" t="s">
        <v>1393</v>
      </c>
      <c r="E618" s="52" t="s">
        <v>1386</v>
      </c>
      <c r="F618" s="54" t="s">
        <v>1392</v>
      </c>
      <c r="G618" s="52" t="s">
        <v>142</v>
      </c>
      <c r="H618" s="63">
        <v>307977.12</v>
      </c>
      <c r="I618" s="63">
        <v>544496.60348072695</v>
      </c>
      <c r="J618" s="52">
        <v>20240331</v>
      </c>
      <c r="K618" s="52" t="s">
        <v>1388</v>
      </c>
      <c r="L618" s="52" t="s">
        <v>368</v>
      </c>
      <c r="M618" s="63">
        <f>I618*VLOOKUP(G618,'Currency-RBI'!$A$2:$B$28,2,0)</f>
        <v>544496.60348072695</v>
      </c>
      <c r="N618" s="53">
        <f t="shared" si="9"/>
        <v>0.56561807370558037</v>
      </c>
    </row>
    <row r="619" spans="1:14" x14ac:dyDescent="0.2">
      <c r="A619" s="52">
        <v>20221231</v>
      </c>
      <c r="B619" s="54" t="s">
        <v>1780</v>
      </c>
      <c r="C619" s="62">
        <v>37012</v>
      </c>
      <c r="D619" s="52" t="s">
        <v>1390</v>
      </c>
      <c r="E619" s="52" t="s">
        <v>1385</v>
      </c>
      <c r="F619" s="54" t="s">
        <v>1389</v>
      </c>
      <c r="G619" s="52" t="s">
        <v>142</v>
      </c>
      <c r="H619" s="63">
        <v>346554.45</v>
      </c>
      <c r="I619" s="63">
        <v>463188.40824277129</v>
      </c>
      <c r="J619" s="52">
        <v>20240331</v>
      </c>
      <c r="K619" s="52" t="s">
        <v>1388</v>
      </c>
      <c r="L619" s="52" t="s">
        <v>368</v>
      </c>
      <c r="M619" s="63">
        <f>I619*VLOOKUP(G619,'Currency-RBI'!$A$2:$B$28,2,0)</f>
        <v>463188.40824277129</v>
      </c>
      <c r="N619" s="53">
        <f t="shared" si="9"/>
        <v>0.74819327045498984</v>
      </c>
    </row>
    <row r="620" spans="1:14" x14ac:dyDescent="0.2">
      <c r="A620" s="52">
        <v>20221231</v>
      </c>
      <c r="B620" s="54" t="s">
        <v>1779</v>
      </c>
      <c r="C620" s="62">
        <v>75064</v>
      </c>
      <c r="D620" s="52" t="s">
        <v>1393</v>
      </c>
      <c r="E620" s="52" t="s">
        <v>1386</v>
      </c>
      <c r="F620" s="54" t="s">
        <v>1392</v>
      </c>
      <c r="G620" s="52" t="s">
        <v>142</v>
      </c>
      <c r="H620" s="63">
        <v>462403.26</v>
      </c>
      <c r="I620" s="63">
        <v>797736.72036940895</v>
      </c>
      <c r="J620" s="52">
        <v>20240331</v>
      </c>
      <c r="K620" s="52" t="s">
        <v>1391</v>
      </c>
      <c r="L620" s="52" t="s">
        <v>367</v>
      </c>
      <c r="M620" s="63">
        <f>I620*VLOOKUP(G620,'Currency-RBI'!$A$2:$B$28,2,0)</f>
        <v>797736.72036940895</v>
      </c>
      <c r="N620" s="53">
        <f t="shared" si="9"/>
        <v>0.57964394541832587</v>
      </c>
    </row>
    <row r="621" spans="1:14" x14ac:dyDescent="0.2">
      <c r="A621" s="52">
        <v>20221231</v>
      </c>
      <c r="B621" s="54" t="s">
        <v>1778</v>
      </c>
      <c r="C621" s="62">
        <v>62851</v>
      </c>
      <c r="D621" s="52" t="s">
        <v>1393</v>
      </c>
      <c r="E621" s="52" t="s">
        <v>1386</v>
      </c>
      <c r="F621" s="54" t="s">
        <v>1392</v>
      </c>
      <c r="G621" s="52" t="s">
        <v>142</v>
      </c>
      <c r="H621" s="63">
        <v>165340.88999999998</v>
      </c>
      <c r="I621" s="63">
        <v>297738.98494570714</v>
      </c>
      <c r="J621" s="52">
        <v>20240331</v>
      </c>
      <c r="K621" s="52" t="s">
        <v>1391</v>
      </c>
      <c r="L621" s="52" t="s">
        <v>368</v>
      </c>
      <c r="M621" s="63">
        <f>I621*VLOOKUP(G621,'Currency-RBI'!$A$2:$B$28,2,0)</f>
        <v>297738.98494570714</v>
      </c>
      <c r="N621" s="53">
        <f t="shared" si="9"/>
        <v>0.55532160167117517</v>
      </c>
    </row>
    <row r="622" spans="1:14" x14ac:dyDescent="0.2">
      <c r="A622" s="52">
        <v>20221231</v>
      </c>
      <c r="B622" s="54" t="s">
        <v>1777</v>
      </c>
      <c r="C622" s="62">
        <v>25905</v>
      </c>
      <c r="D622" s="52" t="s">
        <v>1397</v>
      </c>
      <c r="E622" s="52" t="s">
        <v>1386</v>
      </c>
      <c r="F622" s="54" t="s">
        <v>1396</v>
      </c>
      <c r="G622" s="52" t="s">
        <v>142</v>
      </c>
      <c r="H622" s="63">
        <v>95649.84</v>
      </c>
      <c r="I622" s="63">
        <v>114303.78140887241</v>
      </c>
      <c r="J622" s="52">
        <v>20240331</v>
      </c>
      <c r="K622" s="52" t="s">
        <v>1388</v>
      </c>
      <c r="L622" s="52" t="s">
        <v>367</v>
      </c>
      <c r="M622" s="63">
        <f>I622*VLOOKUP(G622,'Currency-RBI'!$A$2:$B$28,2,0)</f>
        <v>114303.78140887241</v>
      </c>
      <c r="N622" s="53">
        <f t="shared" si="9"/>
        <v>0.83680381192161968</v>
      </c>
    </row>
    <row r="623" spans="1:14" x14ac:dyDescent="0.2">
      <c r="A623" s="52">
        <v>20221231</v>
      </c>
      <c r="B623" s="54" t="s">
        <v>1776</v>
      </c>
      <c r="C623" s="62">
        <v>62871</v>
      </c>
      <c r="D623" s="52" t="s">
        <v>1395</v>
      </c>
      <c r="E623" s="52" t="s">
        <v>1386</v>
      </c>
      <c r="F623" s="54" t="s">
        <v>1394</v>
      </c>
      <c r="G623" s="52" t="s">
        <v>142</v>
      </c>
      <c r="H623" s="63">
        <v>204165.72</v>
      </c>
      <c r="I623" s="63">
        <v>291018.80082268099</v>
      </c>
      <c r="J623" s="52">
        <v>20240331</v>
      </c>
      <c r="K623" s="52" t="s">
        <v>1388</v>
      </c>
      <c r="L623" s="52" t="s">
        <v>368</v>
      </c>
      <c r="M623" s="63">
        <f>I623*VLOOKUP(G623,'Currency-RBI'!$A$2:$B$28,2,0)</f>
        <v>291018.80082268099</v>
      </c>
      <c r="N623" s="53">
        <f t="shared" si="9"/>
        <v>0.70155508655400944</v>
      </c>
    </row>
    <row r="624" spans="1:14" x14ac:dyDescent="0.2">
      <c r="A624" s="52">
        <v>20221231</v>
      </c>
      <c r="B624" s="54" t="s">
        <v>1775</v>
      </c>
      <c r="C624" s="62">
        <v>18137</v>
      </c>
      <c r="D624" s="52" t="s">
        <v>1397</v>
      </c>
      <c r="E624" s="52" t="s">
        <v>1385</v>
      </c>
      <c r="F624" s="54" t="s">
        <v>1396</v>
      </c>
      <c r="G624" s="52" t="s">
        <v>142</v>
      </c>
      <c r="H624" s="63">
        <v>285128.90999999997</v>
      </c>
      <c r="I624" s="63">
        <v>546657.5677558115</v>
      </c>
      <c r="J624" s="52">
        <v>20240331</v>
      </c>
      <c r="K624" s="52" t="s">
        <v>1388</v>
      </c>
      <c r="L624" s="52" t="s">
        <v>368</v>
      </c>
      <c r="M624" s="63">
        <f>I624*VLOOKUP(G624,'Currency-RBI'!$A$2:$B$28,2,0)</f>
        <v>546657.5677558115</v>
      </c>
      <c r="N624" s="53">
        <f t="shared" si="9"/>
        <v>0.52158595584899181</v>
      </c>
    </row>
    <row r="625" spans="1:14" x14ac:dyDescent="0.2">
      <c r="A625" s="52">
        <v>20221231</v>
      </c>
      <c r="B625" s="54" t="s">
        <v>1774</v>
      </c>
      <c r="C625" s="62">
        <v>33738</v>
      </c>
      <c r="D625" s="52" t="s">
        <v>1393</v>
      </c>
      <c r="E625" s="52" t="s">
        <v>1386</v>
      </c>
      <c r="F625" s="54" t="s">
        <v>1392</v>
      </c>
      <c r="G625" s="52" t="s">
        <v>142</v>
      </c>
      <c r="H625" s="63">
        <v>194982.48</v>
      </c>
      <c r="I625" s="63">
        <v>252939.78577970495</v>
      </c>
      <c r="J625" s="52">
        <v>20240331</v>
      </c>
      <c r="K625" s="52" t="s">
        <v>1388</v>
      </c>
      <c r="L625" s="52" t="s">
        <v>368</v>
      </c>
      <c r="M625" s="63">
        <f>I625*VLOOKUP(G625,'Currency-RBI'!$A$2:$B$28,2,0)</f>
        <v>252939.78577970495</v>
      </c>
      <c r="N625" s="53">
        <f t="shared" si="9"/>
        <v>0.7708652057206129</v>
      </c>
    </row>
    <row r="626" spans="1:14" x14ac:dyDescent="0.2">
      <c r="A626" s="52">
        <v>20221231</v>
      </c>
      <c r="B626" s="54" t="s">
        <v>1773</v>
      </c>
      <c r="C626" s="62">
        <v>81035</v>
      </c>
      <c r="D626" s="52" t="s">
        <v>1395</v>
      </c>
      <c r="E626" s="52" t="s">
        <v>1385</v>
      </c>
      <c r="F626" s="54" t="s">
        <v>1394</v>
      </c>
      <c r="G626" s="52" t="s">
        <v>142</v>
      </c>
      <c r="H626" s="63">
        <v>366287.13</v>
      </c>
      <c r="I626" s="63">
        <v>546631.18050717027</v>
      </c>
      <c r="J626" s="52">
        <v>20240331</v>
      </c>
      <c r="K626" s="52" t="s">
        <v>1388</v>
      </c>
      <c r="L626" s="52" t="s">
        <v>367</v>
      </c>
      <c r="M626" s="63">
        <f>I626*VLOOKUP(G626,'Currency-RBI'!$A$2:$B$28,2,0)</f>
        <v>546631.18050717027</v>
      </c>
      <c r="N626" s="53">
        <f t="shared" si="9"/>
        <v>0.67008093036360439</v>
      </c>
    </row>
    <row r="627" spans="1:14" x14ac:dyDescent="0.2">
      <c r="A627" s="52">
        <v>20221231</v>
      </c>
      <c r="B627" s="54" t="s">
        <v>1772</v>
      </c>
      <c r="C627" s="62">
        <v>34106</v>
      </c>
      <c r="D627" s="52" t="s">
        <v>1393</v>
      </c>
      <c r="E627" s="52" t="s">
        <v>1386</v>
      </c>
      <c r="F627" s="54" t="s">
        <v>1392</v>
      </c>
      <c r="G627" s="52" t="s">
        <v>142</v>
      </c>
      <c r="H627" s="63">
        <v>471138.02999999997</v>
      </c>
      <c r="I627" s="63">
        <v>870182.55547626887</v>
      </c>
      <c r="J627" s="52">
        <v>20240331</v>
      </c>
      <c r="K627" s="52" t="s">
        <v>1391</v>
      </c>
      <c r="L627" s="52" t="s">
        <v>368</v>
      </c>
      <c r="M627" s="63">
        <f>I627*VLOOKUP(G627,'Currency-RBI'!$A$2:$B$28,2,0)</f>
        <v>870182.55547626887</v>
      </c>
      <c r="N627" s="53">
        <f t="shared" si="9"/>
        <v>0.54142435634340702</v>
      </c>
    </row>
    <row r="628" spans="1:14" x14ac:dyDescent="0.2">
      <c r="A628" s="52">
        <v>20221231</v>
      </c>
      <c r="B628" s="54" t="s">
        <v>1771</v>
      </c>
      <c r="C628" s="62">
        <v>64873</v>
      </c>
      <c r="D628" s="52" t="s">
        <v>1393</v>
      </c>
      <c r="E628" s="52" t="s">
        <v>1386</v>
      </c>
      <c r="F628" s="54" t="s">
        <v>1392</v>
      </c>
      <c r="G628" s="52" t="s">
        <v>142</v>
      </c>
      <c r="H628" s="63">
        <v>227859.38999999998</v>
      </c>
      <c r="I628" s="63">
        <v>454405.37369548588</v>
      </c>
      <c r="J628" s="52">
        <v>20240331</v>
      </c>
      <c r="K628" s="52" t="s">
        <v>1388</v>
      </c>
      <c r="L628" s="52" t="s">
        <v>368</v>
      </c>
      <c r="M628" s="63">
        <f>I628*VLOOKUP(G628,'Currency-RBI'!$A$2:$B$28,2,0)</f>
        <v>454405.37369548588</v>
      </c>
      <c r="N628" s="53">
        <f t="shared" si="9"/>
        <v>0.50144519231125362</v>
      </c>
    </row>
    <row r="629" spans="1:14" x14ac:dyDescent="0.2">
      <c r="A629" s="52">
        <v>20221231</v>
      </c>
      <c r="B629" s="54" t="s">
        <v>1770</v>
      </c>
      <c r="C629" s="62">
        <v>56665</v>
      </c>
      <c r="D629" s="52" t="s">
        <v>1390</v>
      </c>
      <c r="E629" s="52" t="s">
        <v>1385</v>
      </c>
      <c r="F629" s="54" t="s">
        <v>1389</v>
      </c>
      <c r="G629" s="52" t="s">
        <v>142</v>
      </c>
      <c r="H629" s="63">
        <v>200310.66</v>
      </c>
      <c r="I629" s="63">
        <v>360652.59631621995</v>
      </c>
      <c r="J629" s="52">
        <v>20240331</v>
      </c>
      <c r="K629" s="52" t="s">
        <v>1388</v>
      </c>
      <c r="L629" s="52" t="s">
        <v>367</v>
      </c>
      <c r="M629" s="63">
        <f>I629*VLOOKUP(G629,'Currency-RBI'!$A$2:$B$28,2,0)</f>
        <v>360652.59631621995</v>
      </c>
      <c r="N629" s="53">
        <f t="shared" si="9"/>
        <v>0.55541166775454942</v>
      </c>
    </row>
    <row r="630" spans="1:14" x14ac:dyDescent="0.2">
      <c r="A630" s="52">
        <v>20221231</v>
      </c>
      <c r="B630" s="54" t="s">
        <v>1769</v>
      </c>
      <c r="C630" s="62">
        <v>73446</v>
      </c>
      <c r="D630" s="52" t="s">
        <v>1393</v>
      </c>
      <c r="E630" s="52" t="s">
        <v>1386</v>
      </c>
      <c r="F630" s="54" t="s">
        <v>1392</v>
      </c>
      <c r="G630" s="52" t="s">
        <v>142</v>
      </c>
      <c r="H630" s="63">
        <v>467752.23</v>
      </c>
      <c r="I630" s="63">
        <v>907896.85720913182</v>
      </c>
      <c r="J630" s="52">
        <v>20240331</v>
      </c>
      <c r="K630" s="52" t="s">
        <v>1391</v>
      </c>
      <c r="L630" s="52" t="s">
        <v>368</v>
      </c>
      <c r="M630" s="63">
        <f>I630*VLOOKUP(G630,'Currency-RBI'!$A$2:$B$28,2,0)</f>
        <v>907896.85720913182</v>
      </c>
      <c r="N630" s="53">
        <f t="shared" si="9"/>
        <v>0.51520415153530419</v>
      </c>
    </row>
    <row r="631" spans="1:14" x14ac:dyDescent="0.2">
      <c r="A631" s="52">
        <v>20221231</v>
      </c>
      <c r="B631" s="54" t="s">
        <v>1768</v>
      </c>
      <c r="C631" s="62">
        <v>83423</v>
      </c>
      <c r="D631" s="52" t="s">
        <v>1390</v>
      </c>
      <c r="E631" s="52" t="s">
        <v>1386</v>
      </c>
      <c r="F631" s="54" t="s">
        <v>1389</v>
      </c>
      <c r="G631" s="52" t="s">
        <v>142</v>
      </c>
      <c r="H631" s="63">
        <v>158428.71</v>
      </c>
      <c r="I631" s="63">
        <v>175492.43838683603</v>
      </c>
      <c r="J631" s="52">
        <v>20240331</v>
      </c>
      <c r="K631" s="52" t="s">
        <v>1391</v>
      </c>
      <c r="L631" s="52" t="s">
        <v>368</v>
      </c>
      <c r="M631" s="63">
        <f>I631*VLOOKUP(G631,'Currency-RBI'!$A$2:$B$28,2,0)</f>
        <v>175492.43838683603</v>
      </c>
      <c r="N631" s="53">
        <f t="shared" si="9"/>
        <v>0.90276658901266926</v>
      </c>
    </row>
    <row r="632" spans="1:14" x14ac:dyDescent="0.2">
      <c r="A632" s="52">
        <v>20221231</v>
      </c>
      <c r="B632" s="54" t="s">
        <v>1767</v>
      </c>
      <c r="C632" s="62">
        <v>46309</v>
      </c>
      <c r="D632" s="52" t="s">
        <v>1397</v>
      </c>
      <c r="E632" s="52" t="s">
        <v>1385</v>
      </c>
      <c r="F632" s="54" t="s">
        <v>1396</v>
      </c>
      <c r="G632" s="52" t="s">
        <v>142</v>
      </c>
      <c r="H632" s="63">
        <v>419527.35</v>
      </c>
      <c r="I632" s="63">
        <v>809336.64522221871</v>
      </c>
      <c r="J632" s="52">
        <v>20240331</v>
      </c>
      <c r="K632" s="52" t="s">
        <v>1388</v>
      </c>
      <c r="L632" s="52" t="s">
        <v>367</v>
      </c>
      <c r="M632" s="63">
        <f>I632*VLOOKUP(G632,'Currency-RBI'!$A$2:$B$28,2,0)</f>
        <v>809336.64522221871</v>
      </c>
      <c r="N632" s="53">
        <f t="shared" si="9"/>
        <v>0.51835951390142576</v>
      </c>
    </row>
    <row r="633" spans="1:14" x14ac:dyDescent="0.2">
      <c r="A633" s="52">
        <v>20221231</v>
      </c>
      <c r="B633" s="54" t="s">
        <v>1766</v>
      </c>
      <c r="C633" s="62">
        <v>10766</v>
      </c>
      <c r="D633" s="52" t="s">
        <v>1390</v>
      </c>
      <c r="E633" s="52" t="s">
        <v>1385</v>
      </c>
      <c r="F633" s="54" t="s">
        <v>1389</v>
      </c>
      <c r="G633" s="52" t="s">
        <v>142</v>
      </c>
      <c r="H633" s="63">
        <v>188935.56</v>
      </c>
      <c r="I633" s="63">
        <v>267764.95301541552</v>
      </c>
      <c r="J633" s="52">
        <v>20240331</v>
      </c>
      <c r="K633" s="52" t="s">
        <v>1388</v>
      </c>
      <c r="L633" s="52" t="s">
        <v>368</v>
      </c>
      <c r="M633" s="63">
        <f>I633*VLOOKUP(G633,'Currency-RBI'!$A$2:$B$28,2,0)</f>
        <v>267764.95301541552</v>
      </c>
      <c r="N633" s="53">
        <f t="shared" si="9"/>
        <v>0.70560227495165417</v>
      </c>
    </row>
    <row r="634" spans="1:14" x14ac:dyDescent="0.2">
      <c r="A634" s="52">
        <v>20221231</v>
      </c>
      <c r="B634" s="54" t="s">
        <v>1765</v>
      </c>
      <c r="C634" s="62">
        <v>15187</v>
      </c>
      <c r="D634" s="52" t="s">
        <v>1397</v>
      </c>
      <c r="E634" s="52" t="s">
        <v>1385</v>
      </c>
      <c r="F634" s="54" t="s">
        <v>1396</v>
      </c>
      <c r="G634" s="52" t="s">
        <v>142</v>
      </c>
      <c r="H634" s="63">
        <v>99189.09</v>
      </c>
      <c r="I634" s="63">
        <v>175958.19384240633</v>
      </c>
      <c r="J634" s="52">
        <v>20240331</v>
      </c>
      <c r="K634" s="52" t="s">
        <v>1388</v>
      </c>
      <c r="L634" s="52" t="s">
        <v>368</v>
      </c>
      <c r="M634" s="63">
        <f>I634*VLOOKUP(G634,'Currency-RBI'!$A$2:$B$28,2,0)</f>
        <v>175958.19384240633</v>
      </c>
      <c r="N634" s="53">
        <f t="shared" si="9"/>
        <v>0.5637082754374988</v>
      </c>
    </row>
    <row r="635" spans="1:14" x14ac:dyDescent="0.2">
      <c r="A635" s="52">
        <v>20221231</v>
      </c>
      <c r="B635" s="54" t="s">
        <v>1764</v>
      </c>
      <c r="C635" s="62">
        <v>47008</v>
      </c>
      <c r="D635" s="52" t="s">
        <v>1393</v>
      </c>
      <c r="E635" s="52" t="s">
        <v>1385</v>
      </c>
      <c r="F635" s="54" t="s">
        <v>1392</v>
      </c>
      <c r="G635" s="52" t="s">
        <v>142</v>
      </c>
      <c r="H635" s="63">
        <v>97852.59</v>
      </c>
      <c r="I635" s="63">
        <v>176413.14581020278</v>
      </c>
      <c r="J635" s="52">
        <v>20240331</v>
      </c>
      <c r="K635" s="52" t="s">
        <v>1388</v>
      </c>
      <c r="L635" s="52" t="s">
        <v>368</v>
      </c>
      <c r="M635" s="63">
        <f>I635*VLOOKUP(G635,'Currency-RBI'!$A$2:$B$28,2,0)</f>
        <v>176413.14581020278</v>
      </c>
      <c r="N635" s="53">
        <f t="shared" si="9"/>
        <v>0.55467856179650266</v>
      </c>
    </row>
    <row r="636" spans="1:14" x14ac:dyDescent="0.2">
      <c r="A636" s="52">
        <v>20221231</v>
      </c>
      <c r="B636" s="54" t="s">
        <v>1763</v>
      </c>
      <c r="C636" s="62">
        <v>74261</v>
      </c>
      <c r="D636" s="52" t="s">
        <v>1393</v>
      </c>
      <c r="E636" s="52" t="s">
        <v>1385</v>
      </c>
      <c r="F636" s="54" t="s">
        <v>1392</v>
      </c>
      <c r="G636" s="52" t="s">
        <v>142</v>
      </c>
      <c r="H636" s="63">
        <v>465574.23</v>
      </c>
      <c r="I636" s="63">
        <v>734635.10492206947</v>
      </c>
      <c r="J636" s="52">
        <v>20240331</v>
      </c>
      <c r="K636" s="52" t="s">
        <v>1388</v>
      </c>
      <c r="L636" s="52" t="s">
        <v>367</v>
      </c>
      <c r="M636" s="63">
        <f>I636*VLOOKUP(G636,'Currency-RBI'!$A$2:$B$28,2,0)</f>
        <v>734635.10492206947</v>
      </c>
      <c r="N636" s="53">
        <f t="shared" si="9"/>
        <v>0.63374895493101757</v>
      </c>
    </row>
    <row r="637" spans="1:14" x14ac:dyDescent="0.2">
      <c r="A637" s="52">
        <v>20221231</v>
      </c>
      <c r="B637" s="54" t="s">
        <v>1762</v>
      </c>
      <c r="C637" s="62">
        <v>84600</v>
      </c>
      <c r="D637" s="52" t="s">
        <v>1393</v>
      </c>
      <c r="E637" s="52" t="s">
        <v>1385</v>
      </c>
      <c r="F637" s="54" t="s">
        <v>1392</v>
      </c>
      <c r="G637" s="52" t="s">
        <v>142</v>
      </c>
      <c r="H637" s="63">
        <v>345055.59</v>
      </c>
      <c r="I637" s="63">
        <v>676950.00475629035</v>
      </c>
      <c r="J637" s="52">
        <v>20240331</v>
      </c>
      <c r="K637" s="52" t="s">
        <v>1391</v>
      </c>
      <c r="L637" s="52" t="s">
        <v>368</v>
      </c>
      <c r="M637" s="63">
        <f>I637*VLOOKUP(G637,'Currency-RBI'!$A$2:$B$28,2,0)</f>
        <v>676950.00475629035</v>
      </c>
      <c r="N637" s="53">
        <f t="shared" si="9"/>
        <v>0.5097209359267586</v>
      </c>
    </row>
    <row r="638" spans="1:14" x14ac:dyDescent="0.2">
      <c r="A638" s="52">
        <v>20221231</v>
      </c>
      <c r="B638" s="54" t="s">
        <v>1761</v>
      </c>
      <c r="C638" s="62">
        <v>34132</v>
      </c>
      <c r="D638" s="52" t="s">
        <v>1397</v>
      </c>
      <c r="E638" s="52" t="s">
        <v>1386</v>
      </c>
      <c r="F638" s="54" t="s">
        <v>1396</v>
      </c>
      <c r="G638" s="52" t="s">
        <v>142</v>
      </c>
      <c r="H638" s="63">
        <v>353663.64</v>
      </c>
      <c r="I638" s="63">
        <v>693280.98766360397</v>
      </c>
      <c r="J638" s="52">
        <v>20240331</v>
      </c>
      <c r="K638" s="52" t="s">
        <v>1388</v>
      </c>
      <c r="L638" s="52" t="s">
        <v>367</v>
      </c>
      <c r="M638" s="63">
        <f>I638*VLOOKUP(G638,'Currency-RBI'!$A$2:$B$28,2,0)</f>
        <v>693280.98766360397</v>
      </c>
      <c r="N638" s="53">
        <f t="shared" si="9"/>
        <v>0.51013030256587077</v>
      </c>
    </row>
    <row r="639" spans="1:14" x14ac:dyDescent="0.2">
      <c r="A639" s="52">
        <v>20221231</v>
      </c>
      <c r="B639" s="54" t="s">
        <v>1760</v>
      </c>
      <c r="C639" s="62">
        <v>56173</v>
      </c>
      <c r="D639" s="52" t="s">
        <v>1395</v>
      </c>
      <c r="E639" s="52" t="s">
        <v>1385</v>
      </c>
      <c r="F639" s="54" t="s">
        <v>1394</v>
      </c>
      <c r="G639" s="52" t="s">
        <v>142</v>
      </c>
      <c r="H639" s="63">
        <v>188488.08</v>
      </c>
      <c r="I639" s="63">
        <v>339390.64474705205</v>
      </c>
      <c r="J639" s="52">
        <v>20240331</v>
      </c>
      <c r="K639" s="52" t="s">
        <v>1388</v>
      </c>
      <c r="L639" s="52" t="s">
        <v>367</v>
      </c>
      <c r="M639" s="63">
        <f>I639*VLOOKUP(G639,'Currency-RBI'!$A$2:$B$28,2,0)</f>
        <v>339390.64474705205</v>
      </c>
      <c r="N639" s="53">
        <f t="shared" si="9"/>
        <v>0.55537205552757707</v>
      </c>
    </row>
    <row r="640" spans="1:14" x14ac:dyDescent="0.2">
      <c r="A640" s="52">
        <v>20221231</v>
      </c>
      <c r="B640" s="54" t="s">
        <v>1759</v>
      </c>
      <c r="C640" s="62">
        <v>77941</v>
      </c>
      <c r="D640" s="52" t="s">
        <v>1393</v>
      </c>
      <c r="E640" s="52" t="s">
        <v>1385</v>
      </c>
      <c r="F640" s="54" t="s">
        <v>1392</v>
      </c>
      <c r="G640" s="52" t="s">
        <v>142</v>
      </c>
      <c r="H640" s="63">
        <v>188523.72</v>
      </c>
      <c r="I640" s="63">
        <v>357990.50057487673</v>
      </c>
      <c r="J640" s="52">
        <v>20240331</v>
      </c>
      <c r="K640" s="52" t="s">
        <v>1388</v>
      </c>
      <c r="L640" s="52" t="s">
        <v>367</v>
      </c>
      <c r="M640" s="63">
        <f>I640*VLOOKUP(G640,'Currency-RBI'!$A$2:$B$28,2,0)</f>
        <v>357990.50057487673</v>
      </c>
      <c r="N640" s="53">
        <f t="shared" si="9"/>
        <v>0.52661654344810938</v>
      </c>
    </row>
    <row r="641" spans="1:14" x14ac:dyDescent="0.2">
      <c r="A641" s="52">
        <v>20221231</v>
      </c>
      <c r="B641" s="54" t="s">
        <v>1758</v>
      </c>
      <c r="C641" s="62">
        <v>29243</v>
      </c>
      <c r="D641" s="52" t="s">
        <v>1395</v>
      </c>
      <c r="E641" s="52" t="s">
        <v>1386</v>
      </c>
      <c r="F641" s="54" t="s">
        <v>1394</v>
      </c>
      <c r="G641" s="52" t="s">
        <v>142</v>
      </c>
      <c r="H641" s="63">
        <v>192097.62</v>
      </c>
      <c r="I641" s="63">
        <v>231714.70667297073</v>
      </c>
      <c r="J641" s="52">
        <v>20240331</v>
      </c>
      <c r="K641" s="52" t="s">
        <v>1391</v>
      </c>
      <c r="L641" s="52" t="s">
        <v>367</v>
      </c>
      <c r="M641" s="63">
        <f>I641*VLOOKUP(G641,'Currency-RBI'!$A$2:$B$28,2,0)</f>
        <v>231714.70667297073</v>
      </c>
      <c r="N641" s="53">
        <f t="shared" si="9"/>
        <v>0.82902644703996242</v>
      </c>
    </row>
    <row r="642" spans="1:14" x14ac:dyDescent="0.2">
      <c r="A642" s="52">
        <v>20221231</v>
      </c>
      <c r="B642" s="54" t="s">
        <v>1757</v>
      </c>
      <c r="C642" s="62">
        <v>22079</v>
      </c>
      <c r="D642" s="52" t="s">
        <v>1393</v>
      </c>
      <c r="E642" s="52" t="s">
        <v>1386</v>
      </c>
      <c r="F642" s="54" t="s">
        <v>1392</v>
      </c>
      <c r="G642" s="52" t="s">
        <v>142</v>
      </c>
      <c r="H642" s="63">
        <v>103513.41</v>
      </c>
      <c r="I642" s="63">
        <v>113803.10827716689</v>
      </c>
      <c r="J642" s="52">
        <v>20240331</v>
      </c>
      <c r="K642" s="52" t="s">
        <v>1388</v>
      </c>
      <c r="L642" s="52" t="s">
        <v>367</v>
      </c>
      <c r="M642" s="63">
        <f>I642*VLOOKUP(G642,'Currency-RBI'!$A$2:$B$28,2,0)</f>
        <v>113803.10827716689</v>
      </c>
      <c r="N642" s="53">
        <f t="shared" ref="N642:N705" si="10">H642/I642</f>
        <v>0.90958332832081901</v>
      </c>
    </row>
    <row r="643" spans="1:14" x14ac:dyDescent="0.2">
      <c r="A643" s="52">
        <v>20221231</v>
      </c>
      <c r="B643" s="54" t="s">
        <v>1756</v>
      </c>
      <c r="C643" s="62">
        <v>43112</v>
      </c>
      <c r="D643" s="52" t="s">
        <v>1393</v>
      </c>
      <c r="E643" s="52" t="s">
        <v>1385</v>
      </c>
      <c r="F643" s="54" t="s">
        <v>1392</v>
      </c>
      <c r="G643" s="52" t="s">
        <v>142</v>
      </c>
      <c r="H643" s="63">
        <v>352789.47</v>
      </c>
      <c r="I643" s="63">
        <v>572896.02447543363</v>
      </c>
      <c r="J643" s="52">
        <v>20240331</v>
      </c>
      <c r="K643" s="52" t="s">
        <v>1388</v>
      </c>
      <c r="L643" s="52" t="s">
        <v>368</v>
      </c>
      <c r="M643" s="63">
        <f>I643*VLOOKUP(G643,'Currency-RBI'!$A$2:$B$28,2,0)</f>
        <v>572896.02447543363</v>
      </c>
      <c r="N643" s="53">
        <f t="shared" si="10"/>
        <v>0.61580017128418374</v>
      </c>
    </row>
    <row r="644" spans="1:14" x14ac:dyDescent="0.2">
      <c r="A644" s="52">
        <v>20221231</v>
      </c>
      <c r="B644" s="54" t="s">
        <v>1755</v>
      </c>
      <c r="C644" s="62">
        <v>60039</v>
      </c>
      <c r="D644" s="52" t="s">
        <v>1397</v>
      </c>
      <c r="E644" s="52" t="s">
        <v>1385</v>
      </c>
      <c r="F644" s="54" t="s">
        <v>1396</v>
      </c>
      <c r="G644" s="52" t="s">
        <v>142</v>
      </c>
      <c r="H644" s="63">
        <v>165787.38</v>
      </c>
      <c r="I644" s="63">
        <v>213055.60202418049</v>
      </c>
      <c r="J644" s="52">
        <v>20240331</v>
      </c>
      <c r="K644" s="52" t="s">
        <v>1391</v>
      </c>
      <c r="L644" s="52" t="s">
        <v>367</v>
      </c>
      <c r="M644" s="63">
        <f>I644*VLOOKUP(G644,'Currency-RBI'!$A$2:$B$28,2,0)</f>
        <v>213055.60202418049</v>
      </c>
      <c r="N644" s="53">
        <f t="shared" si="10"/>
        <v>0.77814137917473847</v>
      </c>
    </row>
    <row r="645" spans="1:14" x14ac:dyDescent="0.2">
      <c r="A645" s="52">
        <v>20221231</v>
      </c>
      <c r="B645" s="54" t="s">
        <v>1754</v>
      </c>
      <c r="C645" s="62">
        <v>65956</v>
      </c>
      <c r="D645" s="52" t="s">
        <v>1390</v>
      </c>
      <c r="E645" s="52" t="s">
        <v>1385</v>
      </c>
      <c r="F645" s="54" t="s">
        <v>1389</v>
      </c>
      <c r="G645" s="52" t="s">
        <v>142</v>
      </c>
      <c r="H645" s="63">
        <v>484130.79</v>
      </c>
      <c r="I645" s="63">
        <v>714456.09099291067</v>
      </c>
      <c r="J645" s="52">
        <v>20240331</v>
      </c>
      <c r="K645" s="52" t="s">
        <v>1388</v>
      </c>
      <c r="L645" s="52" t="s">
        <v>368</v>
      </c>
      <c r="M645" s="63">
        <f>I645*VLOOKUP(G645,'Currency-RBI'!$A$2:$B$28,2,0)</f>
        <v>714456.09099291067</v>
      </c>
      <c r="N645" s="53">
        <f t="shared" si="10"/>
        <v>0.67762147471817669</v>
      </c>
    </row>
    <row r="646" spans="1:14" x14ac:dyDescent="0.2">
      <c r="A646" s="52">
        <v>20221231</v>
      </c>
      <c r="B646" s="54" t="s">
        <v>1753</v>
      </c>
      <c r="C646" s="62">
        <v>28127</v>
      </c>
      <c r="D646" s="52" t="s">
        <v>1393</v>
      </c>
      <c r="E646" s="52" t="s">
        <v>1386</v>
      </c>
      <c r="F646" s="54" t="s">
        <v>1392</v>
      </c>
      <c r="G646" s="52" t="s">
        <v>142</v>
      </c>
      <c r="H646" s="63">
        <v>225320.04</v>
      </c>
      <c r="I646" s="63">
        <v>418028.84132681525</v>
      </c>
      <c r="J646" s="52">
        <v>20240331</v>
      </c>
      <c r="K646" s="52" t="s">
        <v>1388</v>
      </c>
      <c r="L646" s="52" t="s">
        <v>367</v>
      </c>
      <c r="M646" s="63">
        <f>I646*VLOOKUP(G646,'Currency-RBI'!$A$2:$B$28,2,0)</f>
        <v>418028.84132681525</v>
      </c>
      <c r="N646" s="53">
        <f t="shared" si="10"/>
        <v>0.53900596735105322</v>
      </c>
    </row>
    <row r="647" spans="1:14" x14ac:dyDescent="0.2">
      <c r="A647" s="52">
        <v>20221231</v>
      </c>
      <c r="B647" s="54" t="s">
        <v>1752</v>
      </c>
      <c r="C647" s="62">
        <v>53072</v>
      </c>
      <c r="D647" s="52" t="s">
        <v>1397</v>
      </c>
      <c r="E647" s="52" t="s">
        <v>1385</v>
      </c>
      <c r="F647" s="54" t="s">
        <v>1396</v>
      </c>
      <c r="G647" s="52" t="s">
        <v>142</v>
      </c>
      <c r="H647" s="63">
        <v>426007.89</v>
      </c>
      <c r="I647" s="63">
        <v>462128.09665164066</v>
      </c>
      <c r="J647" s="52">
        <v>20240331</v>
      </c>
      <c r="K647" s="52" t="s">
        <v>1388</v>
      </c>
      <c r="L647" s="52" t="s">
        <v>368</v>
      </c>
      <c r="M647" s="63">
        <f>I647*VLOOKUP(G647,'Currency-RBI'!$A$2:$B$28,2,0)</f>
        <v>462128.09665164066</v>
      </c>
      <c r="N647" s="53">
        <f t="shared" si="10"/>
        <v>0.92183940575491863</v>
      </c>
    </row>
    <row r="648" spans="1:14" x14ac:dyDescent="0.2">
      <c r="A648" s="52">
        <v>20221231</v>
      </c>
      <c r="B648" s="54" t="s">
        <v>1751</v>
      </c>
      <c r="C648" s="62">
        <v>32720</v>
      </c>
      <c r="D648" s="52" t="s">
        <v>1397</v>
      </c>
      <c r="E648" s="52" t="s">
        <v>1386</v>
      </c>
      <c r="F648" s="54" t="s">
        <v>1396</v>
      </c>
      <c r="G648" s="52" t="s">
        <v>142</v>
      </c>
      <c r="H648" s="63">
        <v>470083.68</v>
      </c>
      <c r="I648" s="63">
        <v>914732.51601735852</v>
      </c>
      <c r="J648" s="52">
        <v>20240331</v>
      </c>
      <c r="K648" s="52" t="s">
        <v>1388</v>
      </c>
      <c r="L648" s="52" t="s">
        <v>367</v>
      </c>
      <c r="M648" s="63">
        <f>I648*VLOOKUP(G648,'Currency-RBI'!$A$2:$B$28,2,0)</f>
        <v>914732.51601735852</v>
      </c>
      <c r="N648" s="53">
        <f t="shared" si="10"/>
        <v>0.51390288611001933</v>
      </c>
    </row>
    <row r="649" spans="1:14" x14ac:dyDescent="0.2">
      <c r="A649" s="52">
        <v>20221231</v>
      </c>
      <c r="B649" s="54" t="s">
        <v>1750</v>
      </c>
      <c r="C649" s="62">
        <v>13823</v>
      </c>
      <c r="D649" s="52" t="s">
        <v>1390</v>
      </c>
      <c r="E649" s="52" t="s">
        <v>1386</v>
      </c>
      <c r="F649" s="54" t="s">
        <v>1389</v>
      </c>
      <c r="G649" s="52" t="s">
        <v>142</v>
      </c>
      <c r="H649" s="63">
        <v>251695.62</v>
      </c>
      <c r="I649" s="63">
        <v>471021.11699641083</v>
      </c>
      <c r="J649" s="52">
        <v>20240331</v>
      </c>
      <c r="K649" s="52" t="s">
        <v>1391</v>
      </c>
      <c r="L649" s="52" t="s">
        <v>367</v>
      </c>
      <c r="M649" s="63">
        <f>I649*VLOOKUP(G649,'Currency-RBI'!$A$2:$B$28,2,0)</f>
        <v>471021.11699641083</v>
      </c>
      <c r="N649" s="53">
        <f t="shared" si="10"/>
        <v>0.53436164731849578</v>
      </c>
    </row>
    <row r="650" spans="1:14" x14ac:dyDescent="0.2">
      <c r="A650" s="52">
        <v>20221231</v>
      </c>
      <c r="B650" s="54" t="s">
        <v>1749</v>
      </c>
      <c r="C650" s="62">
        <v>33864</v>
      </c>
      <c r="D650" s="52" t="s">
        <v>1395</v>
      </c>
      <c r="E650" s="52" t="s">
        <v>1386</v>
      </c>
      <c r="F650" s="54" t="s">
        <v>1394</v>
      </c>
      <c r="G650" s="52" t="s">
        <v>142</v>
      </c>
      <c r="H650" s="63">
        <v>469609.47</v>
      </c>
      <c r="I650" s="63">
        <v>697889.22915126989</v>
      </c>
      <c r="J650" s="52">
        <v>20240331</v>
      </c>
      <c r="K650" s="52" t="s">
        <v>1391</v>
      </c>
      <c r="L650" s="52" t="s">
        <v>367</v>
      </c>
      <c r="M650" s="63">
        <f>I650*VLOOKUP(G650,'Currency-RBI'!$A$2:$B$28,2,0)</f>
        <v>697889.22915126989</v>
      </c>
      <c r="N650" s="53">
        <f t="shared" si="10"/>
        <v>0.67289972446072888</v>
      </c>
    </row>
    <row r="651" spans="1:14" x14ac:dyDescent="0.2">
      <c r="A651" s="52">
        <v>20221231</v>
      </c>
      <c r="B651" s="54" t="s">
        <v>1748</v>
      </c>
      <c r="C651" s="62">
        <v>26782</v>
      </c>
      <c r="D651" s="52" t="s">
        <v>1390</v>
      </c>
      <c r="E651" s="52" t="s">
        <v>1386</v>
      </c>
      <c r="F651" s="54" t="s">
        <v>1389</v>
      </c>
      <c r="G651" s="52" t="s">
        <v>142</v>
      </c>
      <c r="H651" s="63">
        <v>376101.99</v>
      </c>
      <c r="I651" s="63">
        <v>561446.51864256652</v>
      </c>
      <c r="J651" s="52">
        <v>20240331</v>
      </c>
      <c r="K651" s="52" t="s">
        <v>1388</v>
      </c>
      <c r="L651" s="52" t="s">
        <v>367</v>
      </c>
      <c r="M651" s="63">
        <f>I651*VLOOKUP(G651,'Currency-RBI'!$A$2:$B$28,2,0)</f>
        <v>561446.51864256652</v>
      </c>
      <c r="N651" s="53">
        <f t="shared" si="10"/>
        <v>0.66988034926161444</v>
      </c>
    </row>
    <row r="652" spans="1:14" x14ac:dyDescent="0.2">
      <c r="A652" s="52">
        <v>20221231</v>
      </c>
      <c r="B652" s="54" t="s">
        <v>1747</v>
      </c>
      <c r="C652" s="62">
        <v>69915</v>
      </c>
      <c r="D652" s="52" t="s">
        <v>1397</v>
      </c>
      <c r="E652" s="52" t="s">
        <v>1385</v>
      </c>
      <c r="F652" s="54" t="s">
        <v>1396</v>
      </c>
      <c r="G652" s="52" t="s">
        <v>142</v>
      </c>
      <c r="H652" s="63">
        <v>57685.32</v>
      </c>
      <c r="I652" s="63">
        <v>95014.334635394</v>
      </c>
      <c r="J652" s="52">
        <v>20240331</v>
      </c>
      <c r="K652" s="52" t="s">
        <v>1391</v>
      </c>
      <c r="L652" s="52" t="s">
        <v>368</v>
      </c>
      <c r="M652" s="63">
        <f>I652*VLOOKUP(G652,'Currency-RBI'!$A$2:$B$28,2,0)</f>
        <v>95014.334635394</v>
      </c>
      <c r="N652" s="53">
        <f t="shared" si="10"/>
        <v>0.60712228550944891</v>
      </c>
    </row>
    <row r="653" spans="1:14" x14ac:dyDescent="0.2">
      <c r="A653" s="52">
        <v>20221231</v>
      </c>
      <c r="B653" s="54" t="s">
        <v>1746</v>
      </c>
      <c r="C653" s="62">
        <v>41744</v>
      </c>
      <c r="D653" s="52" t="s">
        <v>1393</v>
      </c>
      <c r="E653" s="52" t="s">
        <v>1386</v>
      </c>
      <c r="F653" s="54" t="s">
        <v>1392</v>
      </c>
      <c r="G653" s="52" t="s">
        <v>142</v>
      </c>
      <c r="H653" s="63">
        <v>447943.32</v>
      </c>
      <c r="I653" s="63">
        <v>833976.49339551502</v>
      </c>
      <c r="J653" s="52">
        <v>20240331</v>
      </c>
      <c r="K653" s="52" t="s">
        <v>1388</v>
      </c>
      <c r="L653" s="52" t="s">
        <v>367</v>
      </c>
      <c r="M653" s="63">
        <f>I653*VLOOKUP(G653,'Currency-RBI'!$A$2:$B$28,2,0)</f>
        <v>833976.49339551502</v>
      </c>
      <c r="N653" s="53">
        <f t="shared" si="10"/>
        <v>0.53711744101588488</v>
      </c>
    </row>
    <row r="654" spans="1:14" x14ac:dyDescent="0.2">
      <c r="A654" s="52">
        <v>20221231</v>
      </c>
      <c r="B654" s="54" t="s">
        <v>1745</v>
      </c>
      <c r="C654" s="62">
        <v>14002</v>
      </c>
      <c r="D654" s="52" t="s">
        <v>1393</v>
      </c>
      <c r="E654" s="52" t="s">
        <v>1385</v>
      </c>
      <c r="F654" s="54" t="s">
        <v>1392</v>
      </c>
      <c r="G654" s="52" t="s">
        <v>142</v>
      </c>
      <c r="H654" s="63">
        <v>162388.71</v>
      </c>
      <c r="I654" s="63">
        <v>309280.53160467674</v>
      </c>
      <c r="J654" s="52">
        <v>20240331</v>
      </c>
      <c r="K654" s="52" t="s">
        <v>1391</v>
      </c>
      <c r="L654" s="52" t="s">
        <v>368</v>
      </c>
      <c r="M654" s="63">
        <f>I654*VLOOKUP(G654,'Currency-RBI'!$A$2:$B$28,2,0)</f>
        <v>309280.53160467674</v>
      </c>
      <c r="N654" s="53">
        <f t="shared" si="10"/>
        <v>0.5250531262264051</v>
      </c>
    </row>
    <row r="655" spans="1:14" x14ac:dyDescent="0.2">
      <c r="A655" s="52">
        <v>20221231</v>
      </c>
      <c r="B655" s="54" t="s">
        <v>1744</v>
      </c>
      <c r="C655" s="62">
        <v>69289</v>
      </c>
      <c r="D655" s="52" t="s">
        <v>1393</v>
      </c>
      <c r="E655" s="52" t="s">
        <v>1386</v>
      </c>
      <c r="F655" s="54" t="s">
        <v>1392</v>
      </c>
      <c r="G655" s="52" t="s">
        <v>142</v>
      </c>
      <c r="H655" s="63">
        <v>412763.67</v>
      </c>
      <c r="I655" s="63">
        <v>708761.7751006101</v>
      </c>
      <c r="J655" s="52">
        <v>20240331</v>
      </c>
      <c r="K655" s="52" t="s">
        <v>1391</v>
      </c>
      <c r="L655" s="52" t="s">
        <v>367</v>
      </c>
      <c r="M655" s="63">
        <f>I655*VLOOKUP(G655,'Currency-RBI'!$A$2:$B$28,2,0)</f>
        <v>708761.7751006101</v>
      </c>
      <c r="N655" s="53">
        <f t="shared" si="10"/>
        <v>0.58237292768985371</v>
      </c>
    </row>
    <row r="656" spans="1:14" x14ac:dyDescent="0.2">
      <c r="A656" s="52">
        <v>20221231</v>
      </c>
      <c r="B656" s="54" t="s">
        <v>1743</v>
      </c>
      <c r="C656" s="62">
        <v>40368</v>
      </c>
      <c r="D656" s="52" t="s">
        <v>1397</v>
      </c>
      <c r="E656" s="52" t="s">
        <v>1385</v>
      </c>
      <c r="F656" s="54" t="s">
        <v>1396</v>
      </c>
      <c r="G656" s="52" t="s">
        <v>142</v>
      </c>
      <c r="H656" s="63">
        <v>239970.06</v>
      </c>
      <c r="I656" s="63">
        <v>470170.03208051017</v>
      </c>
      <c r="J656" s="52">
        <v>20240331</v>
      </c>
      <c r="K656" s="52" t="s">
        <v>1388</v>
      </c>
      <c r="L656" s="52" t="s">
        <v>368</v>
      </c>
      <c r="M656" s="63">
        <f>I656*VLOOKUP(G656,'Currency-RBI'!$A$2:$B$28,2,0)</f>
        <v>470170.03208051017</v>
      </c>
      <c r="N656" s="53">
        <f t="shared" si="10"/>
        <v>0.51038995177580437</v>
      </c>
    </row>
    <row r="657" spans="1:14" x14ac:dyDescent="0.2">
      <c r="A657" s="52">
        <v>20221231</v>
      </c>
      <c r="B657" s="54" t="s">
        <v>1742</v>
      </c>
      <c r="C657" s="62">
        <v>52856</v>
      </c>
      <c r="D657" s="52" t="s">
        <v>1393</v>
      </c>
      <c r="E657" s="52" t="s">
        <v>1386</v>
      </c>
      <c r="F657" s="54" t="s">
        <v>1392</v>
      </c>
      <c r="G657" s="52" t="s">
        <v>142</v>
      </c>
      <c r="H657" s="63">
        <v>60976.08</v>
      </c>
      <c r="I657" s="63">
        <v>102568.13255579378</v>
      </c>
      <c r="J657" s="52">
        <v>20240331</v>
      </c>
      <c r="K657" s="52" t="s">
        <v>1391</v>
      </c>
      <c r="L657" s="52" t="s">
        <v>368</v>
      </c>
      <c r="M657" s="63">
        <f>I657*VLOOKUP(G657,'Currency-RBI'!$A$2:$B$28,2,0)</f>
        <v>102568.13255579378</v>
      </c>
      <c r="N657" s="53">
        <f t="shared" si="10"/>
        <v>0.59449342091541901</v>
      </c>
    </row>
    <row r="658" spans="1:14" x14ac:dyDescent="0.2">
      <c r="A658" s="52">
        <v>20221231</v>
      </c>
      <c r="B658" s="54" t="s">
        <v>1741</v>
      </c>
      <c r="C658" s="62">
        <v>82922</v>
      </c>
      <c r="D658" s="52" t="s">
        <v>1395</v>
      </c>
      <c r="E658" s="52" t="s">
        <v>1385</v>
      </c>
      <c r="F658" s="54" t="s">
        <v>1394</v>
      </c>
      <c r="G658" s="52" t="s">
        <v>142</v>
      </c>
      <c r="H658" s="63">
        <v>439524.36</v>
      </c>
      <c r="I658" s="63">
        <v>858616.40562452166</v>
      </c>
      <c r="J658" s="52">
        <v>20240331</v>
      </c>
      <c r="K658" s="52" t="s">
        <v>1388</v>
      </c>
      <c r="L658" s="52" t="s">
        <v>368</v>
      </c>
      <c r="M658" s="63">
        <f>I658*VLOOKUP(G658,'Currency-RBI'!$A$2:$B$28,2,0)</f>
        <v>858616.40562452166</v>
      </c>
      <c r="N658" s="53">
        <f t="shared" si="10"/>
        <v>0.51189839504674772</v>
      </c>
    </row>
    <row r="659" spans="1:14" x14ac:dyDescent="0.2">
      <c r="A659" s="52">
        <v>20221231</v>
      </c>
      <c r="B659" s="54" t="s">
        <v>1740</v>
      </c>
      <c r="C659" s="62">
        <v>43128</v>
      </c>
      <c r="D659" s="52" t="s">
        <v>1390</v>
      </c>
      <c r="E659" s="52" t="s">
        <v>1386</v>
      </c>
      <c r="F659" s="54" t="s">
        <v>1389</v>
      </c>
      <c r="G659" s="52" t="s">
        <v>142</v>
      </c>
      <c r="H659" s="63">
        <v>441756.81</v>
      </c>
      <c r="I659" s="63">
        <v>770432.89405992522</v>
      </c>
      <c r="J659" s="52">
        <v>20240331</v>
      </c>
      <c r="K659" s="52" t="s">
        <v>1388</v>
      </c>
      <c r="L659" s="52" t="s">
        <v>367</v>
      </c>
      <c r="M659" s="63">
        <f>I659*VLOOKUP(G659,'Currency-RBI'!$A$2:$B$28,2,0)</f>
        <v>770432.89405992522</v>
      </c>
      <c r="N659" s="53">
        <f t="shared" si="10"/>
        <v>0.57338778420024161</v>
      </c>
    </row>
    <row r="660" spans="1:14" x14ac:dyDescent="0.2">
      <c r="A660" s="52">
        <v>20221231</v>
      </c>
      <c r="B660" s="54" t="s">
        <v>1739</v>
      </c>
      <c r="C660" s="62">
        <v>35676</v>
      </c>
      <c r="D660" s="52" t="s">
        <v>1390</v>
      </c>
      <c r="E660" s="52" t="s">
        <v>1386</v>
      </c>
      <c r="F660" s="54" t="s">
        <v>1389</v>
      </c>
      <c r="G660" s="52" t="s">
        <v>142</v>
      </c>
      <c r="H660" s="63">
        <v>479977.74</v>
      </c>
      <c r="I660" s="63">
        <v>567976.56502304657</v>
      </c>
      <c r="J660" s="52">
        <v>20240331</v>
      </c>
      <c r="K660" s="52" t="s">
        <v>1388</v>
      </c>
      <c r="L660" s="52" t="s">
        <v>368</v>
      </c>
      <c r="M660" s="63">
        <f>I660*VLOOKUP(G660,'Currency-RBI'!$A$2:$B$28,2,0)</f>
        <v>567976.56502304657</v>
      </c>
      <c r="N660" s="53">
        <f t="shared" si="10"/>
        <v>0.84506609877561434</v>
      </c>
    </row>
    <row r="661" spans="1:14" x14ac:dyDescent="0.2">
      <c r="A661" s="52">
        <v>20221231</v>
      </c>
      <c r="B661" s="54" t="s">
        <v>1738</v>
      </c>
      <c r="C661" s="62">
        <v>62221</v>
      </c>
      <c r="D661" s="52" t="s">
        <v>1395</v>
      </c>
      <c r="E661" s="52" t="s">
        <v>1385</v>
      </c>
      <c r="F661" s="54" t="s">
        <v>1394</v>
      </c>
      <c r="G661" s="52" t="s">
        <v>142</v>
      </c>
      <c r="H661" s="63">
        <v>456473.16</v>
      </c>
      <c r="I661" s="63">
        <v>662356.22304844728</v>
      </c>
      <c r="J661" s="52">
        <v>20240331</v>
      </c>
      <c r="K661" s="52" t="s">
        <v>1388</v>
      </c>
      <c r="L661" s="52" t="s">
        <v>368</v>
      </c>
      <c r="M661" s="63">
        <f>I661*VLOOKUP(G661,'Currency-RBI'!$A$2:$B$28,2,0)</f>
        <v>662356.22304844728</v>
      </c>
      <c r="N661" s="53">
        <f t="shared" si="10"/>
        <v>0.68916565454630263</v>
      </c>
    </row>
    <row r="662" spans="1:14" x14ac:dyDescent="0.2">
      <c r="A662" s="52">
        <v>20221231</v>
      </c>
      <c r="B662" s="54" t="s">
        <v>1737</v>
      </c>
      <c r="C662" s="62">
        <v>85323</v>
      </c>
      <c r="D662" s="52" t="s">
        <v>1395</v>
      </c>
      <c r="E662" s="52" t="s">
        <v>1385</v>
      </c>
      <c r="F662" s="54" t="s">
        <v>1394</v>
      </c>
      <c r="G662" s="52" t="s">
        <v>142</v>
      </c>
      <c r="H662" s="63">
        <v>166812.03</v>
      </c>
      <c r="I662" s="63">
        <v>232521.97387645001</v>
      </c>
      <c r="J662" s="52">
        <v>20240331</v>
      </c>
      <c r="K662" s="52" t="s">
        <v>1391</v>
      </c>
      <c r="L662" s="52" t="s">
        <v>368</v>
      </c>
      <c r="M662" s="63">
        <f>I662*VLOOKUP(G662,'Currency-RBI'!$A$2:$B$28,2,0)</f>
        <v>232521.97387645001</v>
      </c>
      <c r="N662" s="53">
        <f t="shared" si="10"/>
        <v>0.71740329405871628</v>
      </c>
    </row>
    <row r="663" spans="1:14" x14ac:dyDescent="0.2">
      <c r="A663" s="52">
        <v>20221231</v>
      </c>
      <c r="B663" s="54" t="s">
        <v>1736</v>
      </c>
      <c r="C663" s="62">
        <v>84622</v>
      </c>
      <c r="D663" s="52" t="s">
        <v>1397</v>
      </c>
      <c r="E663" s="52" t="s">
        <v>1386</v>
      </c>
      <c r="F663" s="54" t="s">
        <v>1396</v>
      </c>
      <c r="G663" s="52" t="s">
        <v>142</v>
      </c>
      <c r="H663" s="63">
        <v>244856.7</v>
      </c>
      <c r="I663" s="63">
        <v>254120.71619669662</v>
      </c>
      <c r="J663" s="52">
        <v>20240331</v>
      </c>
      <c r="K663" s="52" t="s">
        <v>1391</v>
      </c>
      <c r="L663" s="52" t="s">
        <v>367</v>
      </c>
      <c r="M663" s="63">
        <f>I663*VLOOKUP(G663,'Currency-RBI'!$A$2:$B$28,2,0)</f>
        <v>254120.71619669662</v>
      </c>
      <c r="N663" s="53">
        <f t="shared" si="10"/>
        <v>0.9635448209994576</v>
      </c>
    </row>
    <row r="664" spans="1:14" x14ac:dyDescent="0.2">
      <c r="A664" s="52">
        <v>20221231</v>
      </c>
      <c r="B664" s="54" t="s">
        <v>1735</v>
      </c>
      <c r="C664" s="62">
        <v>85759</v>
      </c>
      <c r="D664" s="52" t="s">
        <v>1390</v>
      </c>
      <c r="E664" s="52" t="s">
        <v>1386</v>
      </c>
      <c r="F664" s="54" t="s">
        <v>1389</v>
      </c>
      <c r="G664" s="52" t="s">
        <v>142</v>
      </c>
      <c r="H664" s="63">
        <v>232948.98</v>
      </c>
      <c r="I664" s="63">
        <v>335461.70101593406</v>
      </c>
      <c r="J664" s="52">
        <v>20240331</v>
      </c>
      <c r="K664" s="52" t="s">
        <v>1391</v>
      </c>
      <c r="L664" s="52" t="s">
        <v>368</v>
      </c>
      <c r="M664" s="63">
        <f>I664*VLOOKUP(G664,'Currency-RBI'!$A$2:$B$28,2,0)</f>
        <v>335461.70101593406</v>
      </c>
      <c r="N664" s="53">
        <f t="shared" si="10"/>
        <v>0.69441304117436398</v>
      </c>
    </row>
    <row r="665" spans="1:14" x14ac:dyDescent="0.2">
      <c r="A665" s="52">
        <v>20221231</v>
      </c>
      <c r="B665" s="54" t="s">
        <v>1734</v>
      </c>
      <c r="C665" s="62">
        <v>19532</v>
      </c>
      <c r="D665" s="52" t="s">
        <v>1397</v>
      </c>
      <c r="E665" s="52" t="s">
        <v>1385</v>
      </c>
      <c r="F665" s="54" t="s">
        <v>1396</v>
      </c>
      <c r="G665" s="52" t="s">
        <v>142</v>
      </c>
      <c r="H665" s="63">
        <v>342449.91</v>
      </c>
      <c r="I665" s="63">
        <v>366254.66196752019</v>
      </c>
      <c r="J665" s="52">
        <v>20240331</v>
      </c>
      <c r="K665" s="52" t="s">
        <v>1388</v>
      </c>
      <c r="L665" s="52" t="s">
        <v>367</v>
      </c>
      <c r="M665" s="63">
        <f>I665*VLOOKUP(G665,'Currency-RBI'!$A$2:$B$28,2,0)</f>
        <v>366254.66196752019</v>
      </c>
      <c r="N665" s="53">
        <f t="shared" si="10"/>
        <v>0.93500491750837766</v>
      </c>
    </row>
    <row r="666" spans="1:14" x14ac:dyDescent="0.2">
      <c r="A666" s="52">
        <v>20221231</v>
      </c>
      <c r="B666" s="54" t="s">
        <v>1733</v>
      </c>
      <c r="C666" s="62">
        <v>33937</v>
      </c>
      <c r="D666" s="52" t="s">
        <v>1390</v>
      </c>
      <c r="E666" s="52" t="s">
        <v>1386</v>
      </c>
      <c r="F666" s="54" t="s">
        <v>1389</v>
      </c>
      <c r="G666" s="52" t="s">
        <v>142</v>
      </c>
      <c r="H666" s="63">
        <v>447179.04</v>
      </c>
      <c r="I666" s="63">
        <v>766682.89189775882</v>
      </c>
      <c r="J666" s="52">
        <v>20240331</v>
      </c>
      <c r="K666" s="52" t="s">
        <v>1391</v>
      </c>
      <c r="L666" s="52" t="s">
        <v>368</v>
      </c>
      <c r="M666" s="63">
        <f>I666*VLOOKUP(G666,'Currency-RBI'!$A$2:$B$28,2,0)</f>
        <v>766682.89189775882</v>
      </c>
      <c r="N666" s="53">
        <f t="shared" si="10"/>
        <v>0.58326466486438</v>
      </c>
    </row>
    <row r="667" spans="1:14" x14ac:dyDescent="0.2">
      <c r="A667" s="52">
        <v>20221231</v>
      </c>
      <c r="B667" s="54" t="s">
        <v>1732</v>
      </c>
      <c r="C667" s="62">
        <v>47550</v>
      </c>
      <c r="D667" s="52" t="s">
        <v>1393</v>
      </c>
      <c r="E667" s="52" t="s">
        <v>1386</v>
      </c>
      <c r="F667" s="54" t="s">
        <v>1392</v>
      </c>
      <c r="G667" s="52" t="s">
        <v>142</v>
      </c>
      <c r="H667" s="63">
        <v>417995.82</v>
      </c>
      <c r="I667" s="63">
        <v>552553.4594054867</v>
      </c>
      <c r="J667" s="52">
        <v>20240331</v>
      </c>
      <c r="K667" s="52" t="s">
        <v>1388</v>
      </c>
      <c r="L667" s="52" t="s">
        <v>367</v>
      </c>
      <c r="M667" s="63">
        <f>I667*VLOOKUP(G667,'Currency-RBI'!$A$2:$B$28,2,0)</f>
        <v>552553.4594054867</v>
      </c>
      <c r="N667" s="53">
        <f t="shared" si="10"/>
        <v>0.75648032400292564</v>
      </c>
    </row>
    <row r="668" spans="1:14" x14ac:dyDescent="0.2">
      <c r="A668" s="52">
        <v>20221231</v>
      </c>
      <c r="B668" s="54" t="s">
        <v>1731</v>
      </c>
      <c r="C668" s="62">
        <v>86531</v>
      </c>
      <c r="D668" s="52" t="s">
        <v>1390</v>
      </c>
      <c r="E668" s="52" t="s">
        <v>1385</v>
      </c>
      <c r="F668" s="54" t="s">
        <v>1389</v>
      </c>
      <c r="G668" s="52" t="s">
        <v>142</v>
      </c>
      <c r="H668" s="63">
        <v>228201.93</v>
      </c>
      <c r="I668" s="63">
        <v>438151.22418055235</v>
      </c>
      <c r="J668" s="52">
        <v>20240331</v>
      </c>
      <c r="K668" s="52" t="s">
        <v>1388</v>
      </c>
      <c r="L668" s="52" t="s">
        <v>368</v>
      </c>
      <c r="M668" s="63">
        <f>I668*VLOOKUP(G668,'Currency-RBI'!$A$2:$B$28,2,0)</f>
        <v>438151.22418055235</v>
      </c>
      <c r="N668" s="53">
        <f t="shared" si="10"/>
        <v>0.52082915077275482</v>
      </c>
    </row>
    <row r="669" spans="1:14" x14ac:dyDescent="0.2">
      <c r="A669" s="52">
        <v>20221231</v>
      </c>
      <c r="B669" s="54" t="s">
        <v>1730</v>
      </c>
      <c r="C669" s="62">
        <v>54316</v>
      </c>
      <c r="D669" s="52" t="s">
        <v>1397</v>
      </c>
      <c r="E669" s="52" t="s">
        <v>1385</v>
      </c>
      <c r="F669" s="54" t="s">
        <v>1396</v>
      </c>
      <c r="G669" s="52" t="s">
        <v>142</v>
      </c>
      <c r="H669" s="63">
        <v>221977.8</v>
      </c>
      <c r="I669" s="63">
        <v>304074.38786155899</v>
      </c>
      <c r="J669" s="52">
        <v>20240331</v>
      </c>
      <c r="K669" s="52" t="s">
        <v>1388</v>
      </c>
      <c r="L669" s="52" t="s">
        <v>367</v>
      </c>
      <c r="M669" s="63">
        <f>I669*VLOOKUP(G669,'Currency-RBI'!$A$2:$B$28,2,0)</f>
        <v>304074.38786155899</v>
      </c>
      <c r="N669" s="53">
        <f t="shared" si="10"/>
        <v>0.73001150001842152</v>
      </c>
    </row>
    <row r="670" spans="1:14" x14ac:dyDescent="0.2">
      <c r="A670" s="52">
        <v>20221231</v>
      </c>
      <c r="B670" s="54" t="s">
        <v>1729</v>
      </c>
      <c r="C670" s="62">
        <v>25071</v>
      </c>
      <c r="D670" s="52" t="s">
        <v>1390</v>
      </c>
      <c r="E670" s="52" t="s">
        <v>1385</v>
      </c>
      <c r="F670" s="54" t="s">
        <v>1389</v>
      </c>
      <c r="G670" s="52" t="s">
        <v>142</v>
      </c>
      <c r="H670" s="63">
        <v>391900.41</v>
      </c>
      <c r="I670" s="63">
        <v>441216.14663366741</v>
      </c>
      <c r="J670" s="52">
        <v>20240331</v>
      </c>
      <c r="K670" s="52" t="s">
        <v>1388</v>
      </c>
      <c r="L670" s="52" t="s">
        <v>368</v>
      </c>
      <c r="M670" s="63">
        <f>I670*VLOOKUP(G670,'Currency-RBI'!$A$2:$B$28,2,0)</f>
        <v>441216.14663366741</v>
      </c>
      <c r="N670" s="53">
        <f t="shared" si="10"/>
        <v>0.88822771557675273</v>
      </c>
    </row>
    <row r="671" spans="1:14" x14ac:dyDescent="0.2">
      <c r="A671" s="52">
        <v>20221231</v>
      </c>
      <c r="B671" s="54" t="s">
        <v>1728</v>
      </c>
      <c r="C671" s="62">
        <v>20355</v>
      </c>
      <c r="D671" s="52" t="s">
        <v>1390</v>
      </c>
      <c r="E671" s="52" t="s">
        <v>1385</v>
      </c>
      <c r="F671" s="54" t="s">
        <v>1389</v>
      </c>
      <c r="G671" s="52" t="s">
        <v>142</v>
      </c>
      <c r="H671" s="63">
        <v>436855.32</v>
      </c>
      <c r="I671" s="63">
        <v>709776.67553203402</v>
      </c>
      <c r="J671" s="52">
        <v>20240331</v>
      </c>
      <c r="K671" s="52" t="s">
        <v>1391</v>
      </c>
      <c r="L671" s="52" t="s">
        <v>368</v>
      </c>
      <c r="M671" s="63">
        <f>I671*VLOOKUP(G671,'Currency-RBI'!$A$2:$B$28,2,0)</f>
        <v>709776.67553203402</v>
      </c>
      <c r="N671" s="53">
        <f t="shared" si="10"/>
        <v>0.61548277797737183</v>
      </c>
    </row>
    <row r="672" spans="1:14" x14ac:dyDescent="0.2">
      <c r="A672" s="52">
        <v>20221231</v>
      </c>
      <c r="B672" s="54" t="s">
        <v>1727</v>
      </c>
      <c r="C672" s="62">
        <v>13086</v>
      </c>
      <c r="D672" s="52" t="s">
        <v>1395</v>
      </c>
      <c r="E672" s="52" t="s">
        <v>1386</v>
      </c>
      <c r="F672" s="54" t="s">
        <v>1394</v>
      </c>
      <c r="G672" s="52" t="s">
        <v>142</v>
      </c>
      <c r="H672" s="63">
        <v>201852.09</v>
      </c>
      <c r="I672" s="63">
        <v>250233.94964946443</v>
      </c>
      <c r="J672" s="52">
        <v>20240331</v>
      </c>
      <c r="K672" s="52" t="s">
        <v>1391</v>
      </c>
      <c r="L672" s="52" t="s">
        <v>368</v>
      </c>
      <c r="M672" s="63">
        <f>I672*VLOOKUP(G672,'Currency-RBI'!$A$2:$B$28,2,0)</f>
        <v>250233.94964946443</v>
      </c>
      <c r="N672" s="53">
        <f t="shared" si="10"/>
        <v>0.80665349479061788</v>
      </c>
    </row>
    <row r="673" spans="1:14" x14ac:dyDescent="0.2">
      <c r="A673" s="52">
        <v>20221231</v>
      </c>
      <c r="B673" s="54" t="s">
        <v>1726</v>
      </c>
      <c r="C673" s="62">
        <v>40029</v>
      </c>
      <c r="D673" s="52" t="s">
        <v>1397</v>
      </c>
      <c r="E673" s="52" t="s">
        <v>1386</v>
      </c>
      <c r="F673" s="54" t="s">
        <v>1396</v>
      </c>
      <c r="G673" s="52" t="s">
        <v>142</v>
      </c>
      <c r="H673" s="63">
        <v>312611.31</v>
      </c>
      <c r="I673" s="63">
        <v>376429.7649306099</v>
      </c>
      <c r="J673" s="52">
        <v>20240331</v>
      </c>
      <c r="K673" s="52" t="s">
        <v>1388</v>
      </c>
      <c r="L673" s="52" t="s">
        <v>368</v>
      </c>
      <c r="M673" s="63">
        <f>I673*VLOOKUP(G673,'Currency-RBI'!$A$2:$B$28,2,0)</f>
        <v>376429.7649306099</v>
      </c>
      <c r="N673" s="53">
        <f t="shared" si="10"/>
        <v>0.83046384511497373</v>
      </c>
    </row>
    <row r="674" spans="1:14" x14ac:dyDescent="0.2">
      <c r="A674" s="52">
        <v>20221231</v>
      </c>
      <c r="B674" s="54" t="s">
        <v>1725</v>
      </c>
      <c r="C674" s="62">
        <v>87428</v>
      </c>
      <c r="D674" s="52" t="s">
        <v>1393</v>
      </c>
      <c r="E674" s="52" t="s">
        <v>1386</v>
      </c>
      <c r="F674" s="54" t="s">
        <v>1392</v>
      </c>
      <c r="G674" s="52" t="s">
        <v>142</v>
      </c>
      <c r="H674" s="63">
        <v>429098.67</v>
      </c>
      <c r="I674" s="63">
        <v>638423.49917729141</v>
      </c>
      <c r="J674" s="52">
        <v>20240331</v>
      </c>
      <c r="K674" s="52" t="s">
        <v>1391</v>
      </c>
      <c r="L674" s="52" t="s">
        <v>368</v>
      </c>
      <c r="M674" s="63">
        <f>I674*VLOOKUP(G674,'Currency-RBI'!$A$2:$B$28,2,0)</f>
        <v>638423.49917729141</v>
      </c>
      <c r="N674" s="53">
        <f t="shared" si="10"/>
        <v>0.67212229899582454</v>
      </c>
    </row>
    <row r="675" spans="1:14" x14ac:dyDescent="0.2">
      <c r="A675" s="52">
        <v>20221231</v>
      </c>
      <c r="B675" s="54" t="s">
        <v>1724</v>
      </c>
      <c r="C675" s="62">
        <v>61049</v>
      </c>
      <c r="D675" s="52" t="s">
        <v>1393</v>
      </c>
      <c r="E675" s="52" t="s">
        <v>1385</v>
      </c>
      <c r="F675" s="54" t="s">
        <v>1392</v>
      </c>
      <c r="G675" s="52" t="s">
        <v>142</v>
      </c>
      <c r="H675" s="63">
        <v>69233.67</v>
      </c>
      <c r="I675" s="63">
        <v>86378.748993835849</v>
      </c>
      <c r="J675" s="52">
        <v>20240331</v>
      </c>
      <c r="K675" s="52" t="s">
        <v>1388</v>
      </c>
      <c r="L675" s="52" t="s">
        <v>367</v>
      </c>
      <c r="M675" s="63">
        <f>I675*VLOOKUP(G675,'Currency-RBI'!$A$2:$B$28,2,0)</f>
        <v>86378.748993835849</v>
      </c>
      <c r="N675" s="53">
        <f t="shared" si="10"/>
        <v>0.8015127656565233</v>
      </c>
    </row>
    <row r="676" spans="1:14" x14ac:dyDescent="0.2">
      <c r="A676" s="52">
        <v>20221231</v>
      </c>
      <c r="B676" s="54" t="s">
        <v>1723</v>
      </c>
      <c r="C676" s="62">
        <v>41887</v>
      </c>
      <c r="D676" s="52" t="s">
        <v>1397</v>
      </c>
      <c r="E676" s="52" t="s">
        <v>1385</v>
      </c>
      <c r="F676" s="54" t="s">
        <v>1396</v>
      </c>
      <c r="G676" s="52" t="s">
        <v>142</v>
      </c>
      <c r="H676" s="63">
        <v>69684.12</v>
      </c>
      <c r="I676" s="63">
        <v>102299.99199905322</v>
      </c>
      <c r="J676" s="52">
        <v>20240331</v>
      </c>
      <c r="K676" s="52" t="s">
        <v>1391</v>
      </c>
      <c r="L676" s="52" t="s">
        <v>368</v>
      </c>
      <c r="M676" s="63">
        <f>I676*VLOOKUP(G676,'Currency-RBI'!$A$2:$B$28,2,0)</f>
        <v>102299.99199905322</v>
      </c>
      <c r="N676" s="53">
        <f t="shared" si="10"/>
        <v>0.68117424682344951</v>
      </c>
    </row>
    <row r="677" spans="1:14" x14ac:dyDescent="0.2">
      <c r="A677" s="52">
        <v>20221231</v>
      </c>
      <c r="B677" s="54" t="s">
        <v>1722</v>
      </c>
      <c r="C677" s="62">
        <v>36681</v>
      </c>
      <c r="D677" s="52" t="s">
        <v>1390</v>
      </c>
      <c r="E677" s="52" t="s">
        <v>1385</v>
      </c>
      <c r="F677" s="54" t="s">
        <v>1389</v>
      </c>
      <c r="G677" s="52" t="s">
        <v>142</v>
      </c>
      <c r="H677" s="63">
        <v>64192.59</v>
      </c>
      <c r="I677" s="63">
        <v>117725.48570698066</v>
      </c>
      <c r="J677" s="52">
        <v>20240331</v>
      </c>
      <c r="K677" s="52" t="s">
        <v>1391</v>
      </c>
      <c r="L677" s="52" t="s">
        <v>367</v>
      </c>
      <c r="M677" s="63">
        <f>I677*VLOOKUP(G677,'Currency-RBI'!$A$2:$B$28,2,0)</f>
        <v>117725.48570698066</v>
      </c>
      <c r="N677" s="53">
        <f t="shared" si="10"/>
        <v>0.54527352012609809</v>
      </c>
    </row>
    <row r="678" spans="1:14" x14ac:dyDescent="0.2">
      <c r="A678" s="52">
        <v>20221231</v>
      </c>
      <c r="B678" s="54" t="s">
        <v>1721</v>
      </c>
      <c r="C678" s="62">
        <v>78665</v>
      </c>
      <c r="D678" s="52" t="s">
        <v>1393</v>
      </c>
      <c r="E678" s="52" t="s">
        <v>1386</v>
      </c>
      <c r="F678" s="54" t="s">
        <v>1392</v>
      </c>
      <c r="G678" s="52" t="s">
        <v>142</v>
      </c>
      <c r="H678" s="63">
        <v>333800.27999999997</v>
      </c>
      <c r="I678" s="63">
        <v>479373.8276967284</v>
      </c>
      <c r="J678" s="52">
        <v>20240331</v>
      </c>
      <c r="K678" s="52" t="s">
        <v>1388</v>
      </c>
      <c r="L678" s="52" t="s">
        <v>367</v>
      </c>
      <c r="M678" s="63">
        <f>I678*VLOOKUP(G678,'Currency-RBI'!$A$2:$B$28,2,0)</f>
        <v>479373.8276967284</v>
      </c>
      <c r="N678" s="53">
        <f t="shared" si="10"/>
        <v>0.69632562462541392</v>
      </c>
    </row>
    <row r="679" spans="1:14" x14ac:dyDescent="0.2">
      <c r="A679" s="52">
        <v>20221231</v>
      </c>
      <c r="B679" s="54" t="s">
        <v>1720</v>
      </c>
      <c r="C679" s="62">
        <v>17246</v>
      </c>
      <c r="D679" s="52" t="s">
        <v>1397</v>
      </c>
      <c r="E679" s="52" t="s">
        <v>1385</v>
      </c>
      <c r="F679" s="54" t="s">
        <v>1396</v>
      </c>
      <c r="G679" s="52" t="s">
        <v>142</v>
      </c>
      <c r="H679" s="63">
        <v>162719.37</v>
      </c>
      <c r="I679" s="63">
        <v>271136.4289386454</v>
      </c>
      <c r="J679" s="52">
        <v>20240331</v>
      </c>
      <c r="K679" s="52" t="s">
        <v>1388</v>
      </c>
      <c r="L679" s="52" t="s">
        <v>368</v>
      </c>
      <c r="M679" s="63">
        <f>I679*VLOOKUP(G679,'Currency-RBI'!$A$2:$B$28,2,0)</f>
        <v>271136.4289386454</v>
      </c>
      <c r="N679" s="53">
        <f t="shared" si="10"/>
        <v>0.60013835336313748</v>
      </c>
    </row>
    <row r="680" spans="1:14" x14ac:dyDescent="0.2">
      <c r="A680" s="52">
        <v>20221231</v>
      </c>
      <c r="B680" s="54" t="s">
        <v>1719</v>
      </c>
      <c r="C680" s="62">
        <v>71204</v>
      </c>
      <c r="D680" s="52" t="s">
        <v>1395</v>
      </c>
      <c r="E680" s="52" t="s">
        <v>1386</v>
      </c>
      <c r="F680" s="54" t="s">
        <v>1394</v>
      </c>
      <c r="G680" s="52" t="s">
        <v>142</v>
      </c>
      <c r="H680" s="63">
        <v>330682.77</v>
      </c>
      <c r="I680" s="63">
        <v>661170.9038524261</v>
      </c>
      <c r="J680" s="52">
        <v>20240331</v>
      </c>
      <c r="K680" s="52" t="s">
        <v>1388</v>
      </c>
      <c r="L680" s="52" t="s">
        <v>367</v>
      </c>
      <c r="M680" s="63">
        <f>I680*VLOOKUP(G680,'Currency-RBI'!$A$2:$B$28,2,0)</f>
        <v>661170.9038524261</v>
      </c>
      <c r="N680" s="53">
        <f t="shared" si="10"/>
        <v>0.50014719049676859</v>
      </c>
    </row>
    <row r="681" spans="1:14" x14ac:dyDescent="0.2">
      <c r="A681" s="52">
        <v>20221231</v>
      </c>
      <c r="B681" s="54" t="s">
        <v>1718</v>
      </c>
      <c r="C681" s="62">
        <v>53978</v>
      </c>
      <c r="D681" s="52" t="s">
        <v>1390</v>
      </c>
      <c r="E681" s="52" t="s">
        <v>1386</v>
      </c>
      <c r="F681" s="54" t="s">
        <v>1389</v>
      </c>
      <c r="G681" s="52" t="s">
        <v>142</v>
      </c>
      <c r="H681" s="63">
        <v>226288.26</v>
      </c>
      <c r="I681" s="63">
        <v>284041.64143158164</v>
      </c>
      <c r="J681" s="52">
        <v>20240331</v>
      </c>
      <c r="K681" s="52" t="s">
        <v>1388</v>
      </c>
      <c r="L681" s="52" t="s">
        <v>367</v>
      </c>
      <c r="M681" s="63">
        <f>I681*VLOOKUP(G681,'Currency-RBI'!$A$2:$B$28,2,0)</f>
        <v>284041.64143158164</v>
      </c>
      <c r="N681" s="53">
        <f t="shared" si="10"/>
        <v>0.79667283592468274</v>
      </c>
    </row>
    <row r="682" spans="1:14" x14ac:dyDescent="0.2">
      <c r="A682" s="52">
        <v>20221231</v>
      </c>
      <c r="B682" s="54" t="s">
        <v>1717</v>
      </c>
      <c r="C682" s="62">
        <v>43554</v>
      </c>
      <c r="D682" s="52" t="s">
        <v>1397</v>
      </c>
      <c r="E682" s="52" t="s">
        <v>1386</v>
      </c>
      <c r="F682" s="54" t="s">
        <v>1396</v>
      </c>
      <c r="G682" s="52" t="s">
        <v>142</v>
      </c>
      <c r="H682" s="63">
        <v>438597.72</v>
      </c>
      <c r="I682" s="63">
        <v>810093.7035842737</v>
      </c>
      <c r="J682" s="52">
        <v>20240331</v>
      </c>
      <c r="K682" s="52" t="s">
        <v>1391</v>
      </c>
      <c r="L682" s="52" t="s">
        <v>367</v>
      </c>
      <c r="M682" s="63">
        <f>I682*VLOOKUP(G682,'Currency-RBI'!$A$2:$B$28,2,0)</f>
        <v>810093.7035842737</v>
      </c>
      <c r="N682" s="53">
        <f t="shared" si="10"/>
        <v>0.54141603379882686</v>
      </c>
    </row>
    <row r="683" spans="1:14" x14ac:dyDescent="0.2">
      <c r="A683" s="52">
        <v>20221231</v>
      </c>
      <c r="B683" s="54" t="s">
        <v>1716</v>
      </c>
      <c r="C683" s="62">
        <v>23033</v>
      </c>
      <c r="D683" s="52" t="s">
        <v>1397</v>
      </c>
      <c r="E683" s="52" t="s">
        <v>1385</v>
      </c>
      <c r="F683" s="54" t="s">
        <v>1396</v>
      </c>
      <c r="G683" s="52" t="s">
        <v>142</v>
      </c>
      <c r="H683" s="63">
        <v>413715.06</v>
      </c>
      <c r="I683" s="63">
        <v>682784.42286771163</v>
      </c>
      <c r="J683" s="52">
        <v>20240331</v>
      </c>
      <c r="K683" s="52" t="s">
        <v>1388</v>
      </c>
      <c r="L683" s="52" t="s">
        <v>367</v>
      </c>
      <c r="M683" s="63">
        <f>I683*VLOOKUP(G683,'Currency-RBI'!$A$2:$B$28,2,0)</f>
        <v>682784.42286771163</v>
      </c>
      <c r="N683" s="53">
        <f t="shared" si="10"/>
        <v>0.6059234015070033</v>
      </c>
    </row>
    <row r="684" spans="1:14" x14ac:dyDescent="0.2">
      <c r="A684" s="52">
        <v>20221231</v>
      </c>
      <c r="B684" s="54" t="s">
        <v>1715</v>
      </c>
      <c r="C684" s="62">
        <v>53563</v>
      </c>
      <c r="D684" s="52" t="s">
        <v>1395</v>
      </c>
      <c r="E684" s="52" t="s">
        <v>1385</v>
      </c>
      <c r="F684" s="54" t="s">
        <v>1394</v>
      </c>
      <c r="G684" s="52" t="s">
        <v>142</v>
      </c>
      <c r="H684" s="63">
        <v>430133.22</v>
      </c>
      <c r="I684" s="63">
        <v>735077.40909700631</v>
      </c>
      <c r="J684" s="52">
        <v>20240331</v>
      </c>
      <c r="K684" s="52" t="s">
        <v>1391</v>
      </c>
      <c r="L684" s="52" t="s">
        <v>368</v>
      </c>
      <c r="M684" s="63">
        <f>I684*VLOOKUP(G684,'Currency-RBI'!$A$2:$B$28,2,0)</f>
        <v>735077.40909700631</v>
      </c>
      <c r="N684" s="53">
        <f t="shared" si="10"/>
        <v>0.58515363780311247</v>
      </c>
    </row>
    <row r="685" spans="1:14" x14ac:dyDescent="0.2">
      <c r="A685" s="52">
        <v>20221231</v>
      </c>
      <c r="B685" s="54" t="s">
        <v>1714</v>
      </c>
      <c r="C685" s="62">
        <v>18667</v>
      </c>
      <c r="D685" s="52" t="s">
        <v>1395</v>
      </c>
      <c r="E685" s="52" t="s">
        <v>1386</v>
      </c>
      <c r="F685" s="54" t="s">
        <v>1394</v>
      </c>
      <c r="G685" s="52" t="s">
        <v>142</v>
      </c>
      <c r="H685" s="63">
        <v>260923.41</v>
      </c>
      <c r="I685" s="63">
        <v>368662.0998805277</v>
      </c>
      <c r="J685" s="52">
        <v>20240331</v>
      </c>
      <c r="K685" s="52" t="s">
        <v>1388</v>
      </c>
      <c r="L685" s="52" t="s">
        <v>367</v>
      </c>
      <c r="M685" s="63">
        <f>I685*VLOOKUP(G685,'Currency-RBI'!$A$2:$B$28,2,0)</f>
        <v>368662.0998805277</v>
      </c>
      <c r="N685" s="53">
        <f t="shared" si="10"/>
        <v>0.70775761892680977</v>
      </c>
    </row>
    <row r="686" spans="1:14" x14ac:dyDescent="0.2">
      <c r="A686" s="52">
        <v>20221231</v>
      </c>
      <c r="B686" s="54" t="s">
        <v>1713</v>
      </c>
      <c r="C686" s="62">
        <v>38453</v>
      </c>
      <c r="D686" s="52" t="s">
        <v>1390</v>
      </c>
      <c r="E686" s="52" t="s">
        <v>1385</v>
      </c>
      <c r="F686" s="54" t="s">
        <v>1389</v>
      </c>
      <c r="G686" s="52" t="s">
        <v>142</v>
      </c>
      <c r="H686" s="63">
        <v>163711.35</v>
      </c>
      <c r="I686" s="63">
        <v>280206.17524745211</v>
      </c>
      <c r="J686" s="52">
        <v>20240331</v>
      </c>
      <c r="K686" s="52" t="s">
        <v>1391</v>
      </c>
      <c r="L686" s="52" t="s">
        <v>368</v>
      </c>
      <c r="M686" s="63">
        <f>I686*VLOOKUP(G686,'Currency-RBI'!$A$2:$B$28,2,0)</f>
        <v>280206.17524745211</v>
      </c>
      <c r="N686" s="53">
        <f t="shared" si="10"/>
        <v>0.58425318376879209</v>
      </c>
    </row>
    <row r="687" spans="1:14" x14ac:dyDescent="0.2">
      <c r="A687" s="52">
        <v>20221231</v>
      </c>
      <c r="B687" s="54" t="s">
        <v>1712</v>
      </c>
      <c r="C687" s="62">
        <v>80338</v>
      </c>
      <c r="D687" s="52" t="s">
        <v>1393</v>
      </c>
      <c r="E687" s="52" t="s">
        <v>1386</v>
      </c>
      <c r="F687" s="54" t="s">
        <v>1392</v>
      </c>
      <c r="G687" s="52" t="s">
        <v>142</v>
      </c>
      <c r="H687" s="63">
        <v>441817.2</v>
      </c>
      <c r="I687" s="63">
        <v>854355.33066940459</v>
      </c>
      <c r="J687" s="52">
        <v>20240331</v>
      </c>
      <c r="K687" s="52" t="s">
        <v>1391</v>
      </c>
      <c r="L687" s="52" t="s">
        <v>367</v>
      </c>
      <c r="M687" s="63">
        <f>I687*VLOOKUP(G687,'Currency-RBI'!$A$2:$B$28,2,0)</f>
        <v>854355.33066940459</v>
      </c>
      <c r="N687" s="53">
        <f t="shared" si="10"/>
        <v>0.51713518268075576</v>
      </c>
    </row>
    <row r="688" spans="1:14" x14ac:dyDescent="0.2">
      <c r="A688" s="52">
        <v>20221231</v>
      </c>
      <c r="B688" s="54" t="s">
        <v>1711</v>
      </c>
      <c r="C688" s="62">
        <v>88418</v>
      </c>
      <c r="D688" s="52" t="s">
        <v>1397</v>
      </c>
      <c r="E688" s="52" t="s">
        <v>1386</v>
      </c>
      <c r="F688" s="54" t="s">
        <v>1396</v>
      </c>
      <c r="G688" s="52" t="s">
        <v>142</v>
      </c>
      <c r="H688" s="63">
        <v>312203.43</v>
      </c>
      <c r="I688" s="63">
        <v>426237.11482489272</v>
      </c>
      <c r="J688" s="52">
        <v>20240331</v>
      </c>
      <c r="K688" s="52" t="s">
        <v>1388</v>
      </c>
      <c r="L688" s="52" t="s">
        <v>367</v>
      </c>
      <c r="M688" s="63">
        <f>I688*VLOOKUP(G688,'Currency-RBI'!$A$2:$B$28,2,0)</f>
        <v>426237.11482489272</v>
      </c>
      <c r="N688" s="53">
        <f t="shared" si="10"/>
        <v>0.73246420628635267</v>
      </c>
    </row>
    <row r="689" spans="1:14" x14ac:dyDescent="0.2">
      <c r="A689" s="52">
        <v>20221231</v>
      </c>
      <c r="B689" s="54" t="s">
        <v>1710</v>
      </c>
      <c r="C689" s="62">
        <v>88529</v>
      </c>
      <c r="D689" s="52" t="s">
        <v>1393</v>
      </c>
      <c r="E689" s="52" t="s">
        <v>1385</v>
      </c>
      <c r="F689" s="54" t="s">
        <v>1392</v>
      </c>
      <c r="G689" s="52" t="s">
        <v>142</v>
      </c>
      <c r="H689" s="63">
        <v>418770.99</v>
      </c>
      <c r="I689" s="63">
        <v>584248.69880869531</v>
      </c>
      <c r="J689" s="52">
        <v>20240331</v>
      </c>
      <c r="K689" s="52" t="s">
        <v>1388</v>
      </c>
      <c r="L689" s="52" t="s">
        <v>367</v>
      </c>
      <c r="M689" s="63">
        <f>I689*VLOOKUP(G689,'Currency-RBI'!$A$2:$B$28,2,0)</f>
        <v>584248.69880869531</v>
      </c>
      <c r="N689" s="53">
        <f t="shared" si="10"/>
        <v>0.71676837424523066</v>
      </c>
    </row>
    <row r="690" spans="1:14" x14ac:dyDescent="0.2">
      <c r="A690" s="52">
        <v>20221231</v>
      </c>
      <c r="B690" s="54" t="s">
        <v>1709</v>
      </c>
      <c r="C690" s="62">
        <v>23993</v>
      </c>
      <c r="D690" s="52" t="s">
        <v>1390</v>
      </c>
      <c r="E690" s="52" t="s">
        <v>1386</v>
      </c>
      <c r="F690" s="54" t="s">
        <v>1389</v>
      </c>
      <c r="G690" s="52" t="s">
        <v>142</v>
      </c>
      <c r="H690" s="63">
        <v>343789.38</v>
      </c>
      <c r="I690" s="63">
        <v>615524.4619585037</v>
      </c>
      <c r="J690" s="52">
        <v>20240331</v>
      </c>
      <c r="K690" s="52" t="s">
        <v>1391</v>
      </c>
      <c r="L690" s="52" t="s">
        <v>368</v>
      </c>
      <c r="M690" s="63">
        <f>I690*VLOOKUP(G690,'Currency-RBI'!$A$2:$B$28,2,0)</f>
        <v>615524.4619585037</v>
      </c>
      <c r="N690" s="53">
        <f t="shared" si="10"/>
        <v>0.55853081599083054</v>
      </c>
    </row>
    <row r="691" spans="1:14" x14ac:dyDescent="0.2">
      <c r="A691" s="52">
        <v>20221231</v>
      </c>
      <c r="B691" s="54" t="s">
        <v>1708</v>
      </c>
      <c r="C691" s="62">
        <v>56359</v>
      </c>
      <c r="D691" s="52" t="s">
        <v>1397</v>
      </c>
      <c r="E691" s="52" t="s">
        <v>1385</v>
      </c>
      <c r="F691" s="54" t="s">
        <v>1396</v>
      </c>
      <c r="G691" s="52" t="s">
        <v>142</v>
      </c>
      <c r="H691" s="63">
        <v>110242.44</v>
      </c>
      <c r="I691" s="63">
        <v>190612.38399964391</v>
      </c>
      <c r="J691" s="52">
        <v>20240331</v>
      </c>
      <c r="K691" s="52" t="s">
        <v>1388</v>
      </c>
      <c r="L691" s="52" t="s">
        <v>367</v>
      </c>
      <c r="M691" s="63">
        <f>I691*VLOOKUP(G691,'Currency-RBI'!$A$2:$B$28,2,0)</f>
        <v>190612.38399964391</v>
      </c>
      <c r="N691" s="53">
        <f t="shared" si="10"/>
        <v>0.57835927386651831</v>
      </c>
    </row>
    <row r="692" spans="1:14" x14ac:dyDescent="0.2">
      <c r="A692" s="52">
        <v>20221231</v>
      </c>
      <c r="B692" s="54" t="s">
        <v>1707</v>
      </c>
      <c r="C692" s="62">
        <v>24890</v>
      </c>
      <c r="D692" s="52" t="s">
        <v>1397</v>
      </c>
      <c r="E692" s="52" t="s">
        <v>1386</v>
      </c>
      <c r="F692" s="54" t="s">
        <v>1396</v>
      </c>
      <c r="G692" s="52" t="s">
        <v>142</v>
      </c>
      <c r="H692" s="63">
        <v>83091.69</v>
      </c>
      <c r="I692" s="63">
        <v>95685.754172197485</v>
      </c>
      <c r="J692" s="52">
        <v>20240331</v>
      </c>
      <c r="K692" s="52" t="s">
        <v>1388</v>
      </c>
      <c r="L692" s="52" t="s">
        <v>367</v>
      </c>
      <c r="M692" s="63">
        <f>I692*VLOOKUP(G692,'Currency-RBI'!$A$2:$B$28,2,0)</f>
        <v>95685.754172197485</v>
      </c>
      <c r="N692" s="53">
        <f t="shared" si="10"/>
        <v>0.86838099065893315</v>
      </c>
    </row>
    <row r="693" spans="1:14" x14ac:dyDescent="0.2">
      <c r="A693" s="52">
        <v>20221231</v>
      </c>
      <c r="B693" s="54" t="s">
        <v>1706</v>
      </c>
      <c r="C693" s="62">
        <v>55387</v>
      </c>
      <c r="D693" s="52" t="s">
        <v>1390</v>
      </c>
      <c r="E693" s="52" t="s">
        <v>1385</v>
      </c>
      <c r="F693" s="54" t="s">
        <v>1389</v>
      </c>
      <c r="G693" s="52" t="s">
        <v>142</v>
      </c>
      <c r="H693" s="63">
        <v>56331</v>
      </c>
      <c r="I693" s="63">
        <v>110677.54270304882</v>
      </c>
      <c r="J693" s="52">
        <v>20240331</v>
      </c>
      <c r="K693" s="52" t="s">
        <v>1388</v>
      </c>
      <c r="L693" s="52" t="s">
        <v>367</v>
      </c>
      <c r="M693" s="63">
        <f>I693*VLOOKUP(G693,'Currency-RBI'!$A$2:$B$28,2,0)</f>
        <v>110677.54270304882</v>
      </c>
      <c r="N693" s="53">
        <f t="shared" si="10"/>
        <v>0.50896504046116897</v>
      </c>
    </row>
    <row r="694" spans="1:14" x14ac:dyDescent="0.2">
      <c r="A694" s="52">
        <v>20221231</v>
      </c>
      <c r="B694" s="54" t="s">
        <v>1705</v>
      </c>
      <c r="C694" s="62">
        <v>89231</v>
      </c>
      <c r="D694" s="52" t="s">
        <v>1397</v>
      </c>
      <c r="E694" s="52" t="s">
        <v>1386</v>
      </c>
      <c r="F694" s="54" t="s">
        <v>1396</v>
      </c>
      <c r="G694" s="52" t="s">
        <v>142</v>
      </c>
      <c r="H694" s="63">
        <v>139782.06</v>
      </c>
      <c r="I694" s="63">
        <v>267896.57069987443</v>
      </c>
      <c r="J694" s="52">
        <v>20240331</v>
      </c>
      <c r="K694" s="52" t="s">
        <v>1391</v>
      </c>
      <c r="L694" s="52" t="s">
        <v>367</v>
      </c>
      <c r="M694" s="63">
        <f>I694*VLOOKUP(G694,'Currency-RBI'!$A$2:$B$28,2,0)</f>
        <v>267896.57069987443</v>
      </c>
      <c r="N694" s="53">
        <f t="shared" si="10"/>
        <v>0.52177621995989787</v>
      </c>
    </row>
    <row r="695" spans="1:14" x14ac:dyDescent="0.2">
      <c r="A695" s="52">
        <v>20221231</v>
      </c>
      <c r="B695" s="54" t="s">
        <v>1704</v>
      </c>
      <c r="C695" s="62">
        <v>26608</v>
      </c>
      <c r="D695" s="52" t="s">
        <v>1393</v>
      </c>
      <c r="E695" s="52" t="s">
        <v>1385</v>
      </c>
      <c r="F695" s="54" t="s">
        <v>1392</v>
      </c>
      <c r="G695" s="52" t="s">
        <v>142</v>
      </c>
      <c r="H695" s="63">
        <v>176487.3</v>
      </c>
      <c r="I695" s="63">
        <v>260778.74999533416</v>
      </c>
      <c r="J695" s="52">
        <v>20240331</v>
      </c>
      <c r="K695" s="52" t="s">
        <v>1391</v>
      </c>
      <c r="L695" s="52" t="s">
        <v>367</v>
      </c>
      <c r="M695" s="63">
        <f>I695*VLOOKUP(G695,'Currency-RBI'!$A$2:$B$28,2,0)</f>
        <v>260778.74999533416</v>
      </c>
      <c r="N695" s="53">
        <f t="shared" si="10"/>
        <v>0.67677025065561391</v>
      </c>
    </row>
    <row r="696" spans="1:14" x14ac:dyDescent="0.2">
      <c r="A696" s="52">
        <v>20221231</v>
      </c>
      <c r="B696" s="54" t="s">
        <v>1703</v>
      </c>
      <c r="C696" s="62">
        <v>87839</v>
      </c>
      <c r="D696" s="52" t="s">
        <v>1390</v>
      </c>
      <c r="E696" s="52" t="s">
        <v>1386</v>
      </c>
      <c r="F696" s="54" t="s">
        <v>1389</v>
      </c>
      <c r="G696" s="52" t="s">
        <v>142</v>
      </c>
      <c r="H696" s="63">
        <v>467752.23</v>
      </c>
      <c r="I696" s="63">
        <v>540618.38482990698</v>
      </c>
      <c r="J696" s="52">
        <v>20240331</v>
      </c>
      <c r="K696" s="52" t="s">
        <v>1391</v>
      </c>
      <c r="L696" s="52" t="s">
        <v>368</v>
      </c>
      <c r="M696" s="63">
        <f>I696*VLOOKUP(G696,'Currency-RBI'!$A$2:$B$28,2,0)</f>
        <v>540618.38482990698</v>
      </c>
      <c r="N696" s="53">
        <f t="shared" si="10"/>
        <v>0.86521702392190636</v>
      </c>
    </row>
    <row r="697" spans="1:14" x14ac:dyDescent="0.2">
      <c r="A697" s="52">
        <v>20221231</v>
      </c>
      <c r="B697" s="54" t="s">
        <v>1702</v>
      </c>
      <c r="C697" s="62">
        <v>60684</v>
      </c>
      <c r="D697" s="52" t="s">
        <v>1397</v>
      </c>
      <c r="E697" s="52" t="s">
        <v>1385</v>
      </c>
      <c r="F697" s="54" t="s">
        <v>1396</v>
      </c>
      <c r="G697" s="52" t="s">
        <v>142</v>
      </c>
      <c r="H697" s="63">
        <v>78273.36</v>
      </c>
      <c r="I697" s="63">
        <v>116713.13013362928</v>
      </c>
      <c r="J697" s="52">
        <v>20240331</v>
      </c>
      <c r="K697" s="52" t="s">
        <v>1388</v>
      </c>
      <c r="L697" s="52" t="s">
        <v>368</v>
      </c>
      <c r="M697" s="63">
        <f>I697*VLOOKUP(G697,'Currency-RBI'!$A$2:$B$28,2,0)</f>
        <v>116713.13013362928</v>
      </c>
      <c r="N697" s="53">
        <f t="shared" si="10"/>
        <v>0.6706474233908547</v>
      </c>
    </row>
    <row r="698" spans="1:14" x14ac:dyDescent="0.2">
      <c r="A698" s="52">
        <v>20221231</v>
      </c>
      <c r="B698" s="54" t="s">
        <v>1701</v>
      </c>
      <c r="C698" s="62">
        <v>51112</v>
      </c>
      <c r="D698" s="52" t="s">
        <v>1395</v>
      </c>
      <c r="E698" s="52" t="s">
        <v>1386</v>
      </c>
      <c r="F698" s="54" t="s">
        <v>1394</v>
      </c>
      <c r="G698" s="52" t="s">
        <v>142</v>
      </c>
      <c r="H698" s="63">
        <v>446109.83999999997</v>
      </c>
      <c r="I698" s="63">
        <v>537035.54485166643</v>
      </c>
      <c r="J698" s="52">
        <v>20240331</v>
      </c>
      <c r="K698" s="52" t="s">
        <v>1391</v>
      </c>
      <c r="L698" s="52" t="s">
        <v>367</v>
      </c>
      <c r="M698" s="63">
        <f>I698*VLOOKUP(G698,'Currency-RBI'!$A$2:$B$28,2,0)</f>
        <v>537035.54485166643</v>
      </c>
      <c r="N698" s="53">
        <f t="shared" si="10"/>
        <v>0.83068959639015905</v>
      </c>
    </row>
    <row r="699" spans="1:14" x14ac:dyDescent="0.2">
      <c r="A699" s="52">
        <v>20221231</v>
      </c>
      <c r="B699" s="54" t="s">
        <v>1700</v>
      </c>
      <c r="C699" s="62">
        <v>43003</v>
      </c>
      <c r="D699" s="52" t="s">
        <v>1395</v>
      </c>
      <c r="E699" s="52" t="s">
        <v>1386</v>
      </c>
      <c r="F699" s="54" t="s">
        <v>1394</v>
      </c>
      <c r="G699" s="52" t="s">
        <v>142</v>
      </c>
      <c r="H699" s="63">
        <v>377620.65</v>
      </c>
      <c r="I699" s="63">
        <v>463546.30891600804</v>
      </c>
      <c r="J699" s="52">
        <v>20240331</v>
      </c>
      <c r="K699" s="52" t="s">
        <v>1388</v>
      </c>
      <c r="L699" s="52" t="s">
        <v>367</v>
      </c>
      <c r="M699" s="63">
        <f>I699*VLOOKUP(G699,'Currency-RBI'!$A$2:$B$28,2,0)</f>
        <v>463546.30891600804</v>
      </c>
      <c r="N699" s="53">
        <f t="shared" si="10"/>
        <v>0.81463414277433654</v>
      </c>
    </row>
    <row r="700" spans="1:14" x14ac:dyDescent="0.2">
      <c r="A700" s="52">
        <v>20221231</v>
      </c>
      <c r="B700" s="54" t="s">
        <v>1699</v>
      </c>
      <c r="C700" s="62">
        <v>23643</v>
      </c>
      <c r="D700" s="52" t="s">
        <v>1397</v>
      </c>
      <c r="E700" s="52" t="s">
        <v>1386</v>
      </c>
      <c r="F700" s="54" t="s">
        <v>1396</v>
      </c>
      <c r="G700" s="52" t="s">
        <v>142</v>
      </c>
      <c r="H700" s="63">
        <v>412761.69</v>
      </c>
      <c r="I700" s="63">
        <v>614063.42611076334</v>
      </c>
      <c r="J700" s="52">
        <v>20240331</v>
      </c>
      <c r="K700" s="52" t="s">
        <v>1388</v>
      </c>
      <c r="L700" s="52" t="s">
        <v>368</v>
      </c>
      <c r="M700" s="63">
        <f>I700*VLOOKUP(G700,'Currency-RBI'!$A$2:$B$28,2,0)</f>
        <v>614063.42611076334</v>
      </c>
      <c r="N700" s="53">
        <f t="shared" si="10"/>
        <v>0.67218087325973885</v>
      </c>
    </row>
    <row r="701" spans="1:14" x14ac:dyDescent="0.2">
      <c r="A701" s="52">
        <v>20221231</v>
      </c>
      <c r="B701" s="54" t="s">
        <v>1698</v>
      </c>
      <c r="C701" s="62">
        <v>82842</v>
      </c>
      <c r="D701" s="52" t="s">
        <v>1395</v>
      </c>
      <c r="E701" s="52" t="s">
        <v>1385</v>
      </c>
      <c r="F701" s="54" t="s">
        <v>1394</v>
      </c>
      <c r="G701" s="52" t="s">
        <v>142</v>
      </c>
      <c r="H701" s="63">
        <v>426861.27</v>
      </c>
      <c r="I701" s="63">
        <v>634410.75490857812</v>
      </c>
      <c r="J701" s="52">
        <v>20240331</v>
      </c>
      <c r="K701" s="52" t="s">
        <v>1391</v>
      </c>
      <c r="L701" s="52" t="s">
        <v>367</v>
      </c>
      <c r="M701" s="63">
        <f>I701*VLOOKUP(G701,'Currency-RBI'!$A$2:$B$28,2,0)</f>
        <v>634410.75490857812</v>
      </c>
      <c r="N701" s="53">
        <f t="shared" si="10"/>
        <v>0.67284683731679951</v>
      </c>
    </row>
    <row r="702" spans="1:14" x14ac:dyDescent="0.2">
      <c r="A702" s="52">
        <v>20221231</v>
      </c>
      <c r="B702" s="54" t="s">
        <v>1697</v>
      </c>
      <c r="C702" s="62">
        <v>32758</v>
      </c>
      <c r="D702" s="52" t="s">
        <v>1395</v>
      </c>
      <c r="E702" s="52" t="s">
        <v>1385</v>
      </c>
      <c r="F702" s="54" t="s">
        <v>1394</v>
      </c>
      <c r="G702" s="52" t="s">
        <v>142</v>
      </c>
      <c r="H702" s="63">
        <v>290201.67</v>
      </c>
      <c r="I702" s="63">
        <v>405341.92518926243</v>
      </c>
      <c r="J702" s="52">
        <v>20240331</v>
      </c>
      <c r="K702" s="52" t="s">
        <v>1391</v>
      </c>
      <c r="L702" s="52" t="s">
        <v>368</v>
      </c>
      <c r="M702" s="63">
        <f>I702*VLOOKUP(G702,'Currency-RBI'!$A$2:$B$28,2,0)</f>
        <v>405341.92518926243</v>
      </c>
      <c r="N702" s="53">
        <f t="shared" si="10"/>
        <v>0.71594289158344249</v>
      </c>
    </row>
    <row r="703" spans="1:14" x14ac:dyDescent="0.2">
      <c r="A703" s="52">
        <v>20221231</v>
      </c>
      <c r="B703" s="54" t="s">
        <v>1696</v>
      </c>
      <c r="C703" s="62">
        <v>28388</v>
      </c>
      <c r="D703" s="52" t="s">
        <v>1397</v>
      </c>
      <c r="E703" s="52" t="s">
        <v>1385</v>
      </c>
      <c r="F703" s="54" t="s">
        <v>1396</v>
      </c>
      <c r="G703" s="52" t="s">
        <v>142</v>
      </c>
      <c r="H703" s="63">
        <v>324114.12</v>
      </c>
      <c r="I703" s="63">
        <v>620849.94885093637</v>
      </c>
      <c r="J703" s="52">
        <v>20240331</v>
      </c>
      <c r="K703" s="52" t="s">
        <v>1391</v>
      </c>
      <c r="L703" s="52" t="s">
        <v>367</v>
      </c>
      <c r="M703" s="63">
        <f>I703*VLOOKUP(G703,'Currency-RBI'!$A$2:$B$28,2,0)</f>
        <v>620849.94885093637</v>
      </c>
      <c r="N703" s="53">
        <f t="shared" si="10"/>
        <v>0.52204904035164623</v>
      </c>
    </row>
    <row r="704" spans="1:14" x14ac:dyDescent="0.2">
      <c r="A704" s="52">
        <v>20221231</v>
      </c>
      <c r="B704" s="54" t="s">
        <v>1695</v>
      </c>
      <c r="C704" s="62">
        <v>20215</v>
      </c>
      <c r="D704" s="52" t="s">
        <v>1395</v>
      </c>
      <c r="E704" s="52" t="s">
        <v>1386</v>
      </c>
      <c r="F704" s="54" t="s">
        <v>1394</v>
      </c>
      <c r="G704" s="52" t="s">
        <v>142</v>
      </c>
      <c r="H704" s="63">
        <v>395871.3</v>
      </c>
      <c r="I704" s="63">
        <v>524325.28008005954</v>
      </c>
      <c r="J704" s="52">
        <v>20240331</v>
      </c>
      <c r="K704" s="52" t="s">
        <v>1391</v>
      </c>
      <c r="L704" s="52" t="s">
        <v>368</v>
      </c>
      <c r="M704" s="63">
        <f>I704*VLOOKUP(G704,'Currency-RBI'!$A$2:$B$28,2,0)</f>
        <v>524325.28008005954</v>
      </c>
      <c r="N704" s="53">
        <f t="shared" si="10"/>
        <v>0.75501089693702006</v>
      </c>
    </row>
    <row r="705" spans="1:14" x14ac:dyDescent="0.2">
      <c r="A705" s="52">
        <v>20221231</v>
      </c>
      <c r="B705" s="54" t="s">
        <v>1694</v>
      </c>
      <c r="C705" s="62">
        <v>28980</v>
      </c>
      <c r="D705" s="52" t="s">
        <v>1390</v>
      </c>
      <c r="E705" s="52" t="s">
        <v>1386</v>
      </c>
      <c r="F705" s="54" t="s">
        <v>1389</v>
      </c>
      <c r="G705" s="52" t="s">
        <v>142</v>
      </c>
      <c r="H705" s="63">
        <v>397772.1</v>
      </c>
      <c r="I705" s="63">
        <v>531774.39809727331</v>
      </c>
      <c r="J705" s="52">
        <v>20240331</v>
      </c>
      <c r="K705" s="52" t="s">
        <v>1391</v>
      </c>
      <c r="L705" s="52" t="s">
        <v>368</v>
      </c>
      <c r="M705" s="63">
        <f>I705*VLOOKUP(G705,'Currency-RBI'!$A$2:$B$28,2,0)</f>
        <v>531774.39809727331</v>
      </c>
      <c r="N705" s="53">
        <f t="shared" si="10"/>
        <v>0.74800912082878923</v>
      </c>
    </row>
    <row r="706" spans="1:14" x14ac:dyDescent="0.2">
      <c r="A706" s="52">
        <v>20221231</v>
      </c>
      <c r="B706" s="54" t="s">
        <v>1693</v>
      </c>
      <c r="C706" s="62">
        <v>60313</v>
      </c>
      <c r="D706" s="52" t="s">
        <v>1395</v>
      </c>
      <c r="E706" s="52" t="s">
        <v>1385</v>
      </c>
      <c r="F706" s="54" t="s">
        <v>1394</v>
      </c>
      <c r="G706" s="52" t="s">
        <v>142</v>
      </c>
      <c r="H706" s="63">
        <v>423826.92</v>
      </c>
      <c r="I706" s="63">
        <v>706181.6360899657</v>
      </c>
      <c r="J706" s="52">
        <v>20240331</v>
      </c>
      <c r="K706" s="52" t="s">
        <v>1391</v>
      </c>
      <c r="L706" s="52" t="s">
        <v>367</v>
      </c>
      <c r="M706" s="63">
        <f>I706*VLOOKUP(G706,'Currency-RBI'!$A$2:$B$28,2,0)</f>
        <v>706181.6360899657</v>
      </c>
      <c r="N706" s="53">
        <f t="shared" ref="N706:N769" si="11">H706/I706</f>
        <v>0.60016700851451421</v>
      </c>
    </row>
    <row r="707" spans="1:14" x14ac:dyDescent="0.2">
      <c r="A707" s="52">
        <v>20221231</v>
      </c>
      <c r="B707" s="54" t="s">
        <v>1692</v>
      </c>
      <c r="C707" s="62">
        <v>78070</v>
      </c>
      <c r="D707" s="52" t="s">
        <v>1390</v>
      </c>
      <c r="E707" s="52" t="s">
        <v>1386</v>
      </c>
      <c r="F707" s="54" t="s">
        <v>1389</v>
      </c>
      <c r="G707" s="52" t="s">
        <v>142</v>
      </c>
      <c r="H707" s="63">
        <v>156347.73000000001</v>
      </c>
      <c r="I707" s="63">
        <v>304728.79331232439</v>
      </c>
      <c r="J707" s="52">
        <v>20240331</v>
      </c>
      <c r="K707" s="52" t="s">
        <v>1388</v>
      </c>
      <c r="L707" s="52" t="s">
        <v>367</v>
      </c>
      <c r="M707" s="63">
        <f>I707*VLOOKUP(G707,'Currency-RBI'!$A$2:$B$28,2,0)</f>
        <v>304728.79331232439</v>
      </c>
      <c r="N707" s="53">
        <f t="shared" si="11"/>
        <v>0.51307173273828177</v>
      </c>
    </row>
    <row r="708" spans="1:14" x14ac:dyDescent="0.2">
      <c r="A708" s="52">
        <v>20221231</v>
      </c>
      <c r="B708" s="54" t="s">
        <v>1691</v>
      </c>
      <c r="C708" s="62">
        <v>54899</v>
      </c>
      <c r="D708" s="52" t="s">
        <v>1390</v>
      </c>
      <c r="E708" s="52" t="s">
        <v>1385</v>
      </c>
      <c r="F708" s="54" t="s">
        <v>1389</v>
      </c>
      <c r="G708" s="52" t="s">
        <v>142</v>
      </c>
      <c r="H708" s="63">
        <v>99534.6</v>
      </c>
      <c r="I708" s="63">
        <v>173615.18458544061</v>
      </c>
      <c r="J708" s="52">
        <v>20240331</v>
      </c>
      <c r="K708" s="52" t="s">
        <v>1391</v>
      </c>
      <c r="L708" s="52" t="s">
        <v>367</v>
      </c>
      <c r="M708" s="63">
        <f>I708*VLOOKUP(G708,'Currency-RBI'!$A$2:$B$28,2,0)</f>
        <v>173615.18458544061</v>
      </c>
      <c r="N708" s="53">
        <f t="shared" si="11"/>
        <v>0.57330584440335286</v>
      </c>
    </row>
    <row r="709" spans="1:14" x14ac:dyDescent="0.2">
      <c r="A709" s="52">
        <v>20221231</v>
      </c>
      <c r="B709" s="54" t="s">
        <v>1690</v>
      </c>
      <c r="C709" s="62">
        <v>79283</v>
      </c>
      <c r="D709" s="52" t="s">
        <v>1393</v>
      </c>
      <c r="E709" s="52" t="s">
        <v>1385</v>
      </c>
      <c r="F709" s="54" t="s">
        <v>1392</v>
      </c>
      <c r="G709" s="52" t="s">
        <v>142</v>
      </c>
      <c r="H709" s="63">
        <v>159767.19</v>
      </c>
      <c r="I709" s="63">
        <v>203712.43578070615</v>
      </c>
      <c r="J709" s="52">
        <v>20240331</v>
      </c>
      <c r="K709" s="52" t="s">
        <v>1391</v>
      </c>
      <c r="L709" s="52" t="s">
        <v>368</v>
      </c>
      <c r="M709" s="63">
        <f>I709*VLOOKUP(G709,'Currency-RBI'!$A$2:$B$28,2,0)</f>
        <v>203712.43578070615</v>
      </c>
      <c r="N709" s="53">
        <f t="shared" si="11"/>
        <v>0.78427804069844487</v>
      </c>
    </row>
    <row r="710" spans="1:14" x14ac:dyDescent="0.2">
      <c r="A710" s="52">
        <v>20221231</v>
      </c>
      <c r="B710" s="54" t="s">
        <v>1689</v>
      </c>
      <c r="C710" s="62">
        <v>16867</v>
      </c>
      <c r="D710" s="52" t="s">
        <v>1395</v>
      </c>
      <c r="E710" s="52" t="s">
        <v>1385</v>
      </c>
      <c r="F710" s="54" t="s">
        <v>1394</v>
      </c>
      <c r="G710" s="52" t="s">
        <v>142</v>
      </c>
      <c r="H710" s="63">
        <v>189826.56</v>
      </c>
      <c r="I710" s="63">
        <v>350654.11994853779</v>
      </c>
      <c r="J710" s="52">
        <v>20240331</v>
      </c>
      <c r="K710" s="52" t="s">
        <v>1388</v>
      </c>
      <c r="L710" s="52" t="s">
        <v>367</v>
      </c>
      <c r="M710" s="63">
        <f>I710*VLOOKUP(G710,'Currency-RBI'!$A$2:$B$28,2,0)</f>
        <v>350654.11994853779</v>
      </c>
      <c r="N710" s="53">
        <f t="shared" si="11"/>
        <v>0.54134986358597204</v>
      </c>
    </row>
    <row r="711" spans="1:14" x14ac:dyDescent="0.2">
      <c r="A711" s="52">
        <v>20221231</v>
      </c>
      <c r="B711" s="54" t="s">
        <v>1688</v>
      </c>
      <c r="C711" s="62">
        <v>20039</v>
      </c>
      <c r="D711" s="52" t="s">
        <v>1390</v>
      </c>
      <c r="E711" s="52" t="s">
        <v>1385</v>
      </c>
      <c r="F711" s="54" t="s">
        <v>1389</v>
      </c>
      <c r="G711" s="52" t="s">
        <v>142</v>
      </c>
      <c r="H711" s="63">
        <v>303035.03999999998</v>
      </c>
      <c r="I711" s="63">
        <v>435742.87341267464</v>
      </c>
      <c r="J711" s="52">
        <v>20240331</v>
      </c>
      <c r="K711" s="52" t="s">
        <v>1388</v>
      </c>
      <c r="L711" s="52" t="s">
        <v>367</v>
      </c>
      <c r="M711" s="63">
        <f>I711*VLOOKUP(G711,'Currency-RBI'!$A$2:$B$28,2,0)</f>
        <v>435742.87341267464</v>
      </c>
      <c r="N711" s="53">
        <f t="shared" si="11"/>
        <v>0.69544462684305941</v>
      </c>
    </row>
    <row r="712" spans="1:14" x14ac:dyDescent="0.2">
      <c r="A712" s="52">
        <v>20221231</v>
      </c>
      <c r="B712" s="54" t="s">
        <v>1687</v>
      </c>
      <c r="C712" s="62">
        <v>51025</v>
      </c>
      <c r="D712" s="52" t="s">
        <v>1393</v>
      </c>
      <c r="E712" s="52" t="s">
        <v>1385</v>
      </c>
      <c r="F712" s="54" t="s">
        <v>1392</v>
      </c>
      <c r="G712" s="52" t="s">
        <v>142</v>
      </c>
      <c r="H712" s="63">
        <v>380523.33</v>
      </c>
      <c r="I712" s="63">
        <v>718128.38224301243</v>
      </c>
      <c r="J712" s="52">
        <v>20240331</v>
      </c>
      <c r="K712" s="52" t="s">
        <v>1388</v>
      </c>
      <c r="L712" s="52" t="s">
        <v>368</v>
      </c>
      <c r="M712" s="63">
        <f>I712*VLOOKUP(G712,'Currency-RBI'!$A$2:$B$28,2,0)</f>
        <v>718128.38224301243</v>
      </c>
      <c r="N712" s="53">
        <f t="shared" si="11"/>
        <v>0.52988203698545933</v>
      </c>
    </row>
    <row r="713" spans="1:14" x14ac:dyDescent="0.2">
      <c r="A713" s="52">
        <v>20221231</v>
      </c>
      <c r="B713" s="54" t="s">
        <v>1686</v>
      </c>
      <c r="C713" s="62">
        <v>54969</v>
      </c>
      <c r="D713" s="52" t="s">
        <v>1395</v>
      </c>
      <c r="E713" s="52" t="s">
        <v>1385</v>
      </c>
      <c r="F713" s="54" t="s">
        <v>1394</v>
      </c>
      <c r="G713" s="52" t="s">
        <v>142</v>
      </c>
      <c r="H713" s="63">
        <v>283830.02999999997</v>
      </c>
      <c r="I713" s="63">
        <v>424911.85330006428</v>
      </c>
      <c r="J713" s="52">
        <v>20240331</v>
      </c>
      <c r="K713" s="52" t="s">
        <v>1388</v>
      </c>
      <c r="L713" s="52" t="s">
        <v>367</v>
      </c>
      <c r="M713" s="63">
        <f>I713*VLOOKUP(G713,'Currency-RBI'!$A$2:$B$28,2,0)</f>
        <v>424911.85330006428</v>
      </c>
      <c r="N713" s="53">
        <f t="shared" si="11"/>
        <v>0.66797390516560817</v>
      </c>
    </row>
    <row r="714" spans="1:14" x14ac:dyDescent="0.2">
      <c r="A714" s="52">
        <v>20221231</v>
      </c>
      <c r="B714" s="54" t="s">
        <v>1685</v>
      </c>
      <c r="C714" s="62">
        <v>68587</v>
      </c>
      <c r="D714" s="52" t="s">
        <v>1390</v>
      </c>
      <c r="E714" s="52" t="s">
        <v>1385</v>
      </c>
      <c r="F714" s="54" t="s">
        <v>1389</v>
      </c>
      <c r="G714" s="52" t="s">
        <v>142</v>
      </c>
      <c r="H714" s="63">
        <v>435379.23</v>
      </c>
      <c r="I714" s="63">
        <v>482850.1279472321</v>
      </c>
      <c r="J714" s="52">
        <v>20240331</v>
      </c>
      <c r="K714" s="52" t="s">
        <v>1388</v>
      </c>
      <c r="L714" s="52" t="s">
        <v>368</v>
      </c>
      <c r="M714" s="63">
        <f>I714*VLOOKUP(G714,'Currency-RBI'!$A$2:$B$28,2,0)</f>
        <v>482850.1279472321</v>
      </c>
      <c r="N714" s="53">
        <f t="shared" si="11"/>
        <v>0.90168606116136318</v>
      </c>
    </row>
    <row r="715" spans="1:14" x14ac:dyDescent="0.2">
      <c r="A715" s="52">
        <v>20221231</v>
      </c>
      <c r="B715" s="54" t="s">
        <v>1684</v>
      </c>
      <c r="C715" s="62">
        <v>55936</v>
      </c>
      <c r="D715" s="52" t="s">
        <v>1390</v>
      </c>
      <c r="E715" s="52" t="s">
        <v>1386</v>
      </c>
      <c r="F715" s="54" t="s">
        <v>1389</v>
      </c>
      <c r="G715" s="52" t="s">
        <v>142</v>
      </c>
      <c r="H715" s="63">
        <v>142886.70000000001</v>
      </c>
      <c r="I715" s="63">
        <v>228894.7249888145</v>
      </c>
      <c r="J715" s="52">
        <v>20240331</v>
      </c>
      <c r="K715" s="52" t="s">
        <v>1391</v>
      </c>
      <c r="L715" s="52" t="s">
        <v>368</v>
      </c>
      <c r="M715" s="63">
        <f>I715*VLOOKUP(G715,'Currency-RBI'!$A$2:$B$28,2,0)</f>
        <v>228894.7249888145</v>
      </c>
      <c r="N715" s="53">
        <f t="shared" si="11"/>
        <v>0.62424636481676243</v>
      </c>
    </row>
    <row r="716" spans="1:14" x14ac:dyDescent="0.2">
      <c r="A716" s="52">
        <v>20221231</v>
      </c>
      <c r="B716" s="54" t="s">
        <v>1683</v>
      </c>
      <c r="C716" s="62">
        <v>55442</v>
      </c>
      <c r="D716" s="52" t="s">
        <v>1390</v>
      </c>
      <c r="E716" s="52" t="s">
        <v>1386</v>
      </c>
      <c r="F716" s="54" t="s">
        <v>1389</v>
      </c>
      <c r="G716" s="52" t="s">
        <v>142</v>
      </c>
      <c r="H716" s="63">
        <v>155219.13</v>
      </c>
      <c r="I716" s="63">
        <v>205648.02297375354</v>
      </c>
      <c r="J716" s="52">
        <v>20240331</v>
      </c>
      <c r="K716" s="52" t="s">
        <v>1391</v>
      </c>
      <c r="L716" s="52" t="s">
        <v>367</v>
      </c>
      <c r="M716" s="63">
        <f>I716*VLOOKUP(G716,'Currency-RBI'!$A$2:$B$28,2,0)</f>
        <v>205648.02297375354</v>
      </c>
      <c r="N716" s="53">
        <f t="shared" si="11"/>
        <v>0.75478056027706297</v>
      </c>
    </row>
    <row r="717" spans="1:14" x14ac:dyDescent="0.2">
      <c r="A717" s="52">
        <v>20221231</v>
      </c>
      <c r="B717" s="54" t="s">
        <v>1682</v>
      </c>
      <c r="C717" s="62">
        <v>36420</v>
      </c>
      <c r="D717" s="52" t="s">
        <v>1390</v>
      </c>
      <c r="E717" s="52" t="s">
        <v>1386</v>
      </c>
      <c r="F717" s="54" t="s">
        <v>1389</v>
      </c>
      <c r="G717" s="52" t="s">
        <v>142</v>
      </c>
      <c r="H717" s="63">
        <v>487210.68</v>
      </c>
      <c r="I717" s="63">
        <v>511024.2442964699</v>
      </c>
      <c r="J717" s="52">
        <v>20240331</v>
      </c>
      <c r="K717" s="52" t="s">
        <v>1391</v>
      </c>
      <c r="L717" s="52" t="s">
        <v>367</v>
      </c>
      <c r="M717" s="63">
        <f>I717*VLOOKUP(G717,'Currency-RBI'!$A$2:$B$28,2,0)</f>
        <v>511024.2442964699</v>
      </c>
      <c r="N717" s="53">
        <f t="shared" si="11"/>
        <v>0.95340032383540985</v>
      </c>
    </row>
    <row r="718" spans="1:14" x14ac:dyDescent="0.2">
      <c r="A718" s="52">
        <v>20221231</v>
      </c>
      <c r="B718" s="54" t="s">
        <v>1681</v>
      </c>
      <c r="C718" s="62">
        <v>20903</v>
      </c>
      <c r="D718" s="52" t="s">
        <v>1397</v>
      </c>
      <c r="E718" s="52" t="s">
        <v>1386</v>
      </c>
      <c r="F718" s="54" t="s">
        <v>1396</v>
      </c>
      <c r="G718" s="52" t="s">
        <v>142</v>
      </c>
      <c r="H718" s="63">
        <v>164912.22</v>
      </c>
      <c r="I718" s="63">
        <v>241517.29468907975</v>
      </c>
      <c r="J718" s="52">
        <v>20240331</v>
      </c>
      <c r="K718" s="52" t="s">
        <v>1391</v>
      </c>
      <c r="L718" s="52" t="s">
        <v>368</v>
      </c>
      <c r="M718" s="63">
        <f>I718*VLOOKUP(G718,'Currency-RBI'!$A$2:$B$28,2,0)</f>
        <v>241517.29468907975</v>
      </c>
      <c r="N718" s="53">
        <f t="shared" si="11"/>
        <v>0.68281743637573356</v>
      </c>
    </row>
    <row r="719" spans="1:14" x14ac:dyDescent="0.2">
      <c r="A719" s="52">
        <v>20221231</v>
      </c>
      <c r="B719" s="54" t="s">
        <v>1680</v>
      </c>
      <c r="C719" s="62">
        <v>35038</v>
      </c>
      <c r="D719" s="52" t="s">
        <v>1393</v>
      </c>
      <c r="E719" s="52" t="s">
        <v>1385</v>
      </c>
      <c r="F719" s="54" t="s">
        <v>1392</v>
      </c>
      <c r="G719" s="52" t="s">
        <v>142</v>
      </c>
      <c r="H719" s="63">
        <v>341364.87</v>
      </c>
      <c r="I719" s="63">
        <v>353350.54291512084</v>
      </c>
      <c r="J719" s="52">
        <v>20240331</v>
      </c>
      <c r="K719" s="52" t="s">
        <v>1388</v>
      </c>
      <c r="L719" s="52" t="s">
        <v>367</v>
      </c>
      <c r="M719" s="63">
        <f>I719*VLOOKUP(G719,'Currency-RBI'!$A$2:$B$28,2,0)</f>
        <v>353350.54291512084</v>
      </c>
      <c r="N719" s="53">
        <f t="shared" si="11"/>
        <v>0.96607993632544109</v>
      </c>
    </row>
    <row r="720" spans="1:14" x14ac:dyDescent="0.2">
      <c r="A720" s="52">
        <v>20221231</v>
      </c>
      <c r="B720" s="54" t="s">
        <v>1679</v>
      </c>
      <c r="C720" s="62">
        <v>27590</v>
      </c>
      <c r="D720" s="52" t="s">
        <v>1397</v>
      </c>
      <c r="E720" s="52" t="s">
        <v>1385</v>
      </c>
      <c r="F720" s="54" t="s">
        <v>1396</v>
      </c>
      <c r="G720" s="52" t="s">
        <v>142</v>
      </c>
      <c r="H720" s="63">
        <v>371627.19</v>
      </c>
      <c r="I720" s="63">
        <v>577810.22239757236</v>
      </c>
      <c r="J720" s="52">
        <v>20240331</v>
      </c>
      <c r="K720" s="52" t="s">
        <v>1391</v>
      </c>
      <c r="L720" s="52" t="s">
        <v>368</v>
      </c>
      <c r="M720" s="63">
        <f>I720*VLOOKUP(G720,'Currency-RBI'!$A$2:$B$28,2,0)</f>
        <v>577810.22239757236</v>
      </c>
      <c r="N720" s="53">
        <f t="shared" si="11"/>
        <v>0.64316478939740085</v>
      </c>
    </row>
    <row r="721" spans="1:14" x14ac:dyDescent="0.2">
      <c r="A721" s="52">
        <v>20221231</v>
      </c>
      <c r="B721" s="54" t="s">
        <v>1678</v>
      </c>
      <c r="C721" s="62">
        <v>14231</v>
      </c>
      <c r="D721" s="52" t="s">
        <v>1393</v>
      </c>
      <c r="E721" s="52" t="s">
        <v>1385</v>
      </c>
      <c r="F721" s="54" t="s">
        <v>1392</v>
      </c>
      <c r="G721" s="52" t="s">
        <v>142</v>
      </c>
      <c r="H721" s="63">
        <v>289399.77</v>
      </c>
      <c r="I721" s="63">
        <v>525733.32543587708</v>
      </c>
      <c r="J721" s="52">
        <v>20240331</v>
      </c>
      <c r="K721" s="52" t="s">
        <v>1391</v>
      </c>
      <c r="L721" s="52" t="s">
        <v>367</v>
      </c>
      <c r="M721" s="63">
        <f>I721*VLOOKUP(G721,'Currency-RBI'!$A$2:$B$28,2,0)</f>
        <v>525733.32543587708</v>
      </c>
      <c r="N721" s="53">
        <f t="shared" si="11"/>
        <v>0.55046875668393913</v>
      </c>
    </row>
    <row r="722" spans="1:14" x14ac:dyDescent="0.2">
      <c r="A722" s="52">
        <v>20221231</v>
      </c>
      <c r="B722" s="54" t="s">
        <v>1677</v>
      </c>
      <c r="C722" s="62">
        <v>64511</v>
      </c>
      <c r="D722" s="52" t="s">
        <v>1395</v>
      </c>
      <c r="E722" s="52" t="s">
        <v>1386</v>
      </c>
      <c r="F722" s="54" t="s">
        <v>1394</v>
      </c>
      <c r="G722" s="52" t="s">
        <v>142</v>
      </c>
      <c r="H722" s="63">
        <v>160912.62</v>
      </c>
      <c r="I722" s="63">
        <v>319104.18926937395</v>
      </c>
      <c r="J722" s="52">
        <v>20240331</v>
      </c>
      <c r="K722" s="52" t="s">
        <v>1391</v>
      </c>
      <c r="L722" s="52" t="s">
        <v>368</v>
      </c>
      <c r="M722" s="63">
        <f>I722*VLOOKUP(G722,'Currency-RBI'!$A$2:$B$28,2,0)</f>
        <v>319104.18926937395</v>
      </c>
      <c r="N722" s="53">
        <f t="shared" si="11"/>
        <v>0.5042635772611701</v>
      </c>
    </row>
    <row r="723" spans="1:14" x14ac:dyDescent="0.2">
      <c r="A723" s="52">
        <v>20221231</v>
      </c>
      <c r="B723" s="54" t="s">
        <v>1676</v>
      </c>
      <c r="C723" s="62">
        <v>15778</v>
      </c>
      <c r="D723" s="52" t="s">
        <v>1390</v>
      </c>
      <c r="E723" s="52" t="s">
        <v>1386</v>
      </c>
      <c r="F723" s="54" t="s">
        <v>1389</v>
      </c>
      <c r="G723" s="52" t="s">
        <v>142</v>
      </c>
      <c r="H723" s="63">
        <v>459032.31</v>
      </c>
      <c r="I723" s="63">
        <v>834534.39777108526</v>
      </c>
      <c r="J723" s="52">
        <v>20240331</v>
      </c>
      <c r="K723" s="52" t="s">
        <v>1391</v>
      </c>
      <c r="L723" s="52" t="s">
        <v>368</v>
      </c>
      <c r="M723" s="63">
        <f>I723*VLOOKUP(G723,'Currency-RBI'!$A$2:$B$28,2,0)</f>
        <v>834534.39777108526</v>
      </c>
      <c r="N723" s="53">
        <f t="shared" si="11"/>
        <v>0.55004600316776109</v>
      </c>
    </row>
    <row r="724" spans="1:14" x14ac:dyDescent="0.2">
      <c r="A724" s="52">
        <v>20221231</v>
      </c>
      <c r="B724" s="54" t="s">
        <v>1675</v>
      </c>
      <c r="C724" s="62">
        <v>81529</v>
      </c>
      <c r="D724" s="52" t="s">
        <v>1395</v>
      </c>
      <c r="E724" s="52" t="s">
        <v>1385</v>
      </c>
      <c r="F724" s="54" t="s">
        <v>1394</v>
      </c>
      <c r="G724" s="52" t="s">
        <v>142</v>
      </c>
      <c r="H724" s="63">
        <v>128792.06999999999</v>
      </c>
      <c r="I724" s="63">
        <v>225540.68444569307</v>
      </c>
      <c r="J724" s="52">
        <v>20240331</v>
      </c>
      <c r="K724" s="52" t="s">
        <v>1388</v>
      </c>
      <c r="L724" s="52" t="s">
        <v>368</v>
      </c>
      <c r="M724" s="63">
        <f>I724*VLOOKUP(G724,'Currency-RBI'!$A$2:$B$28,2,0)</f>
        <v>225540.68444569307</v>
      </c>
      <c r="N724" s="53">
        <f t="shared" si="11"/>
        <v>0.57103697417842703</v>
      </c>
    </row>
    <row r="725" spans="1:14" x14ac:dyDescent="0.2">
      <c r="A725" s="52">
        <v>20221231</v>
      </c>
      <c r="B725" s="54" t="s">
        <v>1674</v>
      </c>
      <c r="C725" s="62">
        <v>89911</v>
      </c>
      <c r="D725" s="52" t="s">
        <v>1390</v>
      </c>
      <c r="E725" s="52" t="s">
        <v>1385</v>
      </c>
      <c r="F725" s="54" t="s">
        <v>1389</v>
      </c>
      <c r="G725" s="52" t="s">
        <v>142</v>
      </c>
      <c r="H725" s="63">
        <v>204448.86</v>
      </c>
      <c r="I725" s="63">
        <v>255707.13755744571</v>
      </c>
      <c r="J725" s="52">
        <v>20240331</v>
      </c>
      <c r="K725" s="52" t="s">
        <v>1391</v>
      </c>
      <c r="L725" s="52" t="s">
        <v>368</v>
      </c>
      <c r="M725" s="63">
        <f>I725*VLOOKUP(G725,'Currency-RBI'!$A$2:$B$28,2,0)</f>
        <v>255707.13755744571</v>
      </c>
      <c r="N725" s="53">
        <f t="shared" si="11"/>
        <v>0.79954303173907171</v>
      </c>
    </row>
    <row r="726" spans="1:14" x14ac:dyDescent="0.2">
      <c r="A726" s="52">
        <v>20221231</v>
      </c>
      <c r="B726" s="54" t="s">
        <v>1673</v>
      </c>
      <c r="C726" s="62">
        <v>79107</v>
      </c>
      <c r="D726" s="52" t="s">
        <v>1395</v>
      </c>
      <c r="E726" s="52" t="s">
        <v>1386</v>
      </c>
      <c r="F726" s="54" t="s">
        <v>1394</v>
      </c>
      <c r="G726" s="52" t="s">
        <v>142</v>
      </c>
      <c r="H726" s="63">
        <v>339611.58</v>
      </c>
      <c r="I726" s="63">
        <v>606108.71408744261</v>
      </c>
      <c r="J726" s="52">
        <v>20240331</v>
      </c>
      <c r="K726" s="52" t="s">
        <v>1388</v>
      </c>
      <c r="L726" s="52" t="s">
        <v>368</v>
      </c>
      <c r="M726" s="63">
        <f>I726*VLOOKUP(G726,'Currency-RBI'!$A$2:$B$28,2,0)</f>
        <v>606108.71408744261</v>
      </c>
      <c r="N726" s="53">
        <f t="shared" si="11"/>
        <v>0.56031463020840955</v>
      </c>
    </row>
    <row r="727" spans="1:14" x14ac:dyDescent="0.2">
      <c r="A727" s="52">
        <v>20221231</v>
      </c>
      <c r="B727" s="54" t="s">
        <v>1672</v>
      </c>
      <c r="C727" s="62">
        <v>82924</v>
      </c>
      <c r="D727" s="52" t="s">
        <v>1390</v>
      </c>
      <c r="E727" s="52" t="s">
        <v>1385</v>
      </c>
      <c r="F727" s="54" t="s">
        <v>1389</v>
      </c>
      <c r="G727" s="52" t="s">
        <v>142</v>
      </c>
      <c r="H727" s="63">
        <v>407310.75</v>
      </c>
      <c r="I727" s="63">
        <v>711334.8224257488</v>
      </c>
      <c r="J727" s="52">
        <v>20240331</v>
      </c>
      <c r="K727" s="52" t="s">
        <v>1388</v>
      </c>
      <c r="L727" s="52" t="s">
        <v>367</v>
      </c>
      <c r="M727" s="63">
        <f>I727*VLOOKUP(G727,'Currency-RBI'!$A$2:$B$28,2,0)</f>
        <v>711334.8224257488</v>
      </c>
      <c r="N727" s="53">
        <f t="shared" si="11"/>
        <v>0.57260060545189506</v>
      </c>
    </row>
    <row r="728" spans="1:14" x14ac:dyDescent="0.2">
      <c r="A728" s="52">
        <v>20221231</v>
      </c>
      <c r="B728" s="54" t="s">
        <v>1671</v>
      </c>
      <c r="C728" s="62">
        <v>43161</v>
      </c>
      <c r="D728" s="52" t="s">
        <v>1397</v>
      </c>
      <c r="E728" s="52" t="s">
        <v>1386</v>
      </c>
      <c r="F728" s="54" t="s">
        <v>1396</v>
      </c>
      <c r="G728" s="52" t="s">
        <v>142</v>
      </c>
      <c r="H728" s="63">
        <v>285735.77999999997</v>
      </c>
      <c r="I728" s="63">
        <v>289898.98298210552</v>
      </c>
      <c r="J728" s="52">
        <v>20240331</v>
      </c>
      <c r="K728" s="52" t="s">
        <v>1391</v>
      </c>
      <c r="L728" s="52" t="s">
        <v>367</v>
      </c>
      <c r="M728" s="63">
        <f>I728*VLOOKUP(G728,'Currency-RBI'!$A$2:$B$28,2,0)</f>
        <v>289898.98298210552</v>
      </c>
      <c r="N728" s="53">
        <f t="shared" si="11"/>
        <v>0.98563912525915098</v>
      </c>
    </row>
    <row r="729" spans="1:14" x14ac:dyDescent="0.2">
      <c r="A729" s="52">
        <v>20221231</v>
      </c>
      <c r="B729" s="54" t="s">
        <v>1670</v>
      </c>
      <c r="C729" s="62">
        <v>72909</v>
      </c>
      <c r="D729" s="52" t="s">
        <v>1397</v>
      </c>
      <c r="E729" s="52" t="s">
        <v>1386</v>
      </c>
      <c r="F729" s="54" t="s">
        <v>1396</v>
      </c>
      <c r="G729" s="52" t="s">
        <v>142</v>
      </c>
      <c r="H729" s="63">
        <v>68645.61</v>
      </c>
      <c r="I729" s="63">
        <v>103599.73531685153</v>
      </c>
      <c r="J729" s="52">
        <v>20240331</v>
      </c>
      <c r="K729" s="52" t="s">
        <v>1391</v>
      </c>
      <c r="L729" s="52" t="s">
        <v>367</v>
      </c>
      <c r="M729" s="63">
        <f>I729*VLOOKUP(G729,'Currency-RBI'!$A$2:$B$28,2,0)</f>
        <v>103599.73531685153</v>
      </c>
      <c r="N729" s="53">
        <f t="shared" si="11"/>
        <v>0.66260410598591668</v>
      </c>
    </row>
    <row r="730" spans="1:14" x14ac:dyDescent="0.2">
      <c r="A730" s="52">
        <v>20221231</v>
      </c>
      <c r="B730" s="54" t="s">
        <v>1669</v>
      </c>
      <c r="C730" s="62">
        <v>10269</v>
      </c>
      <c r="D730" s="52" t="s">
        <v>1397</v>
      </c>
      <c r="E730" s="52" t="s">
        <v>1385</v>
      </c>
      <c r="F730" s="54" t="s">
        <v>1396</v>
      </c>
      <c r="G730" s="52" t="s">
        <v>142</v>
      </c>
      <c r="H730" s="63">
        <v>481023.18</v>
      </c>
      <c r="I730" s="63">
        <v>809505.17060148751</v>
      </c>
      <c r="J730" s="52">
        <v>20240331</v>
      </c>
      <c r="K730" s="52" t="s">
        <v>1388</v>
      </c>
      <c r="L730" s="52" t="s">
        <v>368</v>
      </c>
      <c r="M730" s="63">
        <f>I730*VLOOKUP(G730,'Currency-RBI'!$A$2:$B$28,2,0)</f>
        <v>809505.17060148751</v>
      </c>
      <c r="N730" s="53">
        <f t="shared" si="11"/>
        <v>0.59421878632669489</v>
      </c>
    </row>
    <row r="731" spans="1:14" x14ac:dyDescent="0.2">
      <c r="A731" s="52">
        <v>20221231</v>
      </c>
      <c r="B731" s="54" t="s">
        <v>1668</v>
      </c>
      <c r="C731" s="62">
        <v>45163</v>
      </c>
      <c r="D731" s="52" t="s">
        <v>1390</v>
      </c>
      <c r="E731" s="52" t="s">
        <v>1386</v>
      </c>
      <c r="F731" s="54" t="s">
        <v>1389</v>
      </c>
      <c r="G731" s="52" t="s">
        <v>142</v>
      </c>
      <c r="H731" s="63">
        <v>174025.17</v>
      </c>
      <c r="I731" s="63">
        <v>226637.49605209715</v>
      </c>
      <c r="J731" s="52">
        <v>20240331</v>
      </c>
      <c r="K731" s="52" t="s">
        <v>1388</v>
      </c>
      <c r="L731" s="52" t="s">
        <v>368</v>
      </c>
      <c r="M731" s="63">
        <f>I731*VLOOKUP(G731,'Currency-RBI'!$A$2:$B$28,2,0)</f>
        <v>226637.49605209715</v>
      </c>
      <c r="N731" s="53">
        <f t="shared" si="11"/>
        <v>0.76785692143367512</v>
      </c>
    </row>
    <row r="732" spans="1:14" x14ac:dyDescent="0.2">
      <c r="A732" s="52">
        <v>20221231</v>
      </c>
      <c r="B732" s="54" t="s">
        <v>1667</v>
      </c>
      <c r="C732" s="62">
        <v>38803</v>
      </c>
      <c r="D732" s="52" t="s">
        <v>1397</v>
      </c>
      <c r="E732" s="52" t="s">
        <v>1385</v>
      </c>
      <c r="F732" s="54" t="s">
        <v>1396</v>
      </c>
      <c r="G732" s="52" t="s">
        <v>142</v>
      </c>
      <c r="H732" s="63">
        <v>106212.15</v>
      </c>
      <c r="I732" s="63">
        <v>149357.47302487315</v>
      </c>
      <c r="J732" s="52">
        <v>20240331</v>
      </c>
      <c r="K732" s="52" t="s">
        <v>1388</v>
      </c>
      <c r="L732" s="52" t="s">
        <v>368</v>
      </c>
      <c r="M732" s="63">
        <f>I732*VLOOKUP(G732,'Currency-RBI'!$A$2:$B$28,2,0)</f>
        <v>149357.47302487315</v>
      </c>
      <c r="N732" s="53">
        <f t="shared" si="11"/>
        <v>0.71112712239254361</v>
      </c>
    </row>
    <row r="733" spans="1:14" x14ac:dyDescent="0.2">
      <c r="A733" s="52">
        <v>20221231</v>
      </c>
      <c r="B733" s="54" t="s">
        <v>1666</v>
      </c>
      <c r="C733" s="62">
        <v>38626</v>
      </c>
      <c r="D733" s="52" t="s">
        <v>1397</v>
      </c>
      <c r="E733" s="52" t="s">
        <v>1385</v>
      </c>
      <c r="F733" s="54" t="s">
        <v>1396</v>
      </c>
      <c r="G733" s="52" t="s">
        <v>142</v>
      </c>
      <c r="H733" s="63">
        <v>128765.34</v>
      </c>
      <c r="I733" s="63">
        <v>132870.25072746986</v>
      </c>
      <c r="J733" s="52">
        <v>20240331</v>
      </c>
      <c r="K733" s="52" t="s">
        <v>1388</v>
      </c>
      <c r="L733" s="52" t="s">
        <v>367</v>
      </c>
      <c r="M733" s="63">
        <f>I733*VLOOKUP(G733,'Currency-RBI'!$A$2:$B$28,2,0)</f>
        <v>132870.25072746986</v>
      </c>
      <c r="N733" s="53">
        <f t="shared" si="11"/>
        <v>0.96910587053915143</v>
      </c>
    </row>
    <row r="734" spans="1:14" x14ac:dyDescent="0.2">
      <c r="A734" s="52">
        <v>20221231</v>
      </c>
      <c r="B734" s="54" t="s">
        <v>1665</v>
      </c>
      <c r="C734" s="62">
        <v>35013</v>
      </c>
      <c r="D734" s="52" t="s">
        <v>1390</v>
      </c>
      <c r="E734" s="52" t="s">
        <v>1386</v>
      </c>
      <c r="F734" s="54" t="s">
        <v>1389</v>
      </c>
      <c r="G734" s="52" t="s">
        <v>142</v>
      </c>
      <c r="H734" s="63">
        <v>299565.09000000003</v>
      </c>
      <c r="I734" s="63">
        <v>333826.3649664392</v>
      </c>
      <c r="J734" s="52">
        <v>20240331</v>
      </c>
      <c r="K734" s="52" t="s">
        <v>1391</v>
      </c>
      <c r="L734" s="52" t="s">
        <v>367</v>
      </c>
      <c r="M734" s="63">
        <f>I734*VLOOKUP(G734,'Currency-RBI'!$A$2:$B$28,2,0)</f>
        <v>333826.3649664392</v>
      </c>
      <c r="N734" s="53">
        <f t="shared" si="11"/>
        <v>0.89736797760151876</v>
      </c>
    </row>
    <row r="735" spans="1:14" x14ac:dyDescent="0.2">
      <c r="A735" s="52">
        <v>20221231</v>
      </c>
      <c r="B735" s="54" t="s">
        <v>1664</v>
      </c>
      <c r="C735" s="62">
        <v>27329</v>
      </c>
      <c r="D735" s="52" t="s">
        <v>1395</v>
      </c>
      <c r="E735" s="52" t="s">
        <v>1385</v>
      </c>
      <c r="F735" s="54" t="s">
        <v>1394</v>
      </c>
      <c r="G735" s="52" t="s">
        <v>142</v>
      </c>
      <c r="H735" s="63">
        <v>428070.06</v>
      </c>
      <c r="I735" s="63">
        <v>555937.11576444795</v>
      </c>
      <c r="J735" s="52">
        <v>20240331</v>
      </c>
      <c r="K735" s="52" t="s">
        <v>1391</v>
      </c>
      <c r="L735" s="52" t="s">
        <v>367</v>
      </c>
      <c r="M735" s="63">
        <f>I735*VLOOKUP(G735,'Currency-RBI'!$A$2:$B$28,2,0)</f>
        <v>555937.11576444795</v>
      </c>
      <c r="N735" s="53">
        <f t="shared" si="11"/>
        <v>0.76999726742722896</v>
      </c>
    </row>
    <row r="736" spans="1:14" x14ac:dyDescent="0.2">
      <c r="A736" s="52">
        <v>20221231</v>
      </c>
      <c r="B736" s="54" t="s">
        <v>1663</v>
      </c>
      <c r="C736" s="62">
        <v>11551</v>
      </c>
      <c r="D736" s="52" t="s">
        <v>1395</v>
      </c>
      <c r="E736" s="52" t="s">
        <v>1386</v>
      </c>
      <c r="F736" s="54" t="s">
        <v>1394</v>
      </c>
      <c r="G736" s="52" t="s">
        <v>142</v>
      </c>
      <c r="H736" s="63">
        <v>156410.1</v>
      </c>
      <c r="I736" s="63">
        <v>283698.02942880325</v>
      </c>
      <c r="J736" s="52">
        <v>20240331</v>
      </c>
      <c r="K736" s="52" t="s">
        <v>1391</v>
      </c>
      <c r="L736" s="52" t="s">
        <v>368</v>
      </c>
      <c r="M736" s="63">
        <f>I736*VLOOKUP(G736,'Currency-RBI'!$A$2:$B$28,2,0)</f>
        <v>283698.02942880325</v>
      </c>
      <c r="N736" s="53">
        <f t="shared" si="11"/>
        <v>0.55132600080062466</v>
      </c>
    </row>
    <row r="737" spans="1:14" x14ac:dyDescent="0.2">
      <c r="A737" s="52">
        <v>20221231</v>
      </c>
      <c r="B737" s="54" t="s">
        <v>1662</v>
      </c>
      <c r="C737" s="62">
        <v>57342</v>
      </c>
      <c r="D737" s="52" t="s">
        <v>1395</v>
      </c>
      <c r="E737" s="52" t="s">
        <v>1386</v>
      </c>
      <c r="F737" s="54" t="s">
        <v>1394</v>
      </c>
      <c r="G737" s="52" t="s">
        <v>142</v>
      </c>
      <c r="H737" s="63">
        <v>279989.82</v>
      </c>
      <c r="I737" s="63">
        <v>389395.63942512329</v>
      </c>
      <c r="J737" s="52">
        <v>20240331</v>
      </c>
      <c r="K737" s="52" t="s">
        <v>1388</v>
      </c>
      <c r="L737" s="52" t="s">
        <v>368</v>
      </c>
      <c r="M737" s="63">
        <f>I737*VLOOKUP(G737,'Currency-RBI'!$A$2:$B$28,2,0)</f>
        <v>389395.63942512329</v>
      </c>
      <c r="N737" s="53">
        <f t="shared" si="11"/>
        <v>0.71903686547018753</v>
      </c>
    </row>
    <row r="738" spans="1:14" x14ac:dyDescent="0.2">
      <c r="A738" s="52">
        <v>20221231</v>
      </c>
      <c r="B738" s="54" t="s">
        <v>1661</v>
      </c>
      <c r="C738" s="62">
        <v>86527</v>
      </c>
      <c r="D738" s="52" t="s">
        <v>1397</v>
      </c>
      <c r="E738" s="52" t="s">
        <v>1386</v>
      </c>
      <c r="F738" s="54" t="s">
        <v>1396</v>
      </c>
      <c r="G738" s="52" t="s">
        <v>142</v>
      </c>
      <c r="H738" s="63">
        <v>338136.48</v>
      </c>
      <c r="I738" s="63">
        <v>623541.13556228904</v>
      </c>
      <c r="J738" s="52">
        <v>20240331</v>
      </c>
      <c r="K738" s="52" t="s">
        <v>1391</v>
      </c>
      <c r="L738" s="52" t="s">
        <v>367</v>
      </c>
      <c r="M738" s="63">
        <f>I738*VLOOKUP(G738,'Currency-RBI'!$A$2:$B$28,2,0)</f>
        <v>623541.13556228904</v>
      </c>
      <c r="N738" s="53">
        <f t="shared" si="11"/>
        <v>0.5422841585183944</v>
      </c>
    </row>
    <row r="739" spans="1:14" x14ac:dyDescent="0.2">
      <c r="A739" s="52">
        <v>20221231</v>
      </c>
      <c r="B739" s="54" t="s">
        <v>1660</v>
      </c>
      <c r="C739" s="62">
        <v>78690</v>
      </c>
      <c r="D739" s="52" t="s">
        <v>1390</v>
      </c>
      <c r="E739" s="52" t="s">
        <v>1386</v>
      </c>
      <c r="F739" s="54" t="s">
        <v>1389</v>
      </c>
      <c r="G739" s="52" t="s">
        <v>142</v>
      </c>
      <c r="H739" s="63">
        <v>314418.06</v>
      </c>
      <c r="I739" s="63">
        <v>350539.72346882307</v>
      </c>
      <c r="J739" s="52">
        <v>20240331</v>
      </c>
      <c r="K739" s="52" t="s">
        <v>1388</v>
      </c>
      <c r="L739" s="52" t="s">
        <v>368</v>
      </c>
      <c r="M739" s="63">
        <f>I739*VLOOKUP(G739,'Currency-RBI'!$A$2:$B$28,2,0)</f>
        <v>350539.72346882307</v>
      </c>
      <c r="N739" s="53">
        <f t="shared" si="11"/>
        <v>0.89695415084095109</v>
      </c>
    </row>
    <row r="740" spans="1:14" x14ac:dyDescent="0.2">
      <c r="A740" s="52">
        <v>20221231</v>
      </c>
      <c r="B740" s="54" t="s">
        <v>1659</v>
      </c>
      <c r="C740" s="62">
        <v>31442</v>
      </c>
      <c r="D740" s="52" t="s">
        <v>1390</v>
      </c>
      <c r="E740" s="52" t="s">
        <v>1386</v>
      </c>
      <c r="F740" s="54" t="s">
        <v>1389</v>
      </c>
      <c r="G740" s="52" t="s">
        <v>142</v>
      </c>
      <c r="H740" s="63">
        <v>427501.8</v>
      </c>
      <c r="I740" s="63">
        <v>463655.90453583887</v>
      </c>
      <c r="J740" s="52">
        <v>20240331</v>
      </c>
      <c r="K740" s="52" t="s">
        <v>1391</v>
      </c>
      <c r="L740" s="52" t="s">
        <v>368</v>
      </c>
      <c r="M740" s="63">
        <f>I740*VLOOKUP(G740,'Currency-RBI'!$A$2:$B$28,2,0)</f>
        <v>463655.90453583887</v>
      </c>
      <c r="N740" s="53">
        <f t="shared" si="11"/>
        <v>0.92202384530823056</v>
      </c>
    </row>
    <row r="741" spans="1:14" x14ac:dyDescent="0.2">
      <c r="A741" s="52">
        <v>20221231</v>
      </c>
      <c r="B741" s="54" t="s">
        <v>1658</v>
      </c>
      <c r="C741" s="62">
        <v>61252</v>
      </c>
      <c r="D741" s="52" t="s">
        <v>1397</v>
      </c>
      <c r="E741" s="52" t="s">
        <v>1386</v>
      </c>
      <c r="F741" s="54" t="s">
        <v>1396</v>
      </c>
      <c r="G741" s="52" t="s">
        <v>142</v>
      </c>
      <c r="H741" s="63">
        <v>72548.19</v>
      </c>
      <c r="I741" s="63">
        <v>119296.18011073903</v>
      </c>
      <c r="J741" s="52">
        <v>20240331</v>
      </c>
      <c r="K741" s="52" t="s">
        <v>1388</v>
      </c>
      <c r="L741" s="52" t="s">
        <v>368</v>
      </c>
      <c r="M741" s="63">
        <f>I741*VLOOKUP(G741,'Currency-RBI'!$A$2:$B$28,2,0)</f>
        <v>119296.18011073903</v>
      </c>
      <c r="N741" s="53">
        <f t="shared" si="11"/>
        <v>0.60813506293877739</v>
      </c>
    </row>
    <row r="742" spans="1:14" x14ac:dyDescent="0.2">
      <c r="A742" s="52">
        <v>20221231</v>
      </c>
      <c r="B742" s="54" t="s">
        <v>1657</v>
      </c>
      <c r="C742" s="62">
        <v>52833</v>
      </c>
      <c r="D742" s="52" t="s">
        <v>1397</v>
      </c>
      <c r="E742" s="52" t="s">
        <v>1386</v>
      </c>
      <c r="F742" s="54" t="s">
        <v>1396</v>
      </c>
      <c r="G742" s="52" t="s">
        <v>142</v>
      </c>
      <c r="H742" s="63">
        <v>405307.98</v>
      </c>
      <c r="I742" s="63">
        <v>539849.44091237825</v>
      </c>
      <c r="J742" s="52">
        <v>20240331</v>
      </c>
      <c r="K742" s="52" t="s">
        <v>1391</v>
      </c>
      <c r="L742" s="52" t="s">
        <v>367</v>
      </c>
      <c r="M742" s="63">
        <f>I742*VLOOKUP(G742,'Currency-RBI'!$A$2:$B$28,2,0)</f>
        <v>539849.44091237825</v>
      </c>
      <c r="N742" s="53">
        <f t="shared" si="11"/>
        <v>0.75077966055684886</v>
      </c>
    </row>
    <row r="743" spans="1:14" x14ac:dyDescent="0.2">
      <c r="A743" s="52">
        <v>20221231</v>
      </c>
      <c r="B743" s="54" t="s">
        <v>1656</v>
      </c>
      <c r="C743" s="62">
        <v>45341</v>
      </c>
      <c r="D743" s="52" t="s">
        <v>1390</v>
      </c>
      <c r="E743" s="52" t="s">
        <v>1386</v>
      </c>
      <c r="F743" s="54" t="s">
        <v>1389</v>
      </c>
      <c r="G743" s="52" t="s">
        <v>142</v>
      </c>
      <c r="H743" s="63">
        <v>191575.88999999998</v>
      </c>
      <c r="I743" s="63">
        <v>368732.86530463584</v>
      </c>
      <c r="J743" s="52">
        <v>20240331</v>
      </c>
      <c r="K743" s="52" t="s">
        <v>1388</v>
      </c>
      <c r="L743" s="52" t="s">
        <v>367</v>
      </c>
      <c r="M743" s="63">
        <f>I743*VLOOKUP(G743,'Currency-RBI'!$A$2:$B$28,2,0)</f>
        <v>368732.86530463584</v>
      </c>
      <c r="N743" s="53">
        <f t="shared" si="11"/>
        <v>0.51955197929461983</v>
      </c>
    </row>
    <row r="744" spans="1:14" x14ac:dyDescent="0.2">
      <c r="A744" s="52">
        <v>20221231</v>
      </c>
      <c r="B744" s="54" t="s">
        <v>1655</v>
      </c>
      <c r="C744" s="62">
        <v>37752</v>
      </c>
      <c r="D744" s="52" t="s">
        <v>1397</v>
      </c>
      <c r="E744" s="52" t="s">
        <v>1386</v>
      </c>
      <c r="F744" s="54" t="s">
        <v>1396</v>
      </c>
      <c r="G744" s="52" t="s">
        <v>142</v>
      </c>
      <c r="H744" s="63">
        <v>182378.79</v>
      </c>
      <c r="I744" s="63">
        <v>273494.58353706996</v>
      </c>
      <c r="J744" s="52">
        <v>20240331</v>
      </c>
      <c r="K744" s="52" t="s">
        <v>1388</v>
      </c>
      <c r="L744" s="52" t="s">
        <v>368</v>
      </c>
      <c r="M744" s="63">
        <f>I744*VLOOKUP(G744,'Currency-RBI'!$A$2:$B$28,2,0)</f>
        <v>273494.58353706996</v>
      </c>
      <c r="N744" s="53">
        <f t="shared" si="11"/>
        <v>0.66684607658886252</v>
      </c>
    </row>
    <row r="745" spans="1:14" x14ac:dyDescent="0.2">
      <c r="A745" s="52">
        <v>20221231</v>
      </c>
      <c r="B745" s="54" t="s">
        <v>1654</v>
      </c>
      <c r="C745" s="62">
        <v>54266</v>
      </c>
      <c r="D745" s="52" t="s">
        <v>1393</v>
      </c>
      <c r="E745" s="52" t="s">
        <v>1385</v>
      </c>
      <c r="F745" s="54" t="s">
        <v>1392</v>
      </c>
      <c r="G745" s="52" t="s">
        <v>142</v>
      </c>
      <c r="H745" s="63">
        <v>314632.89</v>
      </c>
      <c r="I745" s="63">
        <v>620690.43770276324</v>
      </c>
      <c r="J745" s="52">
        <v>20240331</v>
      </c>
      <c r="K745" s="52" t="s">
        <v>1388</v>
      </c>
      <c r="L745" s="52" t="s">
        <v>368</v>
      </c>
      <c r="M745" s="63">
        <f>I745*VLOOKUP(G745,'Currency-RBI'!$A$2:$B$28,2,0)</f>
        <v>620690.43770276324</v>
      </c>
      <c r="N745" s="53">
        <f t="shared" si="11"/>
        <v>0.50690790591923329</v>
      </c>
    </row>
    <row r="746" spans="1:14" x14ac:dyDescent="0.2">
      <c r="A746" s="52">
        <v>20221231</v>
      </c>
      <c r="B746" s="54" t="s">
        <v>1653</v>
      </c>
      <c r="C746" s="62">
        <v>53237</v>
      </c>
      <c r="D746" s="52" t="s">
        <v>1393</v>
      </c>
      <c r="E746" s="52" t="s">
        <v>1386</v>
      </c>
      <c r="F746" s="54" t="s">
        <v>1392</v>
      </c>
      <c r="G746" s="52" t="s">
        <v>142</v>
      </c>
      <c r="H746" s="63">
        <v>135266.67000000001</v>
      </c>
      <c r="I746" s="63">
        <v>136555.05714845078</v>
      </c>
      <c r="J746" s="52">
        <v>20240331</v>
      </c>
      <c r="K746" s="52" t="s">
        <v>1391</v>
      </c>
      <c r="L746" s="52" t="s">
        <v>367</v>
      </c>
      <c r="M746" s="63">
        <f>I746*VLOOKUP(G746,'Currency-RBI'!$A$2:$B$28,2,0)</f>
        <v>136555.05714845078</v>
      </c>
      <c r="N746" s="53">
        <f t="shared" si="11"/>
        <v>0.99056507188122556</v>
      </c>
    </row>
    <row r="747" spans="1:14" x14ac:dyDescent="0.2">
      <c r="A747" s="52">
        <v>20221231</v>
      </c>
      <c r="B747" s="54" t="s">
        <v>1652</v>
      </c>
      <c r="C747" s="62">
        <v>14134</v>
      </c>
      <c r="D747" s="52" t="s">
        <v>1395</v>
      </c>
      <c r="E747" s="52" t="s">
        <v>1386</v>
      </c>
      <c r="F747" s="54" t="s">
        <v>1394</v>
      </c>
      <c r="G747" s="52" t="s">
        <v>142</v>
      </c>
      <c r="H747" s="63">
        <v>190294.83</v>
      </c>
      <c r="I747" s="63">
        <v>350389.49024747382</v>
      </c>
      <c r="J747" s="52">
        <v>20240331</v>
      </c>
      <c r="K747" s="52" t="s">
        <v>1391</v>
      </c>
      <c r="L747" s="52" t="s">
        <v>367</v>
      </c>
      <c r="M747" s="63">
        <f>I747*VLOOKUP(G747,'Currency-RBI'!$A$2:$B$28,2,0)</f>
        <v>350389.49024747382</v>
      </c>
      <c r="N747" s="53">
        <f t="shared" si="11"/>
        <v>0.54309514211056431</v>
      </c>
    </row>
    <row r="748" spans="1:14" x14ac:dyDescent="0.2">
      <c r="A748" s="52">
        <v>20221231</v>
      </c>
      <c r="B748" s="54" t="s">
        <v>1651</v>
      </c>
      <c r="C748" s="62">
        <v>20246</v>
      </c>
      <c r="D748" s="52" t="s">
        <v>1390</v>
      </c>
      <c r="E748" s="52" t="s">
        <v>1386</v>
      </c>
      <c r="F748" s="54" t="s">
        <v>1389</v>
      </c>
      <c r="G748" s="52" t="s">
        <v>142</v>
      </c>
      <c r="H748" s="63">
        <v>362572.65</v>
      </c>
      <c r="I748" s="63">
        <v>533898.14861486189</v>
      </c>
      <c r="J748" s="52">
        <v>20240331</v>
      </c>
      <c r="K748" s="52" t="s">
        <v>1388</v>
      </c>
      <c r="L748" s="52" t="s">
        <v>367</v>
      </c>
      <c r="M748" s="63">
        <f>I748*VLOOKUP(G748,'Currency-RBI'!$A$2:$B$28,2,0)</f>
        <v>533898.14861486189</v>
      </c>
      <c r="N748" s="53">
        <f t="shared" si="11"/>
        <v>0.67910452759698381</v>
      </c>
    </row>
    <row r="749" spans="1:14" x14ac:dyDescent="0.2">
      <c r="A749" s="52">
        <v>20221231</v>
      </c>
      <c r="B749" s="54" t="s">
        <v>1650</v>
      </c>
      <c r="C749" s="62">
        <v>34853</v>
      </c>
      <c r="D749" s="52" t="s">
        <v>1393</v>
      </c>
      <c r="E749" s="52" t="s">
        <v>1385</v>
      </c>
      <c r="F749" s="54" t="s">
        <v>1392</v>
      </c>
      <c r="G749" s="52" t="s">
        <v>142</v>
      </c>
      <c r="H749" s="63">
        <v>409484.79</v>
      </c>
      <c r="I749" s="63">
        <v>731657.30287196441</v>
      </c>
      <c r="J749" s="52">
        <v>20240331</v>
      </c>
      <c r="K749" s="52" t="s">
        <v>1391</v>
      </c>
      <c r="L749" s="52" t="s">
        <v>367</v>
      </c>
      <c r="M749" s="63">
        <f>I749*VLOOKUP(G749,'Currency-RBI'!$A$2:$B$28,2,0)</f>
        <v>731657.30287196441</v>
      </c>
      <c r="N749" s="53">
        <f t="shared" si="11"/>
        <v>0.55966746780583609</v>
      </c>
    </row>
    <row r="750" spans="1:14" x14ac:dyDescent="0.2">
      <c r="A750" s="52">
        <v>20221231</v>
      </c>
      <c r="B750" s="54" t="s">
        <v>1649</v>
      </c>
      <c r="C750" s="62">
        <v>34056</v>
      </c>
      <c r="D750" s="52" t="s">
        <v>1390</v>
      </c>
      <c r="E750" s="52" t="s">
        <v>1386</v>
      </c>
      <c r="F750" s="54" t="s">
        <v>1389</v>
      </c>
      <c r="G750" s="52" t="s">
        <v>142</v>
      </c>
      <c r="H750" s="63">
        <v>303110.27999999997</v>
      </c>
      <c r="I750" s="63">
        <v>462261.93168121425</v>
      </c>
      <c r="J750" s="52">
        <v>20240331</v>
      </c>
      <c r="K750" s="52" t="s">
        <v>1388</v>
      </c>
      <c r="L750" s="52" t="s">
        <v>367</v>
      </c>
      <c r="M750" s="63">
        <f>I750*VLOOKUP(G750,'Currency-RBI'!$A$2:$B$28,2,0)</f>
        <v>462261.93168121425</v>
      </c>
      <c r="N750" s="53">
        <f t="shared" si="11"/>
        <v>0.65571110062558935</v>
      </c>
    </row>
    <row r="751" spans="1:14" x14ac:dyDescent="0.2">
      <c r="A751" s="52">
        <v>20221231</v>
      </c>
      <c r="B751" s="54" t="s">
        <v>1648</v>
      </c>
      <c r="C751" s="62">
        <v>18249</v>
      </c>
      <c r="D751" s="52" t="s">
        <v>1397</v>
      </c>
      <c r="E751" s="52" t="s">
        <v>1385</v>
      </c>
      <c r="F751" s="54" t="s">
        <v>1396</v>
      </c>
      <c r="G751" s="52" t="s">
        <v>142</v>
      </c>
      <c r="H751" s="63">
        <v>74272.77</v>
      </c>
      <c r="I751" s="63">
        <v>96908.362571596605</v>
      </c>
      <c r="J751" s="52">
        <v>20240331</v>
      </c>
      <c r="K751" s="52" t="s">
        <v>1388</v>
      </c>
      <c r="L751" s="52" t="s">
        <v>367</v>
      </c>
      <c r="M751" s="63">
        <f>I751*VLOOKUP(G751,'Currency-RBI'!$A$2:$B$28,2,0)</f>
        <v>96908.362571596605</v>
      </c>
      <c r="N751" s="53">
        <f t="shared" si="11"/>
        <v>0.7664227114055997</v>
      </c>
    </row>
    <row r="752" spans="1:14" x14ac:dyDescent="0.2">
      <c r="A752" s="52">
        <v>20221231</v>
      </c>
      <c r="B752" s="54" t="s">
        <v>1647</v>
      </c>
      <c r="C752" s="62">
        <v>58669</v>
      </c>
      <c r="D752" s="52" t="s">
        <v>1390</v>
      </c>
      <c r="E752" s="52" t="s">
        <v>1386</v>
      </c>
      <c r="F752" s="54" t="s">
        <v>1389</v>
      </c>
      <c r="G752" s="52" t="s">
        <v>142</v>
      </c>
      <c r="H752" s="63">
        <v>158251.5</v>
      </c>
      <c r="I752" s="63">
        <v>299736.74332895438</v>
      </c>
      <c r="J752" s="52">
        <v>20240331</v>
      </c>
      <c r="K752" s="52" t="s">
        <v>1391</v>
      </c>
      <c r="L752" s="52" t="s">
        <v>367</v>
      </c>
      <c r="M752" s="63">
        <f>I752*VLOOKUP(G752,'Currency-RBI'!$A$2:$B$28,2,0)</f>
        <v>299736.74332895438</v>
      </c>
      <c r="N752" s="53">
        <f t="shared" si="11"/>
        <v>0.52796830392703142</v>
      </c>
    </row>
    <row r="753" spans="1:14" x14ac:dyDescent="0.2">
      <c r="A753" s="52">
        <v>20221231</v>
      </c>
      <c r="B753" s="54" t="s">
        <v>1646</v>
      </c>
      <c r="C753" s="62">
        <v>81094</v>
      </c>
      <c r="D753" s="52" t="s">
        <v>1393</v>
      </c>
      <c r="E753" s="52" t="s">
        <v>1386</v>
      </c>
      <c r="F753" s="54" t="s">
        <v>1392</v>
      </c>
      <c r="G753" s="52" t="s">
        <v>142</v>
      </c>
      <c r="H753" s="63">
        <v>422743.86</v>
      </c>
      <c r="I753" s="63">
        <v>695548.45506667078</v>
      </c>
      <c r="J753" s="52">
        <v>20240331</v>
      </c>
      <c r="K753" s="52" t="s">
        <v>1388</v>
      </c>
      <c r="L753" s="52" t="s">
        <v>367</v>
      </c>
      <c r="M753" s="63">
        <f>I753*VLOOKUP(G753,'Currency-RBI'!$A$2:$B$28,2,0)</f>
        <v>695548.45506667078</v>
      </c>
      <c r="N753" s="53">
        <f t="shared" si="11"/>
        <v>0.60778491695374193</v>
      </c>
    </row>
    <row r="754" spans="1:14" x14ac:dyDescent="0.2">
      <c r="A754" s="52">
        <v>20221231</v>
      </c>
      <c r="B754" s="54" t="s">
        <v>1645</v>
      </c>
      <c r="C754" s="62">
        <v>84969</v>
      </c>
      <c r="D754" s="52" t="s">
        <v>1393</v>
      </c>
      <c r="E754" s="52" t="s">
        <v>1386</v>
      </c>
      <c r="F754" s="54" t="s">
        <v>1392</v>
      </c>
      <c r="G754" s="52" t="s">
        <v>142</v>
      </c>
      <c r="H754" s="63">
        <v>154933.01999999999</v>
      </c>
      <c r="I754" s="63">
        <v>204905.27388123146</v>
      </c>
      <c r="J754" s="52">
        <v>20240331</v>
      </c>
      <c r="K754" s="52" t="s">
        <v>1391</v>
      </c>
      <c r="L754" s="52" t="s">
        <v>368</v>
      </c>
      <c r="M754" s="63">
        <f>I754*VLOOKUP(G754,'Currency-RBI'!$A$2:$B$28,2,0)</f>
        <v>204905.27388123146</v>
      </c>
      <c r="N754" s="53">
        <f t="shared" si="11"/>
        <v>0.75612021626053061</v>
      </c>
    </row>
    <row r="755" spans="1:14" x14ac:dyDescent="0.2">
      <c r="A755" s="52">
        <v>20221231</v>
      </c>
      <c r="B755" s="54" t="s">
        <v>1644</v>
      </c>
      <c r="C755" s="62">
        <v>22727</v>
      </c>
      <c r="D755" s="52" t="s">
        <v>1397</v>
      </c>
      <c r="E755" s="52" t="s">
        <v>1385</v>
      </c>
      <c r="F755" s="54" t="s">
        <v>1396</v>
      </c>
      <c r="G755" s="52" t="s">
        <v>142</v>
      </c>
      <c r="H755" s="63">
        <v>135166.68</v>
      </c>
      <c r="I755" s="63">
        <v>183710.80915026795</v>
      </c>
      <c r="J755" s="52">
        <v>20240331</v>
      </c>
      <c r="K755" s="52" t="s">
        <v>1388</v>
      </c>
      <c r="L755" s="52" t="s">
        <v>367</v>
      </c>
      <c r="M755" s="63">
        <f>I755*VLOOKUP(G755,'Currency-RBI'!$A$2:$B$28,2,0)</f>
        <v>183710.80915026795</v>
      </c>
      <c r="N755" s="53">
        <f t="shared" si="11"/>
        <v>0.73575790463934632</v>
      </c>
    </row>
    <row r="756" spans="1:14" x14ac:dyDescent="0.2">
      <c r="A756" s="52">
        <v>20221231</v>
      </c>
      <c r="B756" s="54" t="s">
        <v>1643</v>
      </c>
      <c r="C756" s="62">
        <v>45615</v>
      </c>
      <c r="D756" s="52" t="s">
        <v>1397</v>
      </c>
      <c r="E756" s="52" t="s">
        <v>1386</v>
      </c>
      <c r="F756" s="54" t="s">
        <v>1396</v>
      </c>
      <c r="G756" s="52" t="s">
        <v>142</v>
      </c>
      <c r="H756" s="63">
        <v>89220.78</v>
      </c>
      <c r="I756" s="63">
        <v>149997.97472066901</v>
      </c>
      <c r="J756" s="52">
        <v>20240331</v>
      </c>
      <c r="K756" s="52" t="s">
        <v>1388</v>
      </c>
      <c r="L756" s="52" t="s">
        <v>368</v>
      </c>
      <c r="M756" s="63">
        <f>I756*VLOOKUP(G756,'Currency-RBI'!$A$2:$B$28,2,0)</f>
        <v>149997.97472066901</v>
      </c>
      <c r="N756" s="53">
        <f t="shared" si="11"/>
        <v>0.59481323108628481</v>
      </c>
    </row>
    <row r="757" spans="1:14" x14ac:dyDescent="0.2">
      <c r="A757" s="52">
        <v>20221231</v>
      </c>
      <c r="B757" s="54" t="s">
        <v>1642</v>
      </c>
      <c r="C757" s="62">
        <v>75061</v>
      </c>
      <c r="D757" s="52" t="s">
        <v>1397</v>
      </c>
      <c r="E757" s="52" t="s">
        <v>1385</v>
      </c>
      <c r="F757" s="54" t="s">
        <v>1396</v>
      </c>
      <c r="G757" s="52" t="s">
        <v>142</v>
      </c>
      <c r="H757" s="63">
        <v>491606.27999999997</v>
      </c>
      <c r="I757" s="63">
        <v>923436.57015029108</v>
      </c>
      <c r="J757" s="52">
        <v>20240331</v>
      </c>
      <c r="K757" s="52" t="s">
        <v>1388</v>
      </c>
      <c r="L757" s="52" t="s">
        <v>368</v>
      </c>
      <c r="M757" s="63">
        <f>I757*VLOOKUP(G757,'Currency-RBI'!$A$2:$B$28,2,0)</f>
        <v>923436.57015029108</v>
      </c>
      <c r="N757" s="53">
        <f t="shared" si="11"/>
        <v>0.5323660507835315</v>
      </c>
    </row>
    <row r="758" spans="1:14" x14ac:dyDescent="0.2">
      <c r="A758" s="52">
        <v>20221231</v>
      </c>
      <c r="B758" s="54" t="s">
        <v>1641</v>
      </c>
      <c r="C758" s="62">
        <v>22279</v>
      </c>
      <c r="D758" s="52" t="s">
        <v>1395</v>
      </c>
      <c r="E758" s="52" t="s">
        <v>1386</v>
      </c>
      <c r="F758" s="54" t="s">
        <v>1394</v>
      </c>
      <c r="G758" s="52" t="s">
        <v>142</v>
      </c>
      <c r="H758" s="63">
        <v>130994.81999999999</v>
      </c>
      <c r="I758" s="63">
        <v>184972.25425299624</v>
      </c>
      <c r="J758" s="52">
        <v>20240331</v>
      </c>
      <c r="K758" s="52" t="s">
        <v>1388</v>
      </c>
      <c r="L758" s="52" t="s">
        <v>368</v>
      </c>
      <c r="M758" s="63">
        <f>I758*VLOOKUP(G758,'Currency-RBI'!$A$2:$B$28,2,0)</f>
        <v>184972.25425299624</v>
      </c>
      <c r="N758" s="53">
        <f t="shared" si="11"/>
        <v>0.70818631977545954</v>
      </c>
    </row>
    <row r="759" spans="1:14" x14ac:dyDescent="0.2">
      <c r="A759" s="52">
        <v>20221231</v>
      </c>
      <c r="B759" s="54" t="s">
        <v>1640</v>
      </c>
      <c r="C759" s="62">
        <v>16702</v>
      </c>
      <c r="D759" s="52" t="s">
        <v>1395</v>
      </c>
      <c r="E759" s="52" t="s">
        <v>1385</v>
      </c>
      <c r="F759" s="54" t="s">
        <v>1394</v>
      </c>
      <c r="G759" s="52" t="s">
        <v>142</v>
      </c>
      <c r="H759" s="63">
        <v>455938.56</v>
      </c>
      <c r="I759" s="63">
        <v>706876.93400778505</v>
      </c>
      <c r="J759" s="52">
        <v>20240331</v>
      </c>
      <c r="K759" s="52" t="s">
        <v>1391</v>
      </c>
      <c r="L759" s="52" t="s">
        <v>368</v>
      </c>
      <c r="M759" s="63">
        <f>I759*VLOOKUP(G759,'Currency-RBI'!$A$2:$B$28,2,0)</f>
        <v>706876.93400778505</v>
      </c>
      <c r="N759" s="53">
        <f t="shared" si="11"/>
        <v>0.64500415569505432</v>
      </c>
    </row>
    <row r="760" spans="1:14" x14ac:dyDescent="0.2">
      <c r="A760" s="52">
        <v>20221231</v>
      </c>
      <c r="B760" s="54" t="s">
        <v>1639</v>
      </c>
      <c r="C760" s="62">
        <v>55500</v>
      </c>
      <c r="D760" s="52" t="s">
        <v>1395</v>
      </c>
      <c r="E760" s="52" t="s">
        <v>1386</v>
      </c>
      <c r="F760" s="54" t="s">
        <v>1394</v>
      </c>
      <c r="G760" s="52" t="s">
        <v>142</v>
      </c>
      <c r="H760" s="63">
        <v>351076.77</v>
      </c>
      <c r="I760" s="63">
        <v>409093.71223576576</v>
      </c>
      <c r="J760" s="52">
        <v>20240331</v>
      </c>
      <c r="K760" s="52" t="s">
        <v>1388</v>
      </c>
      <c r="L760" s="52" t="s">
        <v>367</v>
      </c>
      <c r="M760" s="63">
        <f>I760*VLOOKUP(G760,'Currency-RBI'!$A$2:$B$28,2,0)</f>
        <v>409093.71223576576</v>
      </c>
      <c r="N760" s="53">
        <f t="shared" si="11"/>
        <v>0.85818177962527598</v>
      </c>
    </row>
    <row r="761" spans="1:14" x14ac:dyDescent="0.2">
      <c r="A761" s="52">
        <v>20221231</v>
      </c>
      <c r="B761" s="54" t="s">
        <v>1638</v>
      </c>
      <c r="C761" s="62">
        <v>43456</v>
      </c>
      <c r="D761" s="52" t="s">
        <v>1395</v>
      </c>
      <c r="E761" s="52" t="s">
        <v>1385</v>
      </c>
      <c r="F761" s="54" t="s">
        <v>1394</v>
      </c>
      <c r="G761" s="52" t="s">
        <v>142</v>
      </c>
      <c r="H761" s="63">
        <v>314915.03999999998</v>
      </c>
      <c r="I761" s="63">
        <v>405349.4642488492</v>
      </c>
      <c r="J761" s="52">
        <v>20240331</v>
      </c>
      <c r="K761" s="52" t="s">
        <v>1391</v>
      </c>
      <c r="L761" s="52" t="s">
        <v>368</v>
      </c>
      <c r="M761" s="63">
        <f>I761*VLOOKUP(G761,'Currency-RBI'!$A$2:$B$28,2,0)</f>
        <v>405349.4642488492</v>
      </c>
      <c r="N761" s="53">
        <f t="shared" si="11"/>
        <v>0.77689763469545292</v>
      </c>
    </row>
    <row r="762" spans="1:14" x14ac:dyDescent="0.2">
      <c r="A762" s="52">
        <v>20221231</v>
      </c>
      <c r="B762" s="54" t="s">
        <v>1637</v>
      </c>
      <c r="C762" s="62">
        <v>18624</v>
      </c>
      <c r="D762" s="52" t="s">
        <v>1393</v>
      </c>
      <c r="E762" s="52" t="s">
        <v>1386</v>
      </c>
      <c r="F762" s="54" t="s">
        <v>1392</v>
      </c>
      <c r="G762" s="52" t="s">
        <v>142</v>
      </c>
      <c r="H762" s="63">
        <v>94276.71</v>
      </c>
      <c r="I762" s="63">
        <v>142589.50443363053</v>
      </c>
      <c r="J762" s="52">
        <v>20240331</v>
      </c>
      <c r="K762" s="52" t="s">
        <v>1391</v>
      </c>
      <c r="L762" s="52" t="s">
        <v>367</v>
      </c>
      <c r="M762" s="63">
        <f>I762*VLOOKUP(G762,'Currency-RBI'!$A$2:$B$28,2,0)</f>
        <v>142589.50443363053</v>
      </c>
      <c r="N762" s="53">
        <f t="shared" si="11"/>
        <v>0.66117566208305245</v>
      </c>
    </row>
    <row r="763" spans="1:14" x14ac:dyDescent="0.2">
      <c r="A763" s="52">
        <v>20221231</v>
      </c>
      <c r="B763" s="54" t="s">
        <v>1636</v>
      </c>
      <c r="C763" s="62">
        <v>58865</v>
      </c>
      <c r="D763" s="52" t="s">
        <v>1390</v>
      </c>
      <c r="E763" s="52" t="s">
        <v>1385</v>
      </c>
      <c r="F763" s="54" t="s">
        <v>1389</v>
      </c>
      <c r="G763" s="52" t="s">
        <v>142</v>
      </c>
      <c r="H763" s="63">
        <v>138574.26</v>
      </c>
      <c r="I763" s="63">
        <v>154491.02711612772</v>
      </c>
      <c r="J763" s="52">
        <v>20240331</v>
      </c>
      <c r="K763" s="52" t="s">
        <v>1391</v>
      </c>
      <c r="L763" s="52" t="s">
        <v>368</v>
      </c>
      <c r="M763" s="63">
        <f>I763*VLOOKUP(G763,'Currency-RBI'!$A$2:$B$28,2,0)</f>
        <v>154491.02711612772</v>
      </c>
      <c r="N763" s="53">
        <f t="shared" si="11"/>
        <v>0.89697287011909499</v>
      </c>
    </row>
    <row r="764" spans="1:14" x14ac:dyDescent="0.2">
      <c r="A764" s="52">
        <v>20221231</v>
      </c>
      <c r="B764" s="54" t="s">
        <v>1635</v>
      </c>
      <c r="C764" s="62">
        <v>40602</v>
      </c>
      <c r="D764" s="52" t="s">
        <v>1393</v>
      </c>
      <c r="E764" s="52" t="s">
        <v>1386</v>
      </c>
      <c r="F764" s="54" t="s">
        <v>1392</v>
      </c>
      <c r="G764" s="52" t="s">
        <v>142</v>
      </c>
      <c r="H764" s="63">
        <v>422133.02999999997</v>
      </c>
      <c r="I764" s="63">
        <v>505007.828568105</v>
      </c>
      <c r="J764" s="52">
        <v>20240331</v>
      </c>
      <c r="K764" s="52" t="s">
        <v>1391</v>
      </c>
      <c r="L764" s="52" t="s">
        <v>368</v>
      </c>
      <c r="M764" s="63">
        <f>I764*VLOOKUP(G764,'Currency-RBI'!$A$2:$B$28,2,0)</f>
        <v>505007.828568105</v>
      </c>
      <c r="N764" s="53">
        <f t="shared" si="11"/>
        <v>0.83589403197354872</v>
      </c>
    </row>
    <row r="765" spans="1:14" x14ac:dyDescent="0.2">
      <c r="A765" s="52">
        <v>20221231</v>
      </c>
      <c r="B765" s="54" t="s">
        <v>1634</v>
      </c>
      <c r="C765" s="62">
        <v>29230</v>
      </c>
      <c r="D765" s="52" t="s">
        <v>1395</v>
      </c>
      <c r="E765" s="52" t="s">
        <v>1385</v>
      </c>
      <c r="F765" s="54" t="s">
        <v>1394</v>
      </c>
      <c r="G765" s="52" t="s">
        <v>142</v>
      </c>
      <c r="H765" s="63">
        <v>270116.55</v>
      </c>
      <c r="I765" s="63">
        <v>300853.39395572629</v>
      </c>
      <c r="J765" s="52">
        <v>20240331</v>
      </c>
      <c r="K765" s="52" t="s">
        <v>1388</v>
      </c>
      <c r="L765" s="52" t="s">
        <v>367</v>
      </c>
      <c r="M765" s="63">
        <f>I765*VLOOKUP(G765,'Currency-RBI'!$A$2:$B$28,2,0)</f>
        <v>300853.39395572629</v>
      </c>
      <c r="N765" s="53">
        <f t="shared" si="11"/>
        <v>0.89783447827665341</v>
      </c>
    </row>
    <row r="766" spans="1:14" x14ac:dyDescent="0.2">
      <c r="A766" s="52">
        <v>20221231</v>
      </c>
      <c r="B766" s="54" t="s">
        <v>1633</v>
      </c>
      <c r="C766" s="62">
        <v>67591</v>
      </c>
      <c r="D766" s="52" t="s">
        <v>1390</v>
      </c>
      <c r="E766" s="52" t="s">
        <v>1385</v>
      </c>
      <c r="F766" s="54" t="s">
        <v>1389</v>
      </c>
      <c r="G766" s="52" t="s">
        <v>142</v>
      </c>
      <c r="H766" s="63">
        <v>243086.58</v>
      </c>
      <c r="I766" s="63">
        <v>477967.82451155834</v>
      </c>
      <c r="J766" s="52">
        <v>20240331</v>
      </c>
      <c r="K766" s="52" t="s">
        <v>1388</v>
      </c>
      <c r="L766" s="52" t="s">
        <v>368</v>
      </c>
      <c r="M766" s="63">
        <f>I766*VLOOKUP(G766,'Currency-RBI'!$A$2:$B$28,2,0)</f>
        <v>477967.82451155834</v>
      </c>
      <c r="N766" s="53">
        <f t="shared" si="11"/>
        <v>0.50858356469583155</v>
      </c>
    </row>
    <row r="767" spans="1:14" x14ac:dyDescent="0.2">
      <c r="A767" s="52">
        <v>20221231</v>
      </c>
      <c r="B767" s="54" t="s">
        <v>1632</v>
      </c>
      <c r="C767" s="62">
        <v>68630</v>
      </c>
      <c r="D767" s="52" t="s">
        <v>1395</v>
      </c>
      <c r="E767" s="52" t="s">
        <v>1386</v>
      </c>
      <c r="F767" s="54" t="s">
        <v>1394</v>
      </c>
      <c r="G767" s="52" t="s">
        <v>142</v>
      </c>
      <c r="H767" s="63">
        <v>326232.71999999997</v>
      </c>
      <c r="I767" s="63">
        <v>425490.52500280284</v>
      </c>
      <c r="J767" s="52">
        <v>20240331</v>
      </c>
      <c r="K767" s="52" t="s">
        <v>1391</v>
      </c>
      <c r="L767" s="52" t="s">
        <v>368</v>
      </c>
      <c r="M767" s="63">
        <f>I767*VLOOKUP(G767,'Currency-RBI'!$A$2:$B$28,2,0)</f>
        <v>425490.52500280284</v>
      </c>
      <c r="N767" s="53">
        <f t="shared" si="11"/>
        <v>0.76672146811694797</v>
      </c>
    </row>
    <row r="768" spans="1:14" x14ac:dyDescent="0.2">
      <c r="A768" s="52">
        <v>20221231</v>
      </c>
      <c r="B768" s="54" t="s">
        <v>1631</v>
      </c>
      <c r="C768" s="62">
        <v>78490</v>
      </c>
      <c r="D768" s="52" t="s">
        <v>1397</v>
      </c>
      <c r="E768" s="52" t="s">
        <v>1385</v>
      </c>
      <c r="F768" s="54" t="s">
        <v>1396</v>
      </c>
      <c r="G768" s="52" t="s">
        <v>142</v>
      </c>
      <c r="H768" s="63">
        <v>266120.90999999997</v>
      </c>
      <c r="I768" s="63">
        <v>284174.21518787957</v>
      </c>
      <c r="J768" s="52">
        <v>20240331</v>
      </c>
      <c r="K768" s="52" t="s">
        <v>1391</v>
      </c>
      <c r="L768" s="52" t="s">
        <v>367</v>
      </c>
      <c r="M768" s="63">
        <f>I768*VLOOKUP(G768,'Currency-RBI'!$A$2:$B$28,2,0)</f>
        <v>284174.21518787957</v>
      </c>
      <c r="N768" s="53">
        <f t="shared" si="11"/>
        <v>0.93647099482286322</v>
      </c>
    </row>
    <row r="769" spans="1:14" x14ac:dyDescent="0.2">
      <c r="A769" s="52">
        <v>20221231</v>
      </c>
      <c r="B769" s="54" t="s">
        <v>1630</v>
      </c>
      <c r="C769" s="62">
        <v>87809</v>
      </c>
      <c r="D769" s="52" t="s">
        <v>1397</v>
      </c>
      <c r="E769" s="52" t="s">
        <v>1386</v>
      </c>
      <c r="F769" s="54" t="s">
        <v>1396</v>
      </c>
      <c r="G769" s="52" t="s">
        <v>142</v>
      </c>
      <c r="H769" s="63">
        <v>155099.34</v>
      </c>
      <c r="I769" s="63">
        <v>178520.46751921249</v>
      </c>
      <c r="J769" s="52">
        <v>20240331</v>
      </c>
      <c r="K769" s="52" t="s">
        <v>1391</v>
      </c>
      <c r="L769" s="52" t="s">
        <v>368</v>
      </c>
      <c r="M769" s="63">
        <f>I769*VLOOKUP(G769,'Currency-RBI'!$A$2:$B$28,2,0)</f>
        <v>178520.46751921249</v>
      </c>
      <c r="N769" s="53">
        <f t="shared" si="11"/>
        <v>0.86880424499957187</v>
      </c>
    </row>
    <row r="770" spans="1:14" x14ac:dyDescent="0.2">
      <c r="A770" s="52">
        <v>20221231</v>
      </c>
      <c r="B770" s="54" t="s">
        <v>1629</v>
      </c>
      <c r="C770" s="62">
        <v>34145</v>
      </c>
      <c r="D770" s="52" t="s">
        <v>1395</v>
      </c>
      <c r="E770" s="52" t="s">
        <v>1386</v>
      </c>
      <c r="F770" s="54" t="s">
        <v>1394</v>
      </c>
      <c r="G770" s="52" t="s">
        <v>142</v>
      </c>
      <c r="H770" s="63">
        <v>282985.56</v>
      </c>
      <c r="I770" s="63">
        <v>295166.06771313358</v>
      </c>
      <c r="J770" s="52">
        <v>20240331</v>
      </c>
      <c r="K770" s="52" t="s">
        <v>1388</v>
      </c>
      <c r="L770" s="52" t="s">
        <v>367</v>
      </c>
      <c r="M770" s="63">
        <f>I770*VLOOKUP(G770,'Currency-RBI'!$A$2:$B$28,2,0)</f>
        <v>295166.06771313358</v>
      </c>
      <c r="N770" s="53">
        <f t="shared" ref="N770:N833" si="12">H770/I770</f>
        <v>0.95873337403752112</v>
      </c>
    </row>
    <row r="771" spans="1:14" x14ac:dyDescent="0.2">
      <c r="A771" s="52">
        <v>20221231</v>
      </c>
      <c r="B771" s="54" t="s">
        <v>1628</v>
      </c>
      <c r="C771" s="62">
        <v>37521</v>
      </c>
      <c r="D771" s="52" t="s">
        <v>1395</v>
      </c>
      <c r="E771" s="52" t="s">
        <v>1386</v>
      </c>
      <c r="F771" s="54" t="s">
        <v>1394</v>
      </c>
      <c r="G771" s="52" t="s">
        <v>142</v>
      </c>
      <c r="H771" s="63">
        <v>355469.4</v>
      </c>
      <c r="I771" s="63">
        <v>543568.56685152382</v>
      </c>
      <c r="J771" s="52">
        <v>20240331</v>
      </c>
      <c r="K771" s="52" t="s">
        <v>1391</v>
      </c>
      <c r="L771" s="52" t="s">
        <v>367</v>
      </c>
      <c r="M771" s="63">
        <f>I771*VLOOKUP(G771,'Currency-RBI'!$A$2:$B$28,2,0)</f>
        <v>543568.56685152382</v>
      </c>
      <c r="N771" s="53">
        <f t="shared" si="12"/>
        <v>0.65395503286542467</v>
      </c>
    </row>
    <row r="772" spans="1:14" x14ac:dyDescent="0.2">
      <c r="A772" s="52">
        <v>20221231</v>
      </c>
      <c r="B772" s="54" t="s">
        <v>1627</v>
      </c>
      <c r="C772" s="62">
        <v>75441</v>
      </c>
      <c r="D772" s="52" t="s">
        <v>1393</v>
      </c>
      <c r="E772" s="52" t="s">
        <v>1386</v>
      </c>
      <c r="F772" s="54" t="s">
        <v>1392</v>
      </c>
      <c r="G772" s="52" t="s">
        <v>142</v>
      </c>
      <c r="H772" s="63">
        <v>492612.12</v>
      </c>
      <c r="I772" s="63">
        <v>534928.90830267768</v>
      </c>
      <c r="J772" s="52">
        <v>20240331</v>
      </c>
      <c r="K772" s="52" t="s">
        <v>1388</v>
      </c>
      <c r="L772" s="52" t="s">
        <v>368</v>
      </c>
      <c r="M772" s="63">
        <f>I772*VLOOKUP(G772,'Currency-RBI'!$A$2:$B$28,2,0)</f>
        <v>534928.90830267768</v>
      </c>
      <c r="N772" s="53">
        <f t="shared" si="12"/>
        <v>0.92089268752188347</v>
      </c>
    </row>
    <row r="773" spans="1:14" x14ac:dyDescent="0.2">
      <c r="A773" s="52">
        <v>20221231</v>
      </c>
      <c r="B773" s="54" t="s">
        <v>1626</v>
      </c>
      <c r="C773" s="62">
        <v>47759</v>
      </c>
      <c r="D773" s="52" t="s">
        <v>1390</v>
      </c>
      <c r="E773" s="52" t="s">
        <v>1386</v>
      </c>
      <c r="F773" s="54" t="s">
        <v>1389</v>
      </c>
      <c r="G773" s="52" t="s">
        <v>142</v>
      </c>
      <c r="H773" s="63">
        <v>116056.70999999999</v>
      </c>
      <c r="I773" s="63">
        <v>165906.57603729068</v>
      </c>
      <c r="J773" s="52">
        <v>20240331</v>
      </c>
      <c r="K773" s="52" t="s">
        <v>1388</v>
      </c>
      <c r="L773" s="52" t="s">
        <v>367</v>
      </c>
      <c r="M773" s="63">
        <f>I773*VLOOKUP(G773,'Currency-RBI'!$A$2:$B$28,2,0)</f>
        <v>165906.57603729068</v>
      </c>
      <c r="N773" s="53">
        <f t="shared" si="12"/>
        <v>0.69953049946563917</v>
      </c>
    </row>
    <row r="774" spans="1:14" x14ac:dyDescent="0.2">
      <c r="A774" s="52">
        <v>20221231</v>
      </c>
      <c r="B774" s="54" t="s">
        <v>1625</v>
      </c>
      <c r="C774" s="62">
        <v>48764</v>
      </c>
      <c r="D774" s="52" t="s">
        <v>1390</v>
      </c>
      <c r="E774" s="52" t="s">
        <v>1386</v>
      </c>
      <c r="F774" s="54" t="s">
        <v>1389</v>
      </c>
      <c r="G774" s="52" t="s">
        <v>142</v>
      </c>
      <c r="H774" s="63">
        <v>300009.59999999998</v>
      </c>
      <c r="I774" s="63">
        <v>385296.6358499701</v>
      </c>
      <c r="J774" s="52">
        <v>20240331</v>
      </c>
      <c r="K774" s="52" t="s">
        <v>1391</v>
      </c>
      <c r="L774" s="52" t="s">
        <v>368</v>
      </c>
      <c r="M774" s="63">
        <f>I774*VLOOKUP(G774,'Currency-RBI'!$A$2:$B$28,2,0)</f>
        <v>385296.6358499701</v>
      </c>
      <c r="N774" s="53">
        <f t="shared" si="12"/>
        <v>0.77864578116072658</v>
      </c>
    </row>
    <row r="775" spans="1:14" x14ac:dyDescent="0.2">
      <c r="A775" s="52">
        <v>20221231</v>
      </c>
      <c r="B775" s="54" t="s">
        <v>1624</v>
      </c>
      <c r="C775" s="62">
        <v>65047</v>
      </c>
      <c r="D775" s="52" t="s">
        <v>1393</v>
      </c>
      <c r="E775" s="52" t="s">
        <v>1385</v>
      </c>
      <c r="F775" s="54" t="s">
        <v>1392</v>
      </c>
      <c r="G775" s="52" t="s">
        <v>142</v>
      </c>
      <c r="H775" s="63">
        <v>215902.16999999998</v>
      </c>
      <c r="I775" s="63">
        <v>307929.77769898513</v>
      </c>
      <c r="J775" s="52">
        <v>20240331</v>
      </c>
      <c r="K775" s="52" t="s">
        <v>1391</v>
      </c>
      <c r="L775" s="52" t="s">
        <v>368</v>
      </c>
      <c r="M775" s="63">
        <f>I775*VLOOKUP(G775,'Currency-RBI'!$A$2:$B$28,2,0)</f>
        <v>307929.77769898513</v>
      </c>
      <c r="N775" s="53">
        <f t="shared" si="12"/>
        <v>0.70114092769246184</v>
      </c>
    </row>
    <row r="776" spans="1:14" x14ac:dyDescent="0.2">
      <c r="A776" s="52">
        <v>20221231</v>
      </c>
      <c r="B776" s="54" t="s">
        <v>1623</v>
      </c>
      <c r="C776" s="62">
        <v>75563</v>
      </c>
      <c r="D776" s="52" t="s">
        <v>1393</v>
      </c>
      <c r="E776" s="52" t="s">
        <v>1386</v>
      </c>
      <c r="F776" s="54" t="s">
        <v>1392</v>
      </c>
      <c r="G776" s="52" t="s">
        <v>142</v>
      </c>
      <c r="H776" s="63">
        <v>358026.57</v>
      </c>
      <c r="I776" s="63">
        <v>619780.50506274204</v>
      </c>
      <c r="J776" s="52">
        <v>20240331</v>
      </c>
      <c r="K776" s="52" t="s">
        <v>1388</v>
      </c>
      <c r="L776" s="52" t="s">
        <v>367</v>
      </c>
      <c r="M776" s="63">
        <f>I776*VLOOKUP(G776,'Currency-RBI'!$A$2:$B$28,2,0)</f>
        <v>619780.50506274204</v>
      </c>
      <c r="N776" s="53">
        <f t="shared" si="12"/>
        <v>0.57766671761280397</v>
      </c>
    </row>
    <row r="777" spans="1:14" x14ac:dyDescent="0.2">
      <c r="A777" s="52">
        <v>20221231</v>
      </c>
      <c r="B777" s="54" t="s">
        <v>1622</v>
      </c>
      <c r="C777" s="62">
        <v>73566</v>
      </c>
      <c r="D777" s="52" t="s">
        <v>1390</v>
      </c>
      <c r="E777" s="52" t="s">
        <v>1386</v>
      </c>
      <c r="F777" s="54" t="s">
        <v>1389</v>
      </c>
      <c r="G777" s="52" t="s">
        <v>142</v>
      </c>
      <c r="H777" s="63">
        <v>197512.91999999998</v>
      </c>
      <c r="I777" s="63">
        <v>246980.06824235967</v>
      </c>
      <c r="J777" s="52">
        <v>20240331</v>
      </c>
      <c r="K777" s="52" t="s">
        <v>1388</v>
      </c>
      <c r="L777" s="52" t="s">
        <v>368</v>
      </c>
      <c r="M777" s="63">
        <f>I777*VLOOKUP(G777,'Currency-RBI'!$A$2:$B$28,2,0)</f>
        <v>246980.06824235967</v>
      </c>
      <c r="N777" s="53">
        <f t="shared" si="12"/>
        <v>0.799711982451078</v>
      </c>
    </row>
    <row r="778" spans="1:14" x14ac:dyDescent="0.2">
      <c r="A778" s="52">
        <v>20221231</v>
      </c>
      <c r="B778" s="54" t="s">
        <v>1621</v>
      </c>
      <c r="C778" s="62">
        <v>21799</v>
      </c>
      <c r="D778" s="52" t="s">
        <v>1397</v>
      </c>
      <c r="E778" s="52" t="s">
        <v>1385</v>
      </c>
      <c r="F778" s="54" t="s">
        <v>1396</v>
      </c>
      <c r="G778" s="52" t="s">
        <v>142</v>
      </c>
      <c r="H778" s="63">
        <v>200406.69</v>
      </c>
      <c r="I778" s="63">
        <v>381849.96914873953</v>
      </c>
      <c r="J778" s="52">
        <v>20240331</v>
      </c>
      <c r="K778" s="52" t="s">
        <v>1388</v>
      </c>
      <c r="L778" s="52" t="s">
        <v>368</v>
      </c>
      <c r="M778" s="63">
        <f>I778*VLOOKUP(G778,'Currency-RBI'!$A$2:$B$28,2,0)</f>
        <v>381849.96914873953</v>
      </c>
      <c r="N778" s="53">
        <f t="shared" si="12"/>
        <v>0.5248309707783082</v>
      </c>
    </row>
    <row r="779" spans="1:14" x14ac:dyDescent="0.2">
      <c r="A779" s="52">
        <v>20221231</v>
      </c>
      <c r="B779" s="54" t="s">
        <v>1620</v>
      </c>
      <c r="C779" s="62">
        <v>48747</v>
      </c>
      <c r="D779" s="52" t="s">
        <v>1395</v>
      </c>
      <c r="E779" s="52" t="s">
        <v>1385</v>
      </c>
      <c r="F779" s="54" t="s">
        <v>1394</v>
      </c>
      <c r="G779" s="52" t="s">
        <v>142</v>
      </c>
      <c r="H779" s="63">
        <v>219702.78</v>
      </c>
      <c r="I779" s="63">
        <v>395361.040293422</v>
      </c>
      <c r="J779" s="52">
        <v>20240331</v>
      </c>
      <c r="K779" s="52" t="s">
        <v>1391</v>
      </c>
      <c r="L779" s="52" t="s">
        <v>368</v>
      </c>
      <c r="M779" s="63">
        <f>I779*VLOOKUP(G779,'Currency-RBI'!$A$2:$B$28,2,0)</f>
        <v>395361.040293422</v>
      </c>
      <c r="N779" s="53">
        <f t="shared" si="12"/>
        <v>0.55570164383659282</v>
      </c>
    </row>
    <row r="780" spans="1:14" x14ac:dyDescent="0.2">
      <c r="A780" s="52">
        <v>20221231</v>
      </c>
      <c r="B780" s="54" t="s">
        <v>1619</v>
      </c>
      <c r="C780" s="62">
        <v>58717</v>
      </c>
      <c r="D780" s="52" t="s">
        <v>1397</v>
      </c>
      <c r="E780" s="52" t="s">
        <v>1386</v>
      </c>
      <c r="F780" s="54" t="s">
        <v>1396</v>
      </c>
      <c r="G780" s="52" t="s">
        <v>142</v>
      </c>
      <c r="H780" s="63">
        <v>118862.37</v>
      </c>
      <c r="I780" s="63">
        <v>170171.39643544008</v>
      </c>
      <c r="J780" s="52">
        <v>20240331</v>
      </c>
      <c r="K780" s="52" t="s">
        <v>1388</v>
      </c>
      <c r="L780" s="52" t="s">
        <v>368</v>
      </c>
      <c r="M780" s="63">
        <f>I780*VLOOKUP(G780,'Currency-RBI'!$A$2:$B$28,2,0)</f>
        <v>170171.39643544008</v>
      </c>
      <c r="N780" s="53">
        <f t="shared" si="12"/>
        <v>0.69848618798338535</v>
      </c>
    </row>
    <row r="781" spans="1:14" x14ac:dyDescent="0.2">
      <c r="A781" s="52">
        <v>20221231</v>
      </c>
      <c r="B781" s="54" t="s">
        <v>1618</v>
      </c>
      <c r="C781" s="62">
        <v>11035</v>
      </c>
      <c r="D781" s="52" t="s">
        <v>1395</v>
      </c>
      <c r="E781" s="52" t="s">
        <v>1386</v>
      </c>
      <c r="F781" s="54" t="s">
        <v>1394</v>
      </c>
      <c r="G781" s="52" t="s">
        <v>142</v>
      </c>
      <c r="H781" s="63">
        <v>487051.29</v>
      </c>
      <c r="I781" s="63">
        <v>803387.89238293888</v>
      </c>
      <c r="J781" s="52">
        <v>20240331</v>
      </c>
      <c r="K781" s="52" t="s">
        <v>1391</v>
      </c>
      <c r="L781" s="52" t="s">
        <v>367</v>
      </c>
      <c r="M781" s="63">
        <f>I781*VLOOKUP(G781,'Currency-RBI'!$A$2:$B$28,2,0)</f>
        <v>803387.89238293888</v>
      </c>
      <c r="N781" s="53">
        <f t="shared" si="12"/>
        <v>0.606246739112972</v>
      </c>
    </row>
    <row r="782" spans="1:14" x14ac:dyDescent="0.2">
      <c r="A782" s="52">
        <v>20221231</v>
      </c>
      <c r="B782" s="54" t="s">
        <v>1617</v>
      </c>
      <c r="C782" s="62">
        <v>44761</v>
      </c>
      <c r="D782" s="52" t="s">
        <v>1390</v>
      </c>
      <c r="E782" s="52" t="s">
        <v>1386</v>
      </c>
      <c r="F782" s="54" t="s">
        <v>1389</v>
      </c>
      <c r="G782" s="52" t="s">
        <v>142</v>
      </c>
      <c r="H782" s="63">
        <v>467341.38</v>
      </c>
      <c r="I782" s="63">
        <v>468176.40872784436</v>
      </c>
      <c r="J782" s="52">
        <v>20240331</v>
      </c>
      <c r="K782" s="52" t="s">
        <v>1388</v>
      </c>
      <c r="L782" s="52" t="s">
        <v>367</v>
      </c>
      <c r="M782" s="63">
        <f>I782*VLOOKUP(G782,'Currency-RBI'!$A$2:$B$28,2,0)</f>
        <v>468176.40872784436</v>
      </c>
      <c r="N782" s="53">
        <f t="shared" si="12"/>
        <v>0.99821642288616519</v>
      </c>
    </row>
    <row r="783" spans="1:14" x14ac:dyDescent="0.2">
      <c r="A783" s="52">
        <v>20221231</v>
      </c>
      <c r="B783" s="54" t="s">
        <v>1616</v>
      </c>
      <c r="C783" s="62">
        <v>24149</v>
      </c>
      <c r="D783" s="52" t="s">
        <v>1395</v>
      </c>
      <c r="E783" s="52" t="s">
        <v>1385</v>
      </c>
      <c r="F783" s="54" t="s">
        <v>1394</v>
      </c>
      <c r="G783" s="52" t="s">
        <v>142</v>
      </c>
      <c r="H783" s="63">
        <v>189761.22</v>
      </c>
      <c r="I783" s="63">
        <v>223509.30805448673</v>
      </c>
      <c r="J783" s="52">
        <v>20240331</v>
      </c>
      <c r="K783" s="52" t="s">
        <v>1391</v>
      </c>
      <c r="L783" s="52" t="s">
        <v>367</v>
      </c>
      <c r="M783" s="63">
        <f>I783*VLOOKUP(G783,'Currency-RBI'!$A$2:$B$28,2,0)</f>
        <v>223509.30805448673</v>
      </c>
      <c r="N783" s="53">
        <f t="shared" si="12"/>
        <v>0.84900813148121923</v>
      </c>
    </row>
    <row r="784" spans="1:14" x14ac:dyDescent="0.2">
      <c r="A784" s="52">
        <v>20221231</v>
      </c>
      <c r="B784" s="54" t="s">
        <v>1615</v>
      </c>
      <c r="C784" s="62">
        <v>73278</v>
      </c>
      <c r="D784" s="52" t="s">
        <v>1390</v>
      </c>
      <c r="E784" s="52" t="s">
        <v>1385</v>
      </c>
      <c r="F784" s="54" t="s">
        <v>1389</v>
      </c>
      <c r="G784" s="52" t="s">
        <v>142</v>
      </c>
      <c r="H784" s="63">
        <v>125421.12</v>
      </c>
      <c r="I784" s="63">
        <v>131629.91221512412</v>
      </c>
      <c r="J784" s="52">
        <v>20240331</v>
      </c>
      <c r="K784" s="52" t="s">
        <v>1388</v>
      </c>
      <c r="L784" s="52" t="s">
        <v>367</v>
      </c>
      <c r="M784" s="63">
        <f>I784*VLOOKUP(G784,'Currency-RBI'!$A$2:$B$28,2,0)</f>
        <v>131629.91221512412</v>
      </c>
      <c r="N784" s="53">
        <f t="shared" si="12"/>
        <v>0.9528314490935994</v>
      </c>
    </row>
    <row r="785" spans="1:14" x14ac:dyDescent="0.2">
      <c r="A785" s="52">
        <v>20221231</v>
      </c>
      <c r="B785" s="54" t="s">
        <v>1614</v>
      </c>
      <c r="C785" s="62">
        <v>30141</v>
      </c>
      <c r="D785" s="52" t="s">
        <v>1393</v>
      </c>
      <c r="E785" s="52" t="s">
        <v>1386</v>
      </c>
      <c r="F785" s="54" t="s">
        <v>1392</v>
      </c>
      <c r="G785" s="52" t="s">
        <v>142</v>
      </c>
      <c r="H785" s="63">
        <v>82866.960000000006</v>
      </c>
      <c r="I785" s="63">
        <v>108295.82668349385</v>
      </c>
      <c r="J785" s="52">
        <v>20240331</v>
      </c>
      <c r="K785" s="52" t="s">
        <v>1391</v>
      </c>
      <c r="L785" s="52" t="s">
        <v>368</v>
      </c>
      <c r="M785" s="63">
        <f>I785*VLOOKUP(G785,'Currency-RBI'!$A$2:$B$28,2,0)</f>
        <v>108295.82668349385</v>
      </c>
      <c r="N785" s="53">
        <f t="shared" si="12"/>
        <v>0.76519070529086564</v>
      </c>
    </row>
    <row r="786" spans="1:14" x14ac:dyDescent="0.2">
      <c r="A786" s="52">
        <v>20221231</v>
      </c>
      <c r="B786" s="54" t="s">
        <v>1613</v>
      </c>
      <c r="C786" s="62">
        <v>81236</v>
      </c>
      <c r="D786" s="52" t="s">
        <v>1395</v>
      </c>
      <c r="E786" s="52" t="s">
        <v>1386</v>
      </c>
      <c r="F786" s="54" t="s">
        <v>1394</v>
      </c>
      <c r="G786" s="52" t="s">
        <v>142</v>
      </c>
      <c r="H786" s="63">
        <v>423951.66</v>
      </c>
      <c r="I786" s="63">
        <v>523537.57667967182</v>
      </c>
      <c r="J786" s="52">
        <v>20240331</v>
      </c>
      <c r="K786" s="52" t="s">
        <v>1391</v>
      </c>
      <c r="L786" s="52" t="s">
        <v>367</v>
      </c>
      <c r="M786" s="63">
        <f>I786*VLOOKUP(G786,'Currency-RBI'!$A$2:$B$28,2,0)</f>
        <v>523537.57667967182</v>
      </c>
      <c r="N786" s="53">
        <f t="shared" si="12"/>
        <v>0.80978267632429402</v>
      </c>
    </row>
    <row r="787" spans="1:14" x14ac:dyDescent="0.2">
      <c r="A787" s="52">
        <v>20221231</v>
      </c>
      <c r="B787" s="54" t="s">
        <v>1612</v>
      </c>
      <c r="C787" s="62">
        <v>44607</v>
      </c>
      <c r="D787" s="52" t="s">
        <v>1393</v>
      </c>
      <c r="E787" s="52" t="s">
        <v>1386</v>
      </c>
      <c r="F787" s="54" t="s">
        <v>1392</v>
      </c>
      <c r="G787" s="52" t="s">
        <v>142</v>
      </c>
      <c r="H787" s="63">
        <v>227370.33</v>
      </c>
      <c r="I787" s="63">
        <v>268839.38450417755</v>
      </c>
      <c r="J787" s="52">
        <v>20240331</v>
      </c>
      <c r="K787" s="52" t="s">
        <v>1391</v>
      </c>
      <c r="L787" s="52" t="s">
        <v>367</v>
      </c>
      <c r="M787" s="63">
        <f>I787*VLOOKUP(G787,'Currency-RBI'!$A$2:$B$28,2,0)</f>
        <v>268839.38450417755</v>
      </c>
      <c r="N787" s="53">
        <f t="shared" si="12"/>
        <v>0.8457478446446407</v>
      </c>
    </row>
    <row r="788" spans="1:14" x14ac:dyDescent="0.2">
      <c r="A788" s="52">
        <v>20221231</v>
      </c>
      <c r="B788" s="54" t="s">
        <v>1611</v>
      </c>
      <c r="C788" s="62">
        <v>72994</v>
      </c>
      <c r="D788" s="52" t="s">
        <v>1397</v>
      </c>
      <c r="E788" s="52" t="s">
        <v>1386</v>
      </c>
      <c r="F788" s="54" t="s">
        <v>1396</v>
      </c>
      <c r="G788" s="52" t="s">
        <v>142</v>
      </c>
      <c r="H788" s="63">
        <v>421904.33999999997</v>
      </c>
      <c r="I788" s="63">
        <v>573355.61387818214</v>
      </c>
      <c r="J788" s="52">
        <v>20240331</v>
      </c>
      <c r="K788" s="52" t="s">
        <v>1391</v>
      </c>
      <c r="L788" s="52" t="s">
        <v>367</v>
      </c>
      <c r="M788" s="63">
        <f>I788*VLOOKUP(G788,'Currency-RBI'!$A$2:$B$28,2,0)</f>
        <v>573355.61387818214</v>
      </c>
      <c r="N788" s="53">
        <f t="shared" si="12"/>
        <v>0.73585106657670185</v>
      </c>
    </row>
    <row r="789" spans="1:14" x14ac:dyDescent="0.2">
      <c r="A789" s="52">
        <v>20221231</v>
      </c>
      <c r="B789" s="54" t="s">
        <v>1610</v>
      </c>
      <c r="C789" s="62">
        <v>42390</v>
      </c>
      <c r="D789" s="52" t="s">
        <v>1390</v>
      </c>
      <c r="E789" s="52" t="s">
        <v>1385</v>
      </c>
      <c r="F789" s="54" t="s">
        <v>1389</v>
      </c>
      <c r="G789" s="52" t="s">
        <v>142</v>
      </c>
      <c r="H789" s="63">
        <v>169136.55</v>
      </c>
      <c r="I789" s="63">
        <v>276506.11951387709</v>
      </c>
      <c r="J789" s="52">
        <v>20240331</v>
      </c>
      <c r="K789" s="52" t="s">
        <v>1391</v>
      </c>
      <c r="L789" s="52" t="s">
        <v>367</v>
      </c>
      <c r="M789" s="63">
        <f>I789*VLOOKUP(G789,'Currency-RBI'!$A$2:$B$28,2,0)</f>
        <v>276506.11951387709</v>
      </c>
      <c r="N789" s="53">
        <f t="shared" si="12"/>
        <v>0.61169188695482557</v>
      </c>
    </row>
    <row r="790" spans="1:14" x14ac:dyDescent="0.2">
      <c r="A790" s="52">
        <v>20221231</v>
      </c>
      <c r="B790" s="54" t="s">
        <v>1609</v>
      </c>
      <c r="C790" s="62">
        <v>48239</v>
      </c>
      <c r="D790" s="52" t="s">
        <v>1393</v>
      </c>
      <c r="E790" s="52" t="s">
        <v>1385</v>
      </c>
      <c r="F790" s="54" t="s">
        <v>1392</v>
      </c>
      <c r="G790" s="52" t="s">
        <v>142</v>
      </c>
      <c r="H790" s="63">
        <v>468292.77</v>
      </c>
      <c r="I790" s="63">
        <v>564219.18401505973</v>
      </c>
      <c r="J790" s="52">
        <v>20240331</v>
      </c>
      <c r="K790" s="52" t="s">
        <v>1391</v>
      </c>
      <c r="L790" s="52" t="s">
        <v>368</v>
      </c>
      <c r="M790" s="63">
        <f>I790*VLOOKUP(G790,'Currency-RBI'!$A$2:$B$28,2,0)</f>
        <v>564219.18401505973</v>
      </c>
      <c r="N790" s="53">
        <f t="shared" si="12"/>
        <v>0.82998377805512669</v>
      </c>
    </row>
    <row r="791" spans="1:14" x14ac:dyDescent="0.2">
      <c r="A791" s="52">
        <v>20221231</v>
      </c>
      <c r="B791" s="54" t="s">
        <v>1608</v>
      </c>
      <c r="C791" s="62">
        <v>15784</v>
      </c>
      <c r="D791" s="52" t="s">
        <v>1397</v>
      </c>
      <c r="E791" s="52" t="s">
        <v>1385</v>
      </c>
      <c r="F791" s="54" t="s">
        <v>1396</v>
      </c>
      <c r="G791" s="52" t="s">
        <v>142</v>
      </c>
      <c r="H791" s="63">
        <v>266627.78999999998</v>
      </c>
      <c r="I791" s="63">
        <v>476846.81774681929</v>
      </c>
      <c r="J791" s="52">
        <v>20240331</v>
      </c>
      <c r="K791" s="52" t="s">
        <v>1391</v>
      </c>
      <c r="L791" s="52" t="s">
        <v>368</v>
      </c>
      <c r="M791" s="63">
        <f>I791*VLOOKUP(G791,'Currency-RBI'!$A$2:$B$28,2,0)</f>
        <v>476846.81774681929</v>
      </c>
      <c r="N791" s="53">
        <f t="shared" si="12"/>
        <v>0.55914767610248661</v>
      </c>
    </row>
    <row r="792" spans="1:14" x14ac:dyDescent="0.2">
      <c r="A792" s="52">
        <v>20221231</v>
      </c>
      <c r="B792" s="54" t="s">
        <v>1607</v>
      </c>
      <c r="C792" s="62">
        <v>44885</v>
      </c>
      <c r="D792" s="52" t="s">
        <v>1390</v>
      </c>
      <c r="E792" s="52" t="s">
        <v>1386</v>
      </c>
      <c r="F792" s="54" t="s">
        <v>1389</v>
      </c>
      <c r="G792" s="52" t="s">
        <v>142</v>
      </c>
      <c r="H792" s="63">
        <v>417322.62</v>
      </c>
      <c r="I792" s="63">
        <v>761297.3092198869</v>
      </c>
      <c r="J792" s="52">
        <v>20240331</v>
      </c>
      <c r="K792" s="52" t="s">
        <v>1388</v>
      </c>
      <c r="L792" s="52" t="s">
        <v>368</v>
      </c>
      <c r="M792" s="63">
        <f>I792*VLOOKUP(G792,'Currency-RBI'!$A$2:$B$28,2,0)</f>
        <v>761297.3092198869</v>
      </c>
      <c r="N792" s="53">
        <f t="shared" si="12"/>
        <v>0.54817298701296724</v>
      </c>
    </row>
    <row r="793" spans="1:14" x14ac:dyDescent="0.2">
      <c r="A793" s="52">
        <v>20221231</v>
      </c>
      <c r="B793" s="54" t="s">
        <v>1606</v>
      </c>
      <c r="C793" s="62">
        <v>64358</v>
      </c>
      <c r="D793" s="52" t="s">
        <v>1397</v>
      </c>
      <c r="E793" s="52" t="s">
        <v>1385</v>
      </c>
      <c r="F793" s="54" t="s">
        <v>1396</v>
      </c>
      <c r="G793" s="52" t="s">
        <v>142</v>
      </c>
      <c r="H793" s="63">
        <v>118895.03999999999</v>
      </c>
      <c r="I793" s="63">
        <v>166640.33278449345</v>
      </c>
      <c r="J793" s="52">
        <v>20240331</v>
      </c>
      <c r="K793" s="52" t="s">
        <v>1391</v>
      </c>
      <c r="L793" s="52" t="s">
        <v>367</v>
      </c>
      <c r="M793" s="63">
        <f>I793*VLOOKUP(G793,'Currency-RBI'!$A$2:$B$28,2,0)</f>
        <v>166640.33278449345</v>
      </c>
      <c r="N793" s="53">
        <f t="shared" si="12"/>
        <v>0.71348297265920757</v>
      </c>
    </row>
    <row r="794" spans="1:14" x14ac:dyDescent="0.2">
      <c r="A794" s="52">
        <v>20221231</v>
      </c>
      <c r="B794" s="54" t="s">
        <v>1605</v>
      </c>
      <c r="C794" s="62">
        <v>19267</v>
      </c>
      <c r="D794" s="52" t="s">
        <v>1397</v>
      </c>
      <c r="E794" s="52" t="s">
        <v>1386</v>
      </c>
      <c r="F794" s="54" t="s">
        <v>1396</v>
      </c>
      <c r="G794" s="52" t="s">
        <v>142</v>
      </c>
      <c r="H794" s="63">
        <v>215492.31</v>
      </c>
      <c r="I794" s="63">
        <v>333047.95732578973</v>
      </c>
      <c r="J794" s="52">
        <v>20240331</v>
      </c>
      <c r="K794" s="52" t="s">
        <v>1388</v>
      </c>
      <c r="L794" s="52" t="s">
        <v>367</v>
      </c>
      <c r="M794" s="63">
        <f>I794*VLOOKUP(G794,'Currency-RBI'!$A$2:$B$28,2,0)</f>
        <v>333047.95732578973</v>
      </c>
      <c r="N794" s="53">
        <f t="shared" si="12"/>
        <v>0.64703087126039327</v>
      </c>
    </row>
    <row r="795" spans="1:14" x14ac:dyDescent="0.2">
      <c r="A795" s="52">
        <v>20221231</v>
      </c>
      <c r="B795" s="54" t="s">
        <v>1604</v>
      </c>
      <c r="C795" s="62">
        <v>71549</v>
      </c>
      <c r="D795" s="52" t="s">
        <v>1395</v>
      </c>
      <c r="E795" s="52" t="s">
        <v>1385</v>
      </c>
      <c r="F795" s="54" t="s">
        <v>1394</v>
      </c>
      <c r="G795" s="52" t="s">
        <v>142</v>
      </c>
      <c r="H795" s="63">
        <v>301942.08</v>
      </c>
      <c r="I795" s="63">
        <v>580860.34526821983</v>
      </c>
      <c r="J795" s="52">
        <v>20240331</v>
      </c>
      <c r="K795" s="52" t="s">
        <v>1388</v>
      </c>
      <c r="L795" s="52" t="s">
        <v>367</v>
      </c>
      <c r="M795" s="63">
        <f>I795*VLOOKUP(G795,'Currency-RBI'!$A$2:$B$28,2,0)</f>
        <v>580860.34526821983</v>
      </c>
      <c r="N795" s="53">
        <f t="shared" si="12"/>
        <v>0.51981871797527224</v>
      </c>
    </row>
    <row r="796" spans="1:14" x14ac:dyDescent="0.2">
      <c r="A796" s="52">
        <v>20221231</v>
      </c>
      <c r="B796" s="54" t="s">
        <v>1603</v>
      </c>
      <c r="C796" s="62">
        <v>58805</v>
      </c>
      <c r="D796" s="52" t="s">
        <v>1390</v>
      </c>
      <c r="E796" s="52" t="s">
        <v>1386</v>
      </c>
      <c r="F796" s="54" t="s">
        <v>1389</v>
      </c>
      <c r="G796" s="52" t="s">
        <v>142</v>
      </c>
      <c r="H796" s="63">
        <v>340430.31</v>
      </c>
      <c r="I796" s="63">
        <v>595886.52885646408</v>
      </c>
      <c r="J796" s="52">
        <v>20240331</v>
      </c>
      <c r="K796" s="52" t="s">
        <v>1391</v>
      </c>
      <c r="L796" s="52" t="s">
        <v>367</v>
      </c>
      <c r="M796" s="63">
        <f>I796*VLOOKUP(G796,'Currency-RBI'!$A$2:$B$28,2,0)</f>
        <v>595886.52885646408</v>
      </c>
      <c r="N796" s="53">
        <f t="shared" si="12"/>
        <v>0.57130056397365236</v>
      </c>
    </row>
    <row r="797" spans="1:14" x14ac:dyDescent="0.2">
      <c r="A797" s="52">
        <v>20221231</v>
      </c>
      <c r="B797" s="54" t="s">
        <v>1602</v>
      </c>
      <c r="C797" s="62">
        <v>12876</v>
      </c>
      <c r="D797" s="52" t="s">
        <v>1393</v>
      </c>
      <c r="E797" s="52" t="s">
        <v>1386</v>
      </c>
      <c r="F797" s="54" t="s">
        <v>1392</v>
      </c>
      <c r="G797" s="52" t="s">
        <v>142</v>
      </c>
      <c r="H797" s="63">
        <v>211188.78</v>
      </c>
      <c r="I797" s="63">
        <v>231758.42208123859</v>
      </c>
      <c r="J797" s="52">
        <v>20240331</v>
      </c>
      <c r="K797" s="52" t="s">
        <v>1388</v>
      </c>
      <c r="L797" s="52" t="s">
        <v>368</v>
      </c>
      <c r="M797" s="63">
        <f>I797*VLOOKUP(G797,'Currency-RBI'!$A$2:$B$28,2,0)</f>
        <v>231758.42208123859</v>
      </c>
      <c r="N797" s="53">
        <f t="shared" si="12"/>
        <v>0.91124533082112424</v>
      </c>
    </row>
    <row r="798" spans="1:14" x14ac:dyDescent="0.2">
      <c r="A798" s="52">
        <v>20221231</v>
      </c>
      <c r="B798" s="54" t="s">
        <v>1601</v>
      </c>
      <c r="C798" s="62">
        <v>28976</v>
      </c>
      <c r="D798" s="52" t="s">
        <v>1395</v>
      </c>
      <c r="E798" s="52" t="s">
        <v>1386</v>
      </c>
      <c r="F798" s="54" t="s">
        <v>1394</v>
      </c>
      <c r="G798" s="52" t="s">
        <v>142</v>
      </c>
      <c r="H798" s="63">
        <v>287383.14</v>
      </c>
      <c r="I798" s="63">
        <v>304443.12753909931</v>
      </c>
      <c r="J798" s="52">
        <v>20240331</v>
      </c>
      <c r="K798" s="52" t="s">
        <v>1388</v>
      </c>
      <c r="L798" s="52" t="s">
        <v>367</v>
      </c>
      <c r="M798" s="63">
        <f>I798*VLOOKUP(G798,'Currency-RBI'!$A$2:$B$28,2,0)</f>
        <v>304443.12753909931</v>
      </c>
      <c r="N798" s="53">
        <f t="shared" si="12"/>
        <v>0.94396330218717683</v>
      </c>
    </row>
    <row r="799" spans="1:14" x14ac:dyDescent="0.2">
      <c r="A799" s="52">
        <v>20221231</v>
      </c>
      <c r="B799" s="54" t="s">
        <v>1600</v>
      </c>
      <c r="C799" s="62">
        <v>44193</v>
      </c>
      <c r="D799" s="52" t="s">
        <v>1397</v>
      </c>
      <c r="E799" s="52" t="s">
        <v>1385</v>
      </c>
      <c r="F799" s="54" t="s">
        <v>1396</v>
      </c>
      <c r="G799" s="52" t="s">
        <v>142</v>
      </c>
      <c r="H799" s="63">
        <v>316501.02</v>
      </c>
      <c r="I799" s="63">
        <v>354593.10600129748</v>
      </c>
      <c r="J799" s="52">
        <v>20240331</v>
      </c>
      <c r="K799" s="52" t="s">
        <v>1388</v>
      </c>
      <c r="L799" s="52" t="s">
        <v>367</v>
      </c>
      <c r="M799" s="63">
        <f>I799*VLOOKUP(G799,'Currency-RBI'!$A$2:$B$28,2,0)</f>
        <v>354593.10600129748</v>
      </c>
      <c r="N799" s="53">
        <f t="shared" si="12"/>
        <v>0.89257522112920584</v>
      </c>
    </row>
    <row r="800" spans="1:14" x14ac:dyDescent="0.2">
      <c r="A800" s="52">
        <v>20221231</v>
      </c>
      <c r="B800" s="54" t="s">
        <v>1599</v>
      </c>
      <c r="C800" s="62">
        <v>48077</v>
      </c>
      <c r="D800" s="52" t="s">
        <v>1390</v>
      </c>
      <c r="E800" s="52" t="s">
        <v>1386</v>
      </c>
      <c r="F800" s="54" t="s">
        <v>1389</v>
      </c>
      <c r="G800" s="52" t="s">
        <v>142</v>
      </c>
      <c r="H800" s="63">
        <v>193129.2</v>
      </c>
      <c r="I800" s="63">
        <v>313489.7017610427</v>
      </c>
      <c r="J800" s="52">
        <v>20240331</v>
      </c>
      <c r="K800" s="52" t="s">
        <v>1391</v>
      </c>
      <c r="L800" s="52" t="s">
        <v>367</v>
      </c>
      <c r="M800" s="63">
        <f>I800*VLOOKUP(G800,'Currency-RBI'!$A$2:$B$28,2,0)</f>
        <v>313489.7017610427</v>
      </c>
      <c r="N800" s="53">
        <f t="shared" si="12"/>
        <v>0.61606234244725722</v>
      </c>
    </row>
    <row r="801" spans="1:14" x14ac:dyDescent="0.2">
      <c r="A801" s="52">
        <v>20221231</v>
      </c>
      <c r="B801" s="54" t="s">
        <v>1598</v>
      </c>
      <c r="C801" s="62">
        <v>82094</v>
      </c>
      <c r="D801" s="52" t="s">
        <v>1397</v>
      </c>
      <c r="E801" s="52" t="s">
        <v>1386</v>
      </c>
      <c r="F801" s="54" t="s">
        <v>1396</v>
      </c>
      <c r="G801" s="52" t="s">
        <v>142</v>
      </c>
      <c r="H801" s="63">
        <v>200089.88999999998</v>
      </c>
      <c r="I801" s="63">
        <v>397187.24973170488</v>
      </c>
      <c r="J801" s="52">
        <v>20240331</v>
      </c>
      <c r="K801" s="52" t="s">
        <v>1391</v>
      </c>
      <c r="L801" s="52" t="s">
        <v>367</v>
      </c>
      <c r="M801" s="63">
        <f>I801*VLOOKUP(G801,'Currency-RBI'!$A$2:$B$28,2,0)</f>
        <v>397187.24973170488</v>
      </c>
      <c r="N801" s="53">
        <f t="shared" si="12"/>
        <v>0.50376715298680474</v>
      </c>
    </row>
    <row r="802" spans="1:14" x14ac:dyDescent="0.2">
      <c r="A802" s="52">
        <v>20221231</v>
      </c>
      <c r="B802" s="54" t="s">
        <v>1597</v>
      </c>
      <c r="C802" s="62">
        <v>57391</v>
      </c>
      <c r="D802" s="52" t="s">
        <v>1397</v>
      </c>
      <c r="E802" s="52" t="s">
        <v>1385</v>
      </c>
      <c r="F802" s="54" t="s">
        <v>1396</v>
      </c>
      <c r="G802" s="52" t="s">
        <v>142</v>
      </c>
      <c r="H802" s="63">
        <v>438410.61</v>
      </c>
      <c r="I802" s="63">
        <v>683243.21808435128</v>
      </c>
      <c r="J802" s="52">
        <v>20240331</v>
      </c>
      <c r="K802" s="52" t="s">
        <v>1388</v>
      </c>
      <c r="L802" s="52" t="s">
        <v>368</v>
      </c>
      <c r="M802" s="63">
        <f>I802*VLOOKUP(G802,'Currency-RBI'!$A$2:$B$28,2,0)</f>
        <v>683243.21808435128</v>
      </c>
      <c r="N802" s="53">
        <f t="shared" si="12"/>
        <v>0.6416611221245595</v>
      </c>
    </row>
    <row r="803" spans="1:14" x14ac:dyDescent="0.2">
      <c r="A803" s="52">
        <v>20221231</v>
      </c>
      <c r="B803" s="54" t="s">
        <v>1596</v>
      </c>
      <c r="C803" s="62">
        <v>73575</v>
      </c>
      <c r="D803" s="52" t="s">
        <v>1390</v>
      </c>
      <c r="E803" s="52" t="s">
        <v>1385</v>
      </c>
      <c r="F803" s="54" t="s">
        <v>1389</v>
      </c>
      <c r="G803" s="52" t="s">
        <v>142</v>
      </c>
      <c r="H803" s="63">
        <v>53960.94</v>
      </c>
      <c r="I803" s="63">
        <v>91743.17037543976</v>
      </c>
      <c r="J803" s="52">
        <v>20240331</v>
      </c>
      <c r="K803" s="52" t="s">
        <v>1388</v>
      </c>
      <c r="L803" s="52" t="s">
        <v>368</v>
      </c>
      <c r="M803" s="63">
        <f>I803*VLOOKUP(G803,'Currency-RBI'!$A$2:$B$28,2,0)</f>
        <v>91743.17037543976</v>
      </c>
      <c r="N803" s="53">
        <f t="shared" si="12"/>
        <v>0.58817391833284294</v>
      </c>
    </row>
    <row r="804" spans="1:14" x14ac:dyDescent="0.2">
      <c r="A804" s="52">
        <v>20221231</v>
      </c>
      <c r="B804" s="54" t="s">
        <v>1595</v>
      </c>
      <c r="C804" s="62">
        <v>52655</v>
      </c>
      <c r="D804" s="52" t="s">
        <v>1397</v>
      </c>
      <c r="E804" s="52" t="s">
        <v>1386</v>
      </c>
      <c r="F804" s="54" t="s">
        <v>1396</v>
      </c>
      <c r="G804" s="52" t="s">
        <v>142</v>
      </c>
      <c r="H804" s="63">
        <v>229788.9</v>
      </c>
      <c r="I804" s="63">
        <v>327485.44392915588</v>
      </c>
      <c r="J804" s="52">
        <v>20240331</v>
      </c>
      <c r="K804" s="52" t="s">
        <v>1391</v>
      </c>
      <c r="L804" s="52" t="s">
        <v>367</v>
      </c>
      <c r="M804" s="63">
        <f>I804*VLOOKUP(G804,'Currency-RBI'!$A$2:$B$28,2,0)</f>
        <v>327485.44392915588</v>
      </c>
      <c r="N804" s="53">
        <f t="shared" si="12"/>
        <v>0.70167668291757623</v>
      </c>
    </row>
    <row r="805" spans="1:14" x14ac:dyDescent="0.2">
      <c r="A805" s="52">
        <v>20221231</v>
      </c>
      <c r="B805" s="54" t="s">
        <v>1594</v>
      </c>
      <c r="C805" s="62">
        <v>36852</v>
      </c>
      <c r="D805" s="52" t="s">
        <v>1390</v>
      </c>
      <c r="E805" s="52" t="s">
        <v>1386</v>
      </c>
      <c r="F805" s="54" t="s">
        <v>1389</v>
      </c>
      <c r="G805" s="52" t="s">
        <v>142</v>
      </c>
      <c r="H805" s="63">
        <v>209777.04</v>
      </c>
      <c r="I805" s="63">
        <v>385152.48640334082</v>
      </c>
      <c r="J805" s="52">
        <v>20240331</v>
      </c>
      <c r="K805" s="52" t="s">
        <v>1391</v>
      </c>
      <c r="L805" s="52" t="s">
        <v>367</v>
      </c>
      <c r="M805" s="63">
        <f>I805*VLOOKUP(G805,'Currency-RBI'!$A$2:$B$28,2,0)</f>
        <v>385152.48640334082</v>
      </c>
      <c r="N805" s="53">
        <f t="shared" si="12"/>
        <v>0.5446597059750421</v>
      </c>
    </row>
    <row r="806" spans="1:14" x14ac:dyDescent="0.2">
      <c r="A806" s="52">
        <v>20221231</v>
      </c>
      <c r="B806" s="54" t="s">
        <v>1593</v>
      </c>
      <c r="C806" s="62">
        <v>26548</v>
      </c>
      <c r="D806" s="52" t="s">
        <v>1393</v>
      </c>
      <c r="E806" s="52" t="s">
        <v>1385</v>
      </c>
      <c r="F806" s="54" t="s">
        <v>1392</v>
      </c>
      <c r="G806" s="52" t="s">
        <v>142</v>
      </c>
      <c r="H806" s="63">
        <v>488367.99</v>
      </c>
      <c r="I806" s="63">
        <v>561210.33669463731</v>
      </c>
      <c r="J806" s="52">
        <v>20240331</v>
      </c>
      <c r="K806" s="52" t="s">
        <v>1388</v>
      </c>
      <c r="L806" s="52" t="s">
        <v>368</v>
      </c>
      <c r="M806" s="63">
        <f>I806*VLOOKUP(G806,'Currency-RBI'!$A$2:$B$28,2,0)</f>
        <v>561210.33669463731</v>
      </c>
      <c r="N806" s="53">
        <f t="shared" si="12"/>
        <v>0.87020490904772496</v>
      </c>
    </row>
    <row r="807" spans="1:14" x14ac:dyDescent="0.2">
      <c r="A807" s="52">
        <v>20221231</v>
      </c>
      <c r="B807" s="54" t="s">
        <v>1592</v>
      </c>
      <c r="C807" s="62">
        <v>25455</v>
      </c>
      <c r="D807" s="52" t="s">
        <v>1393</v>
      </c>
      <c r="E807" s="52" t="s">
        <v>1385</v>
      </c>
      <c r="F807" s="54" t="s">
        <v>1392</v>
      </c>
      <c r="G807" s="52" t="s">
        <v>142</v>
      </c>
      <c r="H807" s="63">
        <v>469042.2</v>
      </c>
      <c r="I807" s="63">
        <v>852133.05357933592</v>
      </c>
      <c r="J807" s="52">
        <v>20240331</v>
      </c>
      <c r="K807" s="52" t="s">
        <v>1388</v>
      </c>
      <c r="L807" s="52" t="s">
        <v>367</v>
      </c>
      <c r="M807" s="63">
        <f>I807*VLOOKUP(G807,'Currency-RBI'!$A$2:$B$28,2,0)</f>
        <v>852133.05357933592</v>
      </c>
      <c r="N807" s="53">
        <f t="shared" si="12"/>
        <v>0.55043305506084428</v>
      </c>
    </row>
    <row r="808" spans="1:14" x14ac:dyDescent="0.2">
      <c r="A808" s="52">
        <v>20221231</v>
      </c>
      <c r="B808" s="54" t="s">
        <v>1591</v>
      </c>
      <c r="C808" s="62">
        <v>61534</v>
      </c>
      <c r="D808" s="52" t="s">
        <v>1397</v>
      </c>
      <c r="E808" s="52" t="s">
        <v>1386</v>
      </c>
      <c r="F808" s="54" t="s">
        <v>1396</v>
      </c>
      <c r="G808" s="52" t="s">
        <v>142</v>
      </c>
      <c r="H808" s="63">
        <v>313755.75</v>
      </c>
      <c r="I808" s="63">
        <v>363716.51095738926</v>
      </c>
      <c r="J808" s="52">
        <v>20240331</v>
      </c>
      <c r="K808" s="52" t="s">
        <v>1391</v>
      </c>
      <c r="L808" s="52" t="s">
        <v>368</v>
      </c>
      <c r="M808" s="63">
        <f>I808*VLOOKUP(G808,'Currency-RBI'!$A$2:$B$28,2,0)</f>
        <v>363716.51095738926</v>
      </c>
      <c r="N808" s="53">
        <f t="shared" si="12"/>
        <v>0.86263818261678438</v>
      </c>
    </row>
    <row r="809" spans="1:14" x14ac:dyDescent="0.2">
      <c r="A809" s="52">
        <v>20221231</v>
      </c>
      <c r="B809" s="54" t="s">
        <v>1590</v>
      </c>
      <c r="C809" s="62">
        <v>51618</v>
      </c>
      <c r="D809" s="52" t="s">
        <v>1393</v>
      </c>
      <c r="E809" s="52" t="s">
        <v>1385</v>
      </c>
      <c r="F809" s="54" t="s">
        <v>1392</v>
      </c>
      <c r="G809" s="52" t="s">
        <v>142</v>
      </c>
      <c r="H809" s="63">
        <v>377625.59999999998</v>
      </c>
      <c r="I809" s="63">
        <v>683116.02277813992</v>
      </c>
      <c r="J809" s="52">
        <v>20240331</v>
      </c>
      <c r="K809" s="52" t="s">
        <v>1391</v>
      </c>
      <c r="L809" s="52" t="s">
        <v>367</v>
      </c>
      <c r="M809" s="63">
        <f>I809*VLOOKUP(G809,'Currency-RBI'!$A$2:$B$28,2,0)</f>
        <v>683116.02277813992</v>
      </c>
      <c r="N809" s="53">
        <f t="shared" si="12"/>
        <v>0.55279862777079658</v>
      </c>
    </row>
    <row r="810" spans="1:14" x14ac:dyDescent="0.2">
      <c r="A810" s="52">
        <v>20221231</v>
      </c>
      <c r="B810" s="54" t="s">
        <v>1589</v>
      </c>
      <c r="C810" s="62">
        <v>42455</v>
      </c>
      <c r="D810" s="52" t="s">
        <v>1393</v>
      </c>
      <c r="E810" s="52" t="s">
        <v>1386</v>
      </c>
      <c r="F810" s="54" t="s">
        <v>1392</v>
      </c>
      <c r="G810" s="52" t="s">
        <v>142</v>
      </c>
      <c r="H810" s="63">
        <v>338739.39</v>
      </c>
      <c r="I810" s="63">
        <v>401612.51078025089</v>
      </c>
      <c r="J810" s="52">
        <v>20240331</v>
      </c>
      <c r="K810" s="52" t="s">
        <v>1391</v>
      </c>
      <c r="L810" s="52" t="s">
        <v>367</v>
      </c>
      <c r="M810" s="63">
        <f>I810*VLOOKUP(G810,'Currency-RBI'!$A$2:$B$28,2,0)</f>
        <v>401612.51078025089</v>
      </c>
      <c r="N810" s="53">
        <f t="shared" si="12"/>
        <v>0.84344830130390791</v>
      </c>
    </row>
    <row r="811" spans="1:14" x14ac:dyDescent="0.2">
      <c r="A811" s="52">
        <v>20221231</v>
      </c>
      <c r="B811" s="54" t="s">
        <v>1588</v>
      </c>
      <c r="C811" s="62">
        <v>68634</v>
      </c>
      <c r="D811" s="52" t="s">
        <v>1395</v>
      </c>
      <c r="E811" s="52" t="s">
        <v>1385</v>
      </c>
      <c r="F811" s="54" t="s">
        <v>1394</v>
      </c>
      <c r="G811" s="52" t="s">
        <v>142</v>
      </c>
      <c r="H811" s="63">
        <v>202315.41</v>
      </c>
      <c r="I811" s="63">
        <v>349734.37635417399</v>
      </c>
      <c r="J811" s="52">
        <v>20240331</v>
      </c>
      <c r="K811" s="52" t="s">
        <v>1388</v>
      </c>
      <c r="L811" s="52" t="s">
        <v>367</v>
      </c>
      <c r="M811" s="63">
        <f>I811*VLOOKUP(G811,'Currency-RBI'!$A$2:$B$28,2,0)</f>
        <v>349734.37635417399</v>
      </c>
      <c r="N811" s="53">
        <f t="shared" si="12"/>
        <v>0.57848305365074082</v>
      </c>
    </row>
    <row r="812" spans="1:14" x14ac:dyDescent="0.2">
      <c r="A812" s="52">
        <v>20221231</v>
      </c>
      <c r="B812" s="54" t="s">
        <v>1587</v>
      </c>
      <c r="C812" s="62">
        <v>54290</v>
      </c>
      <c r="D812" s="52" t="s">
        <v>1395</v>
      </c>
      <c r="E812" s="52" t="s">
        <v>1385</v>
      </c>
      <c r="F812" s="54" t="s">
        <v>1394</v>
      </c>
      <c r="G812" s="52" t="s">
        <v>142</v>
      </c>
      <c r="H812" s="63">
        <v>228971.16</v>
      </c>
      <c r="I812" s="63">
        <v>378604.93512607832</v>
      </c>
      <c r="J812" s="52">
        <v>20240331</v>
      </c>
      <c r="K812" s="52" t="s">
        <v>1391</v>
      </c>
      <c r="L812" s="52" t="s">
        <v>368</v>
      </c>
      <c r="M812" s="63">
        <f>I812*VLOOKUP(G812,'Currency-RBI'!$A$2:$B$28,2,0)</f>
        <v>378604.93512607832</v>
      </c>
      <c r="N812" s="53">
        <f t="shared" si="12"/>
        <v>0.60477595180778843</v>
      </c>
    </row>
    <row r="813" spans="1:14" x14ac:dyDescent="0.2">
      <c r="A813" s="52">
        <v>20221231</v>
      </c>
      <c r="B813" s="54" t="s">
        <v>1586</v>
      </c>
      <c r="C813" s="62">
        <v>54006</v>
      </c>
      <c r="D813" s="52" t="s">
        <v>1397</v>
      </c>
      <c r="E813" s="52" t="s">
        <v>1386</v>
      </c>
      <c r="F813" s="54" t="s">
        <v>1396</v>
      </c>
      <c r="G813" s="52" t="s">
        <v>142</v>
      </c>
      <c r="H813" s="63">
        <v>81380.97</v>
      </c>
      <c r="I813" s="63">
        <v>154909.43766886156</v>
      </c>
      <c r="J813" s="52">
        <v>20240331</v>
      </c>
      <c r="K813" s="52" t="s">
        <v>1388</v>
      </c>
      <c r="L813" s="52" t="s">
        <v>367</v>
      </c>
      <c r="M813" s="63">
        <f>I813*VLOOKUP(G813,'Currency-RBI'!$A$2:$B$28,2,0)</f>
        <v>154909.43766886156</v>
      </c>
      <c r="N813" s="53">
        <f t="shared" si="12"/>
        <v>0.52534546135247151</v>
      </c>
    </row>
    <row r="814" spans="1:14" x14ac:dyDescent="0.2">
      <c r="A814" s="52">
        <v>20221231</v>
      </c>
      <c r="B814" s="54" t="s">
        <v>1585</v>
      </c>
      <c r="C814" s="62">
        <v>45536</v>
      </c>
      <c r="D814" s="52" t="s">
        <v>1397</v>
      </c>
      <c r="E814" s="52" t="s">
        <v>1385</v>
      </c>
      <c r="F814" s="54" t="s">
        <v>1396</v>
      </c>
      <c r="G814" s="52" t="s">
        <v>142</v>
      </c>
      <c r="H814" s="63">
        <v>140709.69</v>
      </c>
      <c r="I814" s="63">
        <v>248330.86271471763</v>
      </c>
      <c r="J814" s="52">
        <v>20240331</v>
      </c>
      <c r="K814" s="52" t="s">
        <v>1391</v>
      </c>
      <c r="L814" s="52" t="s">
        <v>368</v>
      </c>
      <c r="M814" s="63">
        <f>I814*VLOOKUP(G814,'Currency-RBI'!$A$2:$B$28,2,0)</f>
        <v>248330.86271471763</v>
      </c>
      <c r="N814" s="53">
        <f t="shared" si="12"/>
        <v>0.56662183854951298</v>
      </c>
    </row>
    <row r="815" spans="1:14" x14ac:dyDescent="0.2">
      <c r="A815" s="52">
        <v>20221231</v>
      </c>
      <c r="B815" s="54" t="s">
        <v>1584</v>
      </c>
      <c r="C815" s="62">
        <v>13428</v>
      </c>
      <c r="D815" s="52" t="s">
        <v>1393</v>
      </c>
      <c r="E815" s="52" t="s">
        <v>1385</v>
      </c>
      <c r="F815" s="54" t="s">
        <v>1392</v>
      </c>
      <c r="G815" s="52" t="s">
        <v>142</v>
      </c>
      <c r="H815" s="63">
        <v>189082.08</v>
      </c>
      <c r="I815" s="63">
        <v>213802.38278515672</v>
      </c>
      <c r="J815" s="52">
        <v>20240331</v>
      </c>
      <c r="K815" s="52" t="s">
        <v>1388</v>
      </c>
      <c r="L815" s="52" t="s">
        <v>368</v>
      </c>
      <c r="M815" s="63">
        <f>I815*VLOOKUP(G815,'Currency-RBI'!$A$2:$B$28,2,0)</f>
        <v>213802.38278515672</v>
      </c>
      <c r="N815" s="53">
        <f t="shared" si="12"/>
        <v>0.88437779568622776</v>
      </c>
    </row>
    <row r="816" spans="1:14" x14ac:dyDescent="0.2">
      <c r="A816" s="52">
        <v>20221231</v>
      </c>
      <c r="B816" s="54" t="s">
        <v>1583</v>
      </c>
      <c r="C816" s="62">
        <v>44947</v>
      </c>
      <c r="D816" s="52" t="s">
        <v>1390</v>
      </c>
      <c r="E816" s="52" t="s">
        <v>1385</v>
      </c>
      <c r="F816" s="54" t="s">
        <v>1389</v>
      </c>
      <c r="G816" s="52" t="s">
        <v>142</v>
      </c>
      <c r="H816" s="63">
        <v>387261.27</v>
      </c>
      <c r="I816" s="63">
        <v>768032.65390503639</v>
      </c>
      <c r="J816" s="52">
        <v>20240331</v>
      </c>
      <c r="K816" s="52" t="s">
        <v>1388</v>
      </c>
      <c r="L816" s="52" t="s">
        <v>368</v>
      </c>
      <c r="M816" s="63">
        <f>I816*VLOOKUP(G816,'Currency-RBI'!$A$2:$B$28,2,0)</f>
        <v>768032.65390503639</v>
      </c>
      <c r="N816" s="53">
        <f t="shared" si="12"/>
        <v>0.50422500662046466</v>
      </c>
    </row>
    <row r="817" spans="1:14" x14ac:dyDescent="0.2">
      <c r="A817" s="52">
        <v>20221231</v>
      </c>
      <c r="B817" s="54" t="s">
        <v>1582</v>
      </c>
      <c r="C817" s="62">
        <v>77993</v>
      </c>
      <c r="D817" s="52" t="s">
        <v>1395</v>
      </c>
      <c r="E817" s="52" t="s">
        <v>1385</v>
      </c>
      <c r="F817" s="54" t="s">
        <v>1394</v>
      </c>
      <c r="G817" s="52" t="s">
        <v>142</v>
      </c>
      <c r="H817" s="63">
        <v>149073.21</v>
      </c>
      <c r="I817" s="63">
        <v>167664.55976421095</v>
      </c>
      <c r="J817" s="52">
        <v>20240331</v>
      </c>
      <c r="K817" s="52" t="s">
        <v>1391</v>
      </c>
      <c r="L817" s="52" t="s">
        <v>368</v>
      </c>
      <c r="M817" s="63">
        <f>I817*VLOOKUP(G817,'Currency-RBI'!$A$2:$B$28,2,0)</f>
        <v>167664.55976421095</v>
      </c>
      <c r="N817" s="53">
        <f t="shared" si="12"/>
        <v>0.88911580485252084</v>
      </c>
    </row>
    <row r="818" spans="1:14" x14ac:dyDescent="0.2">
      <c r="A818" s="52">
        <v>20221231</v>
      </c>
      <c r="B818" s="54" t="s">
        <v>1581</v>
      </c>
      <c r="C818" s="62">
        <v>50258</v>
      </c>
      <c r="D818" s="52" t="s">
        <v>1397</v>
      </c>
      <c r="E818" s="52" t="s">
        <v>1385</v>
      </c>
      <c r="F818" s="54" t="s">
        <v>1396</v>
      </c>
      <c r="G818" s="52" t="s">
        <v>142</v>
      </c>
      <c r="H818" s="63">
        <v>199577.07</v>
      </c>
      <c r="I818" s="63">
        <v>321900.46286604053</v>
      </c>
      <c r="J818" s="52">
        <v>20240331</v>
      </c>
      <c r="K818" s="52" t="s">
        <v>1391</v>
      </c>
      <c r="L818" s="52" t="s">
        <v>368</v>
      </c>
      <c r="M818" s="63">
        <f>I818*VLOOKUP(G818,'Currency-RBI'!$A$2:$B$28,2,0)</f>
        <v>321900.46286604053</v>
      </c>
      <c r="N818" s="53">
        <f t="shared" si="12"/>
        <v>0.61999621939982852</v>
      </c>
    </row>
    <row r="819" spans="1:14" x14ac:dyDescent="0.2">
      <c r="A819" s="52">
        <v>20221231</v>
      </c>
      <c r="B819" s="54" t="s">
        <v>1580</v>
      </c>
      <c r="C819" s="62">
        <v>70236</v>
      </c>
      <c r="D819" s="52" t="s">
        <v>1393</v>
      </c>
      <c r="E819" s="52" t="s">
        <v>1385</v>
      </c>
      <c r="F819" s="54" t="s">
        <v>1392</v>
      </c>
      <c r="G819" s="52" t="s">
        <v>142</v>
      </c>
      <c r="H819" s="63">
        <v>311442.12</v>
      </c>
      <c r="I819" s="63">
        <v>514734.0498732492</v>
      </c>
      <c r="J819" s="52">
        <v>20240331</v>
      </c>
      <c r="K819" s="52" t="s">
        <v>1391</v>
      </c>
      <c r="L819" s="52" t="s">
        <v>367</v>
      </c>
      <c r="M819" s="63">
        <f>I819*VLOOKUP(G819,'Currency-RBI'!$A$2:$B$28,2,0)</f>
        <v>514734.0498732492</v>
      </c>
      <c r="N819" s="53">
        <f t="shared" si="12"/>
        <v>0.60505443554140459</v>
      </c>
    </row>
    <row r="820" spans="1:14" x14ac:dyDescent="0.2">
      <c r="A820" s="52">
        <v>20221231</v>
      </c>
      <c r="B820" s="54" t="s">
        <v>1579</v>
      </c>
      <c r="C820" s="62">
        <v>68128</v>
      </c>
      <c r="D820" s="52" t="s">
        <v>1393</v>
      </c>
      <c r="E820" s="52" t="s">
        <v>1385</v>
      </c>
      <c r="F820" s="54" t="s">
        <v>1392</v>
      </c>
      <c r="G820" s="52" t="s">
        <v>142</v>
      </c>
      <c r="H820" s="63">
        <v>310403.61</v>
      </c>
      <c r="I820" s="63">
        <v>459479.09517401503</v>
      </c>
      <c r="J820" s="52">
        <v>20240331</v>
      </c>
      <c r="K820" s="52" t="s">
        <v>1391</v>
      </c>
      <c r="L820" s="52" t="s">
        <v>367</v>
      </c>
      <c r="M820" s="63">
        <f>I820*VLOOKUP(G820,'Currency-RBI'!$A$2:$B$28,2,0)</f>
        <v>459479.09517401503</v>
      </c>
      <c r="N820" s="53">
        <f t="shared" si="12"/>
        <v>0.6755554567339852</v>
      </c>
    </row>
    <row r="821" spans="1:14" x14ac:dyDescent="0.2">
      <c r="A821" s="52">
        <v>20221231</v>
      </c>
      <c r="B821" s="54" t="s">
        <v>1578</v>
      </c>
      <c r="C821" s="62">
        <v>56260</v>
      </c>
      <c r="D821" s="52" t="s">
        <v>1397</v>
      </c>
      <c r="E821" s="52" t="s">
        <v>1386</v>
      </c>
      <c r="F821" s="54" t="s">
        <v>1396</v>
      </c>
      <c r="G821" s="52" t="s">
        <v>142</v>
      </c>
      <c r="H821" s="63">
        <v>243589.5</v>
      </c>
      <c r="I821" s="63">
        <v>288267.99439038796</v>
      </c>
      <c r="J821" s="52">
        <v>20240331</v>
      </c>
      <c r="K821" s="52" t="s">
        <v>1388</v>
      </c>
      <c r="L821" s="52" t="s">
        <v>368</v>
      </c>
      <c r="M821" s="63">
        <f>I821*VLOOKUP(G821,'Currency-RBI'!$A$2:$B$28,2,0)</f>
        <v>288267.99439038796</v>
      </c>
      <c r="N821" s="53">
        <f t="shared" si="12"/>
        <v>0.84501056218581816</v>
      </c>
    </row>
    <row r="822" spans="1:14" x14ac:dyDescent="0.2">
      <c r="A822" s="52">
        <v>20221231</v>
      </c>
      <c r="B822" s="54" t="s">
        <v>1577</v>
      </c>
      <c r="C822" s="62">
        <v>39085</v>
      </c>
      <c r="D822" s="52" t="s">
        <v>1390</v>
      </c>
      <c r="E822" s="52" t="s">
        <v>1385</v>
      </c>
      <c r="F822" s="54" t="s">
        <v>1389</v>
      </c>
      <c r="G822" s="52" t="s">
        <v>142</v>
      </c>
      <c r="H822" s="63">
        <v>329511.59999999998</v>
      </c>
      <c r="I822" s="63">
        <v>348979.26684260456</v>
      </c>
      <c r="J822" s="52">
        <v>20240331</v>
      </c>
      <c r="K822" s="52" t="s">
        <v>1391</v>
      </c>
      <c r="L822" s="52" t="s">
        <v>367</v>
      </c>
      <c r="M822" s="63">
        <f>I822*VLOOKUP(G822,'Currency-RBI'!$A$2:$B$28,2,0)</f>
        <v>348979.26684260456</v>
      </c>
      <c r="N822" s="53">
        <f t="shared" si="12"/>
        <v>0.94421540563501494</v>
      </c>
    </row>
    <row r="823" spans="1:14" x14ac:dyDescent="0.2">
      <c r="A823" s="52">
        <v>20221231</v>
      </c>
      <c r="B823" s="54" t="s">
        <v>1576</v>
      </c>
      <c r="C823" s="62">
        <v>65913</v>
      </c>
      <c r="D823" s="52" t="s">
        <v>1390</v>
      </c>
      <c r="E823" s="52" t="s">
        <v>1385</v>
      </c>
      <c r="F823" s="54" t="s">
        <v>1389</v>
      </c>
      <c r="G823" s="52" t="s">
        <v>142</v>
      </c>
      <c r="H823" s="63">
        <v>375218.91</v>
      </c>
      <c r="I823" s="63">
        <v>590372.57007079746</v>
      </c>
      <c r="J823" s="52">
        <v>20240331</v>
      </c>
      <c r="K823" s="52" t="s">
        <v>1388</v>
      </c>
      <c r="L823" s="52" t="s">
        <v>368</v>
      </c>
      <c r="M823" s="63">
        <f>I823*VLOOKUP(G823,'Currency-RBI'!$A$2:$B$28,2,0)</f>
        <v>590372.57007079746</v>
      </c>
      <c r="N823" s="53">
        <f t="shared" si="12"/>
        <v>0.63556291234025952</v>
      </c>
    </row>
    <row r="824" spans="1:14" x14ac:dyDescent="0.2">
      <c r="A824" s="52">
        <v>20221231</v>
      </c>
      <c r="B824" s="54" t="s">
        <v>1575</v>
      </c>
      <c r="C824" s="62">
        <v>85050</v>
      </c>
      <c r="D824" s="52" t="s">
        <v>1390</v>
      </c>
      <c r="E824" s="52" t="s">
        <v>1386</v>
      </c>
      <c r="F824" s="54" t="s">
        <v>1389</v>
      </c>
      <c r="G824" s="52" t="s">
        <v>142</v>
      </c>
      <c r="H824" s="63">
        <v>363243.87</v>
      </c>
      <c r="I824" s="63">
        <v>559292.23831306095</v>
      </c>
      <c r="J824" s="52">
        <v>20240331</v>
      </c>
      <c r="K824" s="52" t="s">
        <v>1391</v>
      </c>
      <c r="L824" s="52" t="s">
        <v>368</v>
      </c>
      <c r="M824" s="63">
        <f>I824*VLOOKUP(G824,'Currency-RBI'!$A$2:$B$28,2,0)</f>
        <v>559292.23831306095</v>
      </c>
      <c r="N824" s="53">
        <f t="shared" si="12"/>
        <v>0.64947060788044786</v>
      </c>
    </row>
    <row r="825" spans="1:14" x14ac:dyDescent="0.2">
      <c r="A825" s="52">
        <v>20221231</v>
      </c>
      <c r="B825" s="54" t="s">
        <v>1574</v>
      </c>
      <c r="C825" s="62">
        <v>60896</v>
      </c>
      <c r="D825" s="52" t="s">
        <v>1397</v>
      </c>
      <c r="E825" s="52" t="s">
        <v>1385</v>
      </c>
      <c r="F825" s="54" t="s">
        <v>1396</v>
      </c>
      <c r="G825" s="52" t="s">
        <v>142</v>
      </c>
      <c r="H825" s="63">
        <v>228999.87</v>
      </c>
      <c r="I825" s="63">
        <v>251708.66053746783</v>
      </c>
      <c r="J825" s="52">
        <v>20240331</v>
      </c>
      <c r="K825" s="52" t="s">
        <v>1388</v>
      </c>
      <c r="L825" s="52" t="s">
        <v>367</v>
      </c>
      <c r="M825" s="63">
        <f>I825*VLOOKUP(G825,'Currency-RBI'!$A$2:$B$28,2,0)</f>
        <v>251708.66053746783</v>
      </c>
      <c r="N825" s="53">
        <f t="shared" si="12"/>
        <v>0.90978144935903971</v>
      </c>
    </row>
    <row r="826" spans="1:14" x14ac:dyDescent="0.2">
      <c r="A826" s="52">
        <v>20221231</v>
      </c>
      <c r="B826" s="54" t="s">
        <v>1573</v>
      </c>
      <c r="C826" s="62">
        <v>54636</v>
      </c>
      <c r="D826" s="52" t="s">
        <v>1393</v>
      </c>
      <c r="E826" s="52" t="s">
        <v>1386</v>
      </c>
      <c r="F826" s="54" t="s">
        <v>1392</v>
      </c>
      <c r="G826" s="52" t="s">
        <v>142</v>
      </c>
      <c r="H826" s="63">
        <v>333363.69</v>
      </c>
      <c r="I826" s="63">
        <v>476167.26269873895</v>
      </c>
      <c r="J826" s="52">
        <v>20240331</v>
      </c>
      <c r="K826" s="52" t="s">
        <v>1391</v>
      </c>
      <c r="L826" s="52" t="s">
        <v>367</v>
      </c>
      <c r="M826" s="63">
        <f>I826*VLOOKUP(G826,'Currency-RBI'!$A$2:$B$28,2,0)</f>
        <v>476167.26269873895</v>
      </c>
      <c r="N826" s="53">
        <f t="shared" si="12"/>
        <v>0.70009787760422371</v>
      </c>
    </row>
    <row r="827" spans="1:14" x14ac:dyDescent="0.2">
      <c r="A827" s="52">
        <v>20221231</v>
      </c>
      <c r="B827" s="54" t="s">
        <v>1572</v>
      </c>
      <c r="C827" s="62">
        <v>39603</v>
      </c>
      <c r="D827" s="52" t="s">
        <v>1390</v>
      </c>
      <c r="E827" s="52" t="s">
        <v>1385</v>
      </c>
      <c r="F827" s="54" t="s">
        <v>1389</v>
      </c>
      <c r="G827" s="52" t="s">
        <v>142</v>
      </c>
      <c r="H827" s="63">
        <v>329897.7</v>
      </c>
      <c r="I827" s="63">
        <v>440088.70323834446</v>
      </c>
      <c r="J827" s="52">
        <v>20240331</v>
      </c>
      <c r="K827" s="52" t="s">
        <v>1388</v>
      </c>
      <c r="L827" s="52" t="s">
        <v>367</v>
      </c>
      <c r="M827" s="63">
        <f>I827*VLOOKUP(G827,'Currency-RBI'!$A$2:$B$28,2,0)</f>
        <v>440088.70323834446</v>
      </c>
      <c r="N827" s="53">
        <f t="shared" si="12"/>
        <v>0.74961637863567954</v>
      </c>
    </row>
    <row r="828" spans="1:14" x14ac:dyDescent="0.2">
      <c r="A828" s="52">
        <v>20221231</v>
      </c>
      <c r="B828" s="54" t="s">
        <v>1571</v>
      </c>
      <c r="C828" s="62">
        <v>52214</v>
      </c>
      <c r="D828" s="52" t="s">
        <v>1397</v>
      </c>
      <c r="E828" s="52" t="s">
        <v>1386</v>
      </c>
      <c r="F828" s="54" t="s">
        <v>1396</v>
      </c>
      <c r="G828" s="52" t="s">
        <v>142</v>
      </c>
      <c r="H828" s="63">
        <v>377580.06</v>
      </c>
      <c r="I828" s="63">
        <v>594207.33235807589</v>
      </c>
      <c r="J828" s="52">
        <v>20240331</v>
      </c>
      <c r="K828" s="52" t="s">
        <v>1388</v>
      </c>
      <c r="L828" s="52" t="s">
        <v>368</v>
      </c>
      <c r="M828" s="63">
        <f>I828*VLOOKUP(G828,'Currency-RBI'!$A$2:$B$28,2,0)</f>
        <v>594207.33235807589</v>
      </c>
      <c r="N828" s="53">
        <f t="shared" si="12"/>
        <v>0.63543487169974211</v>
      </c>
    </row>
    <row r="829" spans="1:14" x14ac:dyDescent="0.2">
      <c r="A829" s="52">
        <v>20221231</v>
      </c>
      <c r="B829" s="54" t="s">
        <v>1570</v>
      </c>
      <c r="C829" s="62">
        <v>27545</v>
      </c>
      <c r="D829" s="52" t="s">
        <v>1393</v>
      </c>
      <c r="E829" s="52" t="s">
        <v>1385</v>
      </c>
      <c r="F829" s="54" t="s">
        <v>1392</v>
      </c>
      <c r="G829" s="52" t="s">
        <v>142</v>
      </c>
      <c r="H829" s="63">
        <v>286886.15999999997</v>
      </c>
      <c r="I829" s="63">
        <v>501901.09811622795</v>
      </c>
      <c r="J829" s="52">
        <v>20240331</v>
      </c>
      <c r="K829" s="52" t="s">
        <v>1391</v>
      </c>
      <c r="L829" s="52" t="s">
        <v>368</v>
      </c>
      <c r="M829" s="63">
        <f>I829*VLOOKUP(G829,'Currency-RBI'!$A$2:$B$28,2,0)</f>
        <v>501901.09811622795</v>
      </c>
      <c r="N829" s="53">
        <f t="shared" si="12"/>
        <v>0.5715989884795275</v>
      </c>
    </row>
    <row r="830" spans="1:14" x14ac:dyDescent="0.2">
      <c r="A830" s="52">
        <v>20221231</v>
      </c>
      <c r="B830" s="54" t="s">
        <v>1569</v>
      </c>
      <c r="C830" s="62">
        <v>78591</v>
      </c>
      <c r="D830" s="52" t="s">
        <v>1390</v>
      </c>
      <c r="E830" s="52" t="s">
        <v>1385</v>
      </c>
      <c r="F830" s="54" t="s">
        <v>1389</v>
      </c>
      <c r="G830" s="52" t="s">
        <v>142</v>
      </c>
      <c r="H830" s="63">
        <v>93305.52</v>
      </c>
      <c r="I830" s="63">
        <v>95295.137802804646</v>
      </c>
      <c r="J830" s="52">
        <v>20240331</v>
      </c>
      <c r="K830" s="52" t="s">
        <v>1388</v>
      </c>
      <c r="L830" s="52" t="s">
        <v>368</v>
      </c>
      <c r="M830" s="63">
        <f>I830*VLOOKUP(G830,'Currency-RBI'!$A$2:$B$28,2,0)</f>
        <v>95295.137802804646</v>
      </c>
      <c r="N830" s="53">
        <f t="shared" si="12"/>
        <v>0.97912151817313298</v>
      </c>
    </row>
    <row r="831" spans="1:14" x14ac:dyDescent="0.2">
      <c r="A831" s="52">
        <v>20221231</v>
      </c>
      <c r="B831" s="54" t="s">
        <v>1568</v>
      </c>
      <c r="C831" s="62">
        <v>61033</v>
      </c>
      <c r="D831" s="52" t="s">
        <v>1390</v>
      </c>
      <c r="E831" s="52" t="s">
        <v>1385</v>
      </c>
      <c r="F831" s="54" t="s">
        <v>1389</v>
      </c>
      <c r="G831" s="52" t="s">
        <v>142</v>
      </c>
      <c r="H831" s="63">
        <v>420578.73</v>
      </c>
      <c r="I831" s="63">
        <v>810929.67539245589</v>
      </c>
      <c r="J831" s="52">
        <v>20240331</v>
      </c>
      <c r="K831" s="52" t="s">
        <v>1391</v>
      </c>
      <c r="L831" s="52" t="s">
        <v>368</v>
      </c>
      <c r="M831" s="63">
        <f>I831*VLOOKUP(G831,'Currency-RBI'!$A$2:$B$28,2,0)</f>
        <v>810929.67539245589</v>
      </c>
      <c r="N831" s="53">
        <f t="shared" si="12"/>
        <v>0.51863773488922771</v>
      </c>
    </row>
    <row r="832" spans="1:14" x14ac:dyDescent="0.2">
      <c r="A832" s="52">
        <v>20221231</v>
      </c>
      <c r="B832" s="54" t="s">
        <v>1567</v>
      </c>
      <c r="C832" s="62">
        <v>73008</v>
      </c>
      <c r="D832" s="52" t="s">
        <v>1395</v>
      </c>
      <c r="E832" s="52" t="s">
        <v>1385</v>
      </c>
      <c r="F832" s="54" t="s">
        <v>1394</v>
      </c>
      <c r="G832" s="52" t="s">
        <v>142</v>
      </c>
      <c r="H832" s="63">
        <v>407238.48</v>
      </c>
      <c r="I832" s="63">
        <v>795314.99473297992</v>
      </c>
      <c r="J832" s="52">
        <v>20240331</v>
      </c>
      <c r="K832" s="52" t="s">
        <v>1391</v>
      </c>
      <c r="L832" s="52" t="s">
        <v>368</v>
      </c>
      <c r="M832" s="63">
        <f>I832*VLOOKUP(G832,'Currency-RBI'!$A$2:$B$28,2,0)</f>
        <v>795314.99473297992</v>
      </c>
      <c r="N832" s="53">
        <f t="shared" si="12"/>
        <v>0.51204677731082737</v>
      </c>
    </row>
    <row r="833" spans="1:14" x14ac:dyDescent="0.2">
      <c r="A833" s="52">
        <v>20221231</v>
      </c>
      <c r="B833" s="54" t="s">
        <v>1566</v>
      </c>
      <c r="C833" s="62">
        <v>25224</v>
      </c>
      <c r="D833" s="52" t="s">
        <v>1393</v>
      </c>
      <c r="E833" s="52" t="s">
        <v>1386</v>
      </c>
      <c r="F833" s="54" t="s">
        <v>1392</v>
      </c>
      <c r="G833" s="52" t="s">
        <v>142</v>
      </c>
      <c r="H833" s="63">
        <v>341667.81</v>
      </c>
      <c r="I833" s="63">
        <v>581218.02259407297</v>
      </c>
      <c r="J833" s="52">
        <v>20240331</v>
      </c>
      <c r="K833" s="52" t="s">
        <v>1391</v>
      </c>
      <c r="L833" s="52" t="s">
        <v>367</v>
      </c>
      <c r="M833" s="63">
        <f>I833*VLOOKUP(G833,'Currency-RBI'!$A$2:$B$28,2,0)</f>
        <v>581218.02259407297</v>
      </c>
      <c r="N833" s="53">
        <f t="shared" si="12"/>
        <v>0.58784792748696879</v>
      </c>
    </row>
    <row r="834" spans="1:14" x14ac:dyDescent="0.2">
      <c r="A834" s="52">
        <v>20221231</v>
      </c>
      <c r="B834" s="54" t="s">
        <v>1565</v>
      </c>
      <c r="C834" s="62">
        <v>27674</v>
      </c>
      <c r="D834" s="52" t="s">
        <v>1395</v>
      </c>
      <c r="E834" s="52" t="s">
        <v>1385</v>
      </c>
      <c r="F834" s="54" t="s">
        <v>1394</v>
      </c>
      <c r="G834" s="52" t="s">
        <v>142</v>
      </c>
      <c r="H834" s="63">
        <v>304037.90999999997</v>
      </c>
      <c r="I834" s="63">
        <v>578803.81967485696</v>
      </c>
      <c r="J834" s="52">
        <v>20240331</v>
      </c>
      <c r="K834" s="52" t="s">
        <v>1388</v>
      </c>
      <c r="L834" s="52" t="s">
        <v>368</v>
      </c>
      <c r="M834" s="63">
        <f>I834*VLOOKUP(G834,'Currency-RBI'!$A$2:$B$28,2,0)</f>
        <v>578803.81967485696</v>
      </c>
      <c r="N834" s="53">
        <f t="shared" ref="N834:N897" si="13">H834/I834</f>
        <v>0.52528663368322837</v>
      </c>
    </row>
    <row r="835" spans="1:14" x14ac:dyDescent="0.2">
      <c r="A835" s="52">
        <v>20221231</v>
      </c>
      <c r="B835" s="54" t="s">
        <v>1564</v>
      </c>
      <c r="C835" s="62">
        <v>60254</v>
      </c>
      <c r="D835" s="52" t="s">
        <v>1397</v>
      </c>
      <c r="E835" s="52" t="s">
        <v>1385</v>
      </c>
      <c r="F835" s="54" t="s">
        <v>1396</v>
      </c>
      <c r="G835" s="52" t="s">
        <v>142</v>
      </c>
      <c r="H835" s="63">
        <v>387034.56</v>
      </c>
      <c r="I835" s="63">
        <v>505018.48969158606</v>
      </c>
      <c r="J835" s="52">
        <v>20240331</v>
      </c>
      <c r="K835" s="52" t="s">
        <v>1391</v>
      </c>
      <c r="L835" s="52" t="s">
        <v>367</v>
      </c>
      <c r="M835" s="63">
        <f>I835*VLOOKUP(G835,'Currency-RBI'!$A$2:$B$28,2,0)</f>
        <v>505018.48969158606</v>
      </c>
      <c r="N835" s="53">
        <f t="shared" si="13"/>
        <v>0.76637700975336831</v>
      </c>
    </row>
    <row r="836" spans="1:14" x14ac:dyDescent="0.2">
      <c r="A836" s="52">
        <v>20221231</v>
      </c>
      <c r="B836" s="54" t="s">
        <v>1563</v>
      </c>
      <c r="C836" s="62">
        <v>42000</v>
      </c>
      <c r="D836" s="52" t="s">
        <v>1395</v>
      </c>
      <c r="E836" s="52" t="s">
        <v>1385</v>
      </c>
      <c r="F836" s="54" t="s">
        <v>1394</v>
      </c>
      <c r="G836" s="52" t="s">
        <v>142</v>
      </c>
      <c r="H836" s="63">
        <v>292706.37</v>
      </c>
      <c r="I836" s="63">
        <v>310315.04522043403</v>
      </c>
      <c r="J836" s="52">
        <v>20240331</v>
      </c>
      <c r="K836" s="52" t="s">
        <v>1388</v>
      </c>
      <c r="L836" s="52" t="s">
        <v>367</v>
      </c>
      <c r="M836" s="63">
        <f>I836*VLOOKUP(G836,'Currency-RBI'!$A$2:$B$28,2,0)</f>
        <v>310315.04522043403</v>
      </c>
      <c r="N836" s="53">
        <f t="shared" si="13"/>
        <v>0.94325548989116659</v>
      </c>
    </row>
    <row r="837" spans="1:14" x14ac:dyDescent="0.2">
      <c r="A837" s="52">
        <v>20221231</v>
      </c>
      <c r="B837" s="54" t="s">
        <v>1562</v>
      </c>
      <c r="C837" s="62">
        <v>24917</v>
      </c>
      <c r="D837" s="52" t="s">
        <v>1390</v>
      </c>
      <c r="E837" s="52" t="s">
        <v>1386</v>
      </c>
      <c r="F837" s="54" t="s">
        <v>1389</v>
      </c>
      <c r="G837" s="52" t="s">
        <v>142</v>
      </c>
      <c r="H837" s="63">
        <v>82388.789999999994</v>
      </c>
      <c r="I837" s="63">
        <v>150650.0867998199</v>
      </c>
      <c r="J837" s="52">
        <v>20240331</v>
      </c>
      <c r="K837" s="52" t="s">
        <v>1391</v>
      </c>
      <c r="L837" s="52" t="s">
        <v>368</v>
      </c>
      <c r="M837" s="63">
        <f>I837*VLOOKUP(G837,'Currency-RBI'!$A$2:$B$28,2,0)</f>
        <v>150650.0867998199</v>
      </c>
      <c r="N837" s="53">
        <f t="shared" si="13"/>
        <v>0.54688843365537632</v>
      </c>
    </row>
    <row r="838" spans="1:14" x14ac:dyDescent="0.2">
      <c r="A838" s="52">
        <v>20221231</v>
      </c>
      <c r="B838" s="54" t="s">
        <v>1561</v>
      </c>
      <c r="C838" s="62">
        <v>21104</v>
      </c>
      <c r="D838" s="52" t="s">
        <v>1395</v>
      </c>
      <c r="E838" s="52" t="s">
        <v>1385</v>
      </c>
      <c r="F838" s="54" t="s">
        <v>1394</v>
      </c>
      <c r="G838" s="52" t="s">
        <v>142</v>
      </c>
      <c r="H838" s="63">
        <v>375248.61</v>
      </c>
      <c r="I838" s="63">
        <v>690419.05740196642</v>
      </c>
      <c r="J838" s="52">
        <v>20240331</v>
      </c>
      <c r="K838" s="52" t="s">
        <v>1391</v>
      </c>
      <c r="L838" s="52" t="s">
        <v>367</v>
      </c>
      <c r="M838" s="63">
        <f>I838*VLOOKUP(G838,'Currency-RBI'!$A$2:$B$28,2,0)</f>
        <v>690419.05740196642</v>
      </c>
      <c r="N838" s="53">
        <f t="shared" si="13"/>
        <v>0.54350847644914857</v>
      </c>
    </row>
    <row r="839" spans="1:14" x14ac:dyDescent="0.2">
      <c r="A839" s="52">
        <v>20221231</v>
      </c>
      <c r="B839" s="54" t="s">
        <v>1560</v>
      </c>
      <c r="C839" s="62">
        <v>45911</v>
      </c>
      <c r="D839" s="52" t="s">
        <v>1390</v>
      </c>
      <c r="E839" s="52" t="s">
        <v>1386</v>
      </c>
      <c r="F839" s="54" t="s">
        <v>1389</v>
      </c>
      <c r="G839" s="52" t="s">
        <v>142</v>
      </c>
      <c r="H839" s="63">
        <v>391851.9</v>
      </c>
      <c r="I839" s="63">
        <v>429442.21133472386</v>
      </c>
      <c r="J839" s="52">
        <v>20240331</v>
      </c>
      <c r="K839" s="52" t="s">
        <v>1391</v>
      </c>
      <c r="L839" s="52" t="s">
        <v>368</v>
      </c>
      <c r="M839" s="63">
        <f>I839*VLOOKUP(G839,'Currency-RBI'!$A$2:$B$28,2,0)</f>
        <v>429442.21133472386</v>
      </c>
      <c r="N839" s="53">
        <f t="shared" si="13"/>
        <v>0.91246712516244821</v>
      </c>
    </row>
    <row r="840" spans="1:14" x14ac:dyDescent="0.2">
      <c r="A840" s="52">
        <v>20221231</v>
      </c>
      <c r="B840" s="54" t="s">
        <v>1559</v>
      </c>
      <c r="C840" s="62">
        <v>24843</v>
      </c>
      <c r="D840" s="52" t="s">
        <v>1397</v>
      </c>
      <c r="E840" s="52" t="s">
        <v>1386</v>
      </c>
      <c r="F840" s="54" t="s">
        <v>1396</v>
      </c>
      <c r="G840" s="52" t="s">
        <v>142</v>
      </c>
      <c r="H840" s="63">
        <v>297080.19</v>
      </c>
      <c r="I840" s="63">
        <v>371754.92238302826</v>
      </c>
      <c r="J840" s="52">
        <v>20240331</v>
      </c>
      <c r="K840" s="52" t="s">
        <v>1388</v>
      </c>
      <c r="L840" s="52" t="s">
        <v>367</v>
      </c>
      <c r="M840" s="63">
        <f>I840*VLOOKUP(G840,'Currency-RBI'!$A$2:$B$28,2,0)</f>
        <v>371754.92238302826</v>
      </c>
      <c r="N840" s="53">
        <f t="shared" si="13"/>
        <v>0.79912913619449255</v>
      </c>
    </row>
    <row r="841" spans="1:14" x14ac:dyDescent="0.2">
      <c r="A841" s="52">
        <v>20221231</v>
      </c>
      <c r="B841" s="54" t="s">
        <v>1558</v>
      </c>
      <c r="C841" s="62">
        <v>60626</v>
      </c>
      <c r="D841" s="52" t="s">
        <v>1395</v>
      </c>
      <c r="E841" s="52" t="s">
        <v>1385</v>
      </c>
      <c r="F841" s="54" t="s">
        <v>1394</v>
      </c>
      <c r="G841" s="52" t="s">
        <v>142</v>
      </c>
      <c r="H841" s="63">
        <v>50257.35</v>
      </c>
      <c r="I841" s="63">
        <v>59035.292299433822</v>
      </c>
      <c r="J841" s="52">
        <v>20240331</v>
      </c>
      <c r="K841" s="52" t="s">
        <v>1391</v>
      </c>
      <c r="L841" s="52" t="s">
        <v>367</v>
      </c>
      <c r="M841" s="63">
        <f>I841*VLOOKUP(G841,'Currency-RBI'!$A$2:$B$28,2,0)</f>
        <v>59035.292299433822</v>
      </c>
      <c r="N841" s="53">
        <f t="shared" si="13"/>
        <v>0.85131025937991323</v>
      </c>
    </row>
    <row r="842" spans="1:14" x14ac:dyDescent="0.2">
      <c r="A842" s="52">
        <v>20221231</v>
      </c>
      <c r="B842" s="54" t="s">
        <v>1557</v>
      </c>
      <c r="C842" s="62">
        <v>28513</v>
      </c>
      <c r="D842" s="52" t="s">
        <v>1393</v>
      </c>
      <c r="E842" s="52" t="s">
        <v>1386</v>
      </c>
      <c r="F842" s="54" t="s">
        <v>1392</v>
      </c>
      <c r="G842" s="52" t="s">
        <v>142</v>
      </c>
      <c r="H842" s="63">
        <v>275732.82</v>
      </c>
      <c r="I842" s="63">
        <v>280651.90684796451</v>
      </c>
      <c r="J842" s="52">
        <v>20240331</v>
      </c>
      <c r="K842" s="52" t="s">
        <v>1388</v>
      </c>
      <c r="L842" s="52" t="s">
        <v>367</v>
      </c>
      <c r="M842" s="63">
        <f>I842*VLOOKUP(G842,'Currency-RBI'!$A$2:$B$28,2,0)</f>
        <v>280651.90684796451</v>
      </c>
      <c r="N842" s="53">
        <f t="shared" si="13"/>
        <v>0.98247264056313977</v>
      </c>
    </row>
    <row r="843" spans="1:14" x14ac:dyDescent="0.2">
      <c r="A843" s="52">
        <v>20221231</v>
      </c>
      <c r="B843" s="54" t="s">
        <v>1556</v>
      </c>
      <c r="C843" s="62">
        <v>65339</v>
      </c>
      <c r="D843" s="52" t="s">
        <v>1397</v>
      </c>
      <c r="E843" s="52" t="s">
        <v>1386</v>
      </c>
      <c r="F843" s="54" t="s">
        <v>1396</v>
      </c>
      <c r="G843" s="52" t="s">
        <v>142</v>
      </c>
      <c r="H843" s="63">
        <v>410838.12</v>
      </c>
      <c r="I843" s="63">
        <v>800664.81221016869</v>
      </c>
      <c r="J843" s="52">
        <v>20240331</v>
      </c>
      <c r="K843" s="52" t="s">
        <v>1391</v>
      </c>
      <c r="L843" s="52" t="s">
        <v>367</v>
      </c>
      <c r="M843" s="63">
        <f>I843*VLOOKUP(G843,'Currency-RBI'!$A$2:$B$28,2,0)</f>
        <v>800664.81221016869</v>
      </c>
      <c r="N843" s="53">
        <f t="shared" si="13"/>
        <v>0.5131212384192525</v>
      </c>
    </row>
    <row r="844" spans="1:14" x14ac:dyDescent="0.2">
      <c r="A844" s="52">
        <v>20221231</v>
      </c>
      <c r="B844" s="54" t="s">
        <v>1555</v>
      </c>
      <c r="C844" s="62">
        <v>45063</v>
      </c>
      <c r="D844" s="52" t="s">
        <v>1397</v>
      </c>
      <c r="E844" s="52" t="s">
        <v>1385</v>
      </c>
      <c r="F844" s="54" t="s">
        <v>1396</v>
      </c>
      <c r="G844" s="52" t="s">
        <v>142</v>
      </c>
      <c r="H844" s="63">
        <v>474943.58999999997</v>
      </c>
      <c r="I844" s="63">
        <v>617294.81695822102</v>
      </c>
      <c r="J844" s="52">
        <v>20240331</v>
      </c>
      <c r="K844" s="52" t="s">
        <v>1391</v>
      </c>
      <c r="L844" s="52" t="s">
        <v>368</v>
      </c>
      <c r="M844" s="63">
        <f>I844*VLOOKUP(G844,'Currency-RBI'!$A$2:$B$28,2,0)</f>
        <v>617294.81695822102</v>
      </c>
      <c r="N844" s="53">
        <f t="shared" si="13"/>
        <v>0.76939507177515232</v>
      </c>
    </row>
    <row r="845" spans="1:14" x14ac:dyDescent="0.2">
      <c r="A845" s="52">
        <v>20221231</v>
      </c>
      <c r="B845" s="54" t="s">
        <v>1554</v>
      </c>
      <c r="C845" s="62">
        <v>23467</v>
      </c>
      <c r="D845" s="52" t="s">
        <v>1393</v>
      </c>
      <c r="E845" s="52" t="s">
        <v>1386</v>
      </c>
      <c r="F845" s="54" t="s">
        <v>1392</v>
      </c>
      <c r="G845" s="52" t="s">
        <v>142</v>
      </c>
      <c r="H845" s="63">
        <v>409827.33</v>
      </c>
      <c r="I845" s="63">
        <v>743550.60836825822</v>
      </c>
      <c r="J845" s="52">
        <v>20240331</v>
      </c>
      <c r="K845" s="52" t="s">
        <v>1391</v>
      </c>
      <c r="L845" s="52" t="s">
        <v>368</v>
      </c>
      <c r="M845" s="63">
        <f>I845*VLOOKUP(G845,'Currency-RBI'!$A$2:$B$28,2,0)</f>
        <v>743550.60836825822</v>
      </c>
      <c r="N845" s="53">
        <f t="shared" si="13"/>
        <v>0.55117610743319423</v>
      </c>
    </row>
    <row r="846" spans="1:14" x14ac:dyDescent="0.2">
      <c r="A846" s="52">
        <v>20221231</v>
      </c>
      <c r="B846" s="54" t="s">
        <v>1553</v>
      </c>
      <c r="C846" s="62">
        <v>45578</v>
      </c>
      <c r="D846" s="52" t="s">
        <v>1393</v>
      </c>
      <c r="E846" s="52" t="s">
        <v>1385</v>
      </c>
      <c r="F846" s="54" t="s">
        <v>1392</v>
      </c>
      <c r="G846" s="52" t="s">
        <v>142</v>
      </c>
      <c r="H846" s="63">
        <v>293300.37</v>
      </c>
      <c r="I846" s="63">
        <v>567645.44209970138</v>
      </c>
      <c r="J846" s="52">
        <v>20240331</v>
      </c>
      <c r="K846" s="52" t="s">
        <v>1388</v>
      </c>
      <c r="L846" s="52" t="s">
        <v>367</v>
      </c>
      <c r="M846" s="63">
        <f>I846*VLOOKUP(G846,'Currency-RBI'!$A$2:$B$28,2,0)</f>
        <v>567645.44209970138</v>
      </c>
      <c r="N846" s="53">
        <f t="shared" si="13"/>
        <v>0.5166964239421914</v>
      </c>
    </row>
    <row r="847" spans="1:14" x14ac:dyDescent="0.2">
      <c r="A847" s="52">
        <v>20221231</v>
      </c>
      <c r="B847" s="54" t="s">
        <v>1552</v>
      </c>
      <c r="C847" s="62">
        <v>28222</v>
      </c>
      <c r="D847" s="52" t="s">
        <v>1395</v>
      </c>
      <c r="E847" s="52" t="s">
        <v>1386</v>
      </c>
      <c r="F847" s="54" t="s">
        <v>1394</v>
      </c>
      <c r="G847" s="52" t="s">
        <v>142</v>
      </c>
      <c r="H847" s="63">
        <v>333895.32</v>
      </c>
      <c r="I847" s="63">
        <v>589404.39784027846</v>
      </c>
      <c r="J847" s="52">
        <v>20240331</v>
      </c>
      <c r="K847" s="52" t="s">
        <v>1388</v>
      </c>
      <c r="L847" s="52" t="s">
        <v>367</v>
      </c>
      <c r="M847" s="63">
        <f>I847*VLOOKUP(G847,'Currency-RBI'!$A$2:$B$28,2,0)</f>
        <v>589404.39784027846</v>
      </c>
      <c r="N847" s="53">
        <f t="shared" si="13"/>
        <v>0.56649614631901957</v>
      </c>
    </row>
    <row r="848" spans="1:14" x14ac:dyDescent="0.2">
      <c r="A848" s="52">
        <v>20221231</v>
      </c>
      <c r="B848" s="54" t="s">
        <v>1551</v>
      </c>
      <c r="C848" s="62">
        <v>63662</v>
      </c>
      <c r="D848" s="52" t="s">
        <v>1393</v>
      </c>
      <c r="E848" s="52" t="s">
        <v>1386</v>
      </c>
      <c r="F848" s="54" t="s">
        <v>1392</v>
      </c>
      <c r="G848" s="52" t="s">
        <v>142</v>
      </c>
      <c r="H848" s="63">
        <v>243296.46</v>
      </c>
      <c r="I848" s="63">
        <v>331502.9571081046</v>
      </c>
      <c r="J848" s="52">
        <v>20240331</v>
      </c>
      <c r="K848" s="52" t="s">
        <v>1391</v>
      </c>
      <c r="L848" s="52" t="s">
        <v>368</v>
      </c>
      <c r="M848" s="63">
        <f>I848*VLOOKUP(G848,'Currency-RBI'!$A$2:$B$28,2,0)</f>
        <v>331502.9571081046</v>
      </c>
      <c r="N848" s="53">
        <f t="shared" si="13"/>
        <v>0.73391942600578353</v>
      </c>
    </row>
    <row r="849" spans="1:14" x14ac:dyDescent="0.2">
      <c r="A849" s="52">
        <v>20221231</v>
      </c>
      <c r="B849" s="54" t="s">
        <v>1550</v>
      </c>
      <c r="C849" s="62">
        <v>84348</v>
      </c>
      <c r="D849" s="52" t="s">
        <v>1397</v>
      </c>
      <c r="E849" s="52" t="s">
        <v>1386</v>
      </c>
      <c r="F849" s="54" t="s">
        <v>1396</v>
      </c>
      <c r="G849" s="52" t="s">
        <v>142</v>
      </c>
      <c r="H849" s="63">
        <v>394181.37</v>
      </c>
      <c r="I849" s="63">
        <v>786725.94261892582</v>
      </c>
      <c r="J849" s="52">
        <v>20240331</v>
      </c>
      <c r="K849" s="52" t="s">
        <v>1391</v>
      </c>
      <c r="L849" s="52" t="s">
        <v>368</v>
      </c>
      <c r="M849" s="63">
        <f>I849*VLOOKUP(G849,'Currency-RBI'!$A$2:$B$28,2,0)</f>
        <v>786725.94261892582</v>
      </c>
      <c r="N849" s="53">
        <f t="shared" si="13"/>
        <v>0.50104025893415016</v>
      </c>
    </row>
    <row r="850" spans="1:14" x14ac:dyDescent="0.2">
      <c r="A850" s="52">
        <v>20221231</v>
      </c>
      <c r="B850" s="54" t="s">
        <v>1549</v>
      </c>
      <c r="C850" s="62">
        <v>65602</v>
      </c>
      <c r="D850" s="52" t="s">
        <v>1395</v>
      </c>
      <c r="E850" s="52" t="s">
        <v>1386</v>
      </c>
      <c r="F850" s="54" t="s">
        <v>1394</v>
      </c>
      <c r="G850" s="52" t="s">
        <v>142</v>
      </c>
      <c r="H850" s="63">
        <v>120310.74</v>
      </c>
      <c r="I850" s="63">
        <v>166234.26421709033</v>
      </c>
      <c r="J850" s="52">
        <v>20240331</v>
      </c>
      <c r="K850" s="52" t="s">
        <v>1391</v>
      </c>
      <c r="L850" s="52" t="s">
        <v>368</v>
      </c>
      <c r="M850" s="63">
        <f>I850*VLOOKUP(G850,'Currency-RBI'!$A$2:$B$28,2,0)</f>
        <v>166234.26421709033</v>
      </c>
      <c r="N850" s="53">
        <f t="shared" si="13"/>
        <v>0.72374212721200837</v>
      </c>
    </row>
    <row r="851" spans="1:14" x14ac:dyDescent="0.2">
      <c r="A851" s="52">
        <v>20221231</v>
      </c>
      <c r="B851" s="54" t="s">
        <v>1548</v>
      </c>
      <c r="C851" s="62">
        <v>33955</v>
      </c>
      <c r="D851" s="52" t="s">
        <v>1397</v>
      </c>
      <c r="E851" s="52" t="s">
        <v>1385</v>
      </c>
      <c r="F851" s="54" t="s">
        <v>1396</v>
      </c>
      <c r="G851" s="52" t="s">
        <v>142</v>
      </c>
      <c r="H851" s="63">
        <v>456390</v>
      </c>
      <c r="I851" s="63">
        <v>610471.65676684631</v>
      </c>
      <c r="J851" s="52">
        <v>20240331</v>
      </c>
      <c r="K851" s="52" t="s">
        <v>1388</v>
      </c>
      <c r="L851" s="52" t="s">
        <v>367</v>
      </c>
      <c r="M851" s="63">
        <f>I851*VLOOKUP(G851,'Currency-RBI'!$A$2:$B$28,2,0)</f>
        <v>610471.65676684631</v>
      </c>
      <c r="N851" s="53">
        <f t="shared" si="13"/>
        <v>0.74760227594695072</v>
      </c>
    </row>
    <row r="852" spans="1:14" x14ac:dyDescent="0.2">
      <c r="A852" s="52">
        <v>20221231</v>
      </c>
      <c r="B852" s="54" t="s">
        <v>1547</v>
      </c>
      <c r="C852" s="62">
        <v>41006</v>
      </c>
      <c r="D852" s="52" t="s">
        <v>1397</v>
      </c>
      <c r="E852" s="52" t="s">
        <v>1386</v>
      </c>
      <c r="F852" s="54" t="s">
        <v>1396</v>
      </c>
      <c r="G852" s="52" t="s">
        <v>142</v>
      </c>
      <c r="H852" s="63">
        <v>245084.4</v>
      </c>
      <c r="I852" s="63">
        <v>477506.30293095531</v>
      </c>
      <c r="J852" s="52">
        <v>20240331</v>
      </c>
      <c r="K852" s="52" t="s">
        <v>1391</v>
      </c>
      <c r="L852" s="52" t="s">
        <v>368</v>
      </c>
      <c r="M852" s="63">
        <f>I852*VLOOKUP(G852,'Currency-RBI'!$A$2:$B$28,2,0)</f>
        <v>477506.30293095531</v>
      </c>
      <c r="N852" s="53">
        <f t="shared" si="13"/>
        <v>0.51325898421792726</v>
      </c>
    </row>
    <row r="853" spans="1:14" x14ac:dyDescent="0.2">
      <c r="A853" s="52">
        <v>20221231</v>
      </c>
      <c r="B853" s="54" t="s">
        <v>1546</v>
      </c>
      <c r="C853" s="62">
        <v>26820</v>
      </c>
      <c r="D853" s="52" t="s">
        <v>1390</v>
      </c>
      <c r="E853" s="52" t="s">
        <v>1385</v>
      </c>
      <c r="F853" s="54" t="s">
        <v>1389</v>
      </c>
      <c r="G853" s="52" t="s">
        <v>142</v>
      </c>
      <c r="H853" s="63">
        <v>233313.3</v>
      </c>
      <c r="I853" s="63">
        <v>272730.62187785946</v>
      </c>
      <c r="J853" s="52">
        <v>20240331</v>
      </c>
      <c r="K853" s="52" t="s">
        <v>1391</v>
      </c>
      <c r="L853" s="52" t="s">
        <v>367</v>
      </c>
      <c r="M853" s="63">
        <f>I853*VLOOKUP(G853,'Currency-RBI'!$A$2:$B$28,2,0)</f>
        <v>272730.62187785946</v>
      </c>
      <c r="N853" s="53">
        <f t="shared" si="13"/>
        <v>0.85547159462162536</v>
      </c>
    </row>
    <row r="854" spans="1:14" x14ac:dyDescent="0.2">
      <c r="A854" s="52">
        <v>20221231</v>
      </c>
      <c r="B854" s="54" t="s">
        <v>1545</v>
      </c>
      <c r="C854" s="62">
        <v>61057</v>
      </c>
      <c r="D854" s="52" t="s">
        <v>1393</v>
      </c>
      <c r="E854" s="52" t="s">
        <v>1386</v>
      </c>
      <c r="F854" s="54" t="s">
        <v>1392</v>
      </c>
      <c r="G854" s="52" t="s">
        <v>142</v>
      </c>
      <c r="H854" s="63">
        <v>407430.54</v>
      </c>
      <c r="I854" s="63">
        <v>518908.54570434318</v>
      </c>
      <c r="J854" s="52">
        <v>20240331</v>
      </c>
      <c r="K854" s="52" t="s">
        <v>1388</v>
      </c>
      <c r="L854" s="52" t="s">
        <v>367</v>
      </c>
      <c r="M854" s="63">
        <f>I854*VLOOKUP(G854,'Currency-RBI'!$A$2:$B$28,2,0)</f>
        <v>518908.54570434318</v>
      </c>
      <c r="N854" s="53">
        <f t="shared" si="13"/>
        <v>0.78516829867770255</v>
      </c>
    </row>
    <row r="855" spans="1:14" x14ac:dyDescent="0.2">
      <c r="A855" s="52">
        <v>20221231</v>
      </c>
      <c r="B855" s="54" t="s">
        <v>1544</v>
      </c>
      <c r="C855" s="62">
        <v>82463</v>
      </c>
      <c r="D855" s="52" t="s">
        <v>1393</v>
      </c>
      <c r="E855" s="52" t="s">
        <v>1386</v>
      </c>
      <c r="F855" s="54" t="s">
        <v>1392</v>
      </c>
      <c r="G855" s="52" t="s">
        <v>142</v>
      </c>
      <c r="H855" s="63">
        <v>153763.82999999999</v>
      </c>
      <c r="I855" s="63">
        <v>170612.45915924772</v>
      </c>
      <c r="J855" s="52">
        <v>20240331</v>
      </c>
      <c r="K855" s="52" t="s">
        <v>1388</v>
      </c>
      <c r="L855" s="52" t="s">
        <v>368</v>
      </c>
      <c r="M855" s="63">
        <f>I855*VLOOKUP(G855,'Currency-RBI'!$A$2:$B$28,2,0)</f>
        <v>170612.45915924772</v>
      </c>
      <c r="N855" s="53">
        <f t="shared" si="13"/>
        <v>0.90124619712842058</v>
      </c>
    </row>
    <row r="856" spans="1:14" x14ac:dyDescent="0.2">
      <c r="A856" s="52">
        <v>20221231</v>
      </c>
      <c r="B856" s="54" t="s">
        <v>1543</v>
      </c>
      <c r="C856" s="62">
        <v>19444</v>
      </c>
      <c r="D856" s="52" t="s">
        <v>1397</v>
      </c>
      <c r="E856" s="52" t="s">
        <v>1385</v>
      </c>
      <c r="F856" s="54" t="s">
        <v>1396</v>
      </c>
      <c r="G856" s="52" t="s">
        <v>142</v>
      </c>
      <c r="H856" s="63">
        <v>269432.46000000002</v>
      </c>
      <c r="I856" s="63">
        <v>401942.33188325964</v>
      </c>
      <c r="J856" s="52">
        <v>20240331</v>
      </c>
      <c r="K856" s="52" t="s">
        <v>1391</v>
      </c>
      <c r="L856" s="52" t="s">
        <v>367</v>
      </c>
      <c r="M856" s="63">
        <f>I856*VLOOKUP(G856,'Currency-RBI'!$A$2:$B$28,2,0)</f>
        <v>401942.33188325964</v>
      </c>
      <c r="N856" s="53">
        <f t="shared" si="13"/>
        <v>0.67032616031658521</v>
      </c>
    </row>
    <row r="857" spans="1:14" x14ac:dyDescent="0.2">
      <c r="A857" s="52">
        <v>20221231</v>
      </c>
      <c r="B857" s="54" t="s">
        <v>1542</v>
      </c>
      <c r="C857" s="62">
        <v>22816</v>
      </c>
      <c r="D857" s="52" t="s">
        <v>1393</v>
      </c>
      <c r="E857" s="52" t="s">
        <v>1385</v>
      </c>
      <c r="F857" s="54" t="s">
        <v>1392</v>
      </c>
      <c r="G857" s="52" t="s">
        <v>142</v>
      </c>
      <c r="H857" s="63">
        <v>364809.06</v>
      </c>
      <c r="I857" s="63">
        <v>545211.95518308424</v>
      </c>
      <c r="J857" s="52">
        <v>20240331</v>
      </c>
      <c r="K857" s="52" t="s">
        <v>1391</v>
      </c>
      <c r="L857" s="52" t="s">
        <v>367</v>
      </c>
      <c r="M857" s="63">
        <f>I857*VLOOKUP(G857,'Currency-RBI'!$A$2:$B$28,2,0)</f>
        <v>545211.95518308424</v>
      </c>
      <c r="N857" s="53">
        <f t="shared" si="13"/>
        <v>0.66911419775726622</v>
      </c>
    </row>
    <row r="858" spans="1:14" x14ac:dyDescent="0.2">
      <c r="A858" s="52">
        <v>20221231</v>
      </c>
      <c r="B858" s="54" t="s">
        <v>1541</v>
      </c>
      <c r="C858" s="62">
        <v>26699</v>
      </c>
      <c r="D858" s="52" t="s">
        <v>1397</v>
      </c>
      <c r="E858" s="52" t="s">
        <v>1386</v>
      </c>
      <c r="F858" s="54" t="s">
        <v>1396</v>
      </c>
      <c r="G858" s="52" t="s">
        <v>142</v>
      </c>
      <c r="H858" s="63">
        <v>54193.59</v>
      </c>
      <c r="I858" s="63">
        <v>59029.951710400295</v>
      </c>
      <c r="J858" s="52">
        <v>20240331</v>
      </c>
      <c r="K858" s="52" t="s">
        <v>1388</v>
      </c>
      <c r="L858" s="52" t="s">
        <v>368</v>
      </c>
      <c r="M858" s="63">
        <f>I858*VLOOKUP(G858,'Currency-RBI'!$A$2:$B$28,2,0)</f>
        <v>59029.951710400295</v>
      </c>
      <c r="N858" s="53">
        <f t="shared" si="13"/>
        <v>0.91806936021009489</v>
      </c>
    </row>
    <row r="859" spans="1:14" x14ac:dyDescent="0.2">
      <c r="A859" s="52">
        <v>20221231</v>
      </c>
      <c r="B859" s="54" t="s">
        <v>1540</v>
      </c>
      <c r="C859" s="62">
        <v>72742</v>
      </c>
      <c r="D859" s="52" t="s">
        <v>1397</v>
      </c>
      <c r="E859" s="52" t="s">
        <v>1385</v>
      </c>
      <c r="F859" s="54" t="s">
        <v>1396</v>
      </c>
      <c r="G859" s="52" t="s">
        <v>142</v>
      </c>
      <c r="H859" s="63">
        <v>224487.45</v>
      </c>
      <c r="I859" s="63">
        <v>366133.25669360987</v>
      </c>
      <c r="J859" s="52">
        <v>20240331</v>
      </c>
      <c r="K859" s="52" t="s">
        <v>1388</v>
      </c>
      <c r="L859" s="52" t="s">
        <v>368</v>
      </c>
      <c r="M859" s="63">
        <f>I859*VLOOKUP(G859,'Currency-RBI'!$A$2:$B$28,2,0)</f>
        <v>366133.25669360987</v>
      </c>
      <c r="N859" s="53">
        <f t="shared" si="13"/>
        <v>0.61313045427025259</v>
      </c>
    </row>
    <row r="860" spans="1:14" x14ac:dyDescent="0.2">
      <c r="A860" s="52">
        <v>20221231</v>
      </c>
      <c r="B860" s="54" t="s">
        <v>1539</v>
      </c>
      <c r="C860" s="62">
        <v>70856</v>
      </c>
      <c r="D860" s="52" t="s">
        <v>1390</v>
      </c>
      <c r="E860" s="52" t="s">
        <v>1385</v>
      </c>
      <c r="F860" s="54" t="s">
        <v>1389</v>
      </c>
      <c r="G860" s="52" t="s">
        <v>142</v>
      </c>
      <c r="H860" s="63">
        <v>441381.6</v>
      </c>
      <c r="I860" s="63">
        <v>751437.26041323575</v>
      </c>
      <c r="J860" s="52">
        <v>20240331</v>
      </c>
      <c r="K860" s="52" t="s">
        <v>1388</v>
      </c>
      <c r="L860" s="52" t="s">
        <v>368</v>
      </c>
      <c r="M860" s="63">
        <f>I860*VLOOKUP(G860,'Currency-RBI'!$A$2:$B$28,2,0)</f>
        <v>751437.26041323575</v>
      </c>
      <c r="N860" s="53">
        <f t="shared" si="13"/>
        <v>0.58738316989667538</v>
      </c>
    </row>
    <row r="861" spans="1:14" x14ac:dyDescent="0.2">
      <c r="A861" s="52">
        <v>20221231</v>
      </c>
      <c r="B861" s="54" t="s">
        <v>1538</v>
      </c>
      <c r="C861" s="62">
        <v>31656</v>
      </c>
      <c r="D861" s="52" t="s">
        <v>1390</v>
      </c>
      <c r="E861" s="52" t="s">
        <v>1386</v>
      </c>
      <c r="F861" s="54" t="s">
        <v>1389</v>
      </c>
      <c r="G861" s="52" t="s">
        <v>142</v>
      </c>
      <c r="H861" s="63">
        <v>185130</v>
      </c>
      <c r="I861" s="63">
        <v>363424.21845552785</v>
      </c>
      <c r="J861" s="52">
        <v>20240331</v>
      </c>
      <c r="K861" s="52" t="s">
        <v>1391</v>
      </c>
      <c r="L861" s="52" t="s">
        <v>367</v>
      </c>
      <c r="M861" s="63">
        <f>I861*VLOOKUP(G861,'Currency-RBI'!$A$2:$B$28,2,0)</f>
        <v>363424.21845552785</v>
      </c>
      <c r="N861" s="53">
        <f t="shared" si="13"/>
        <v>0.5094046863105639</v>
      </c>
    </row>
    <row r="862" spans="1:14" x14ac:dyDescent="0.2">
      <c r="A862" s="52">
        <v>20221231</v>
      </c>
      <c r="B862" s="54" t="s">
        <v>1537</v>
      </c>
      <c r="C862" s="62">
        <v>56184</v>
      </c>
      <c r="D862" s="52" t="s">
        <v>1393</v>
      </c>
      <c r="E862" s="52" t="s">
        <v>1386</v>
      </c>
      <c r="F862" s="54" t="s">
        <v>1392</v>
      </c>
      <c r="G862" s="52" t="s">
        <v>142</v>
      </c>
      <c r="H862" s="63">
        <v>131857.10999999999</v>
      </c>
      <c r="I862" s="63">
        <v>255110.88080329384</v>
      </c>
      <c r="J862" s="52">
        <v>20240331</v>
      </c>
      <c r="K862" s="52" t="s">
        <v>1391</v>
      </c>
      <c r="L862" s="52" t="s">
        <v>368</v>
      </c>
      <c r="M862" s="63">
        <f>I862*VLOOKUP(G862,'Currency-RBI'!$A$2:$B$28,2,0)</f>
        <v>255110.88080329384</v>
      </c>
      <c r="N862" s="53">
        <f t="shared" si="13"/>
        <v>0.51686196051226019</v>
      </c>
    </row>
    <row r="863" spans="1:14" x14ac:dyDescent="0.2">
      <c r="A863" s="52">
        <v>20221231</v>
      </c>
      <c r="B863" s="54" t="s">
        <v>1536</v>
      </c>
      <c r="C863" s="62">
        <v>35719</v>
      </c>
      <c r="D863" s="52" t="s">
        <v>1397</v>
      </c>
      <c r="E863" s="52" t="s">
        <v>1385</v>
      </c>
      <c r="F863" s="54" t="s">
        <v>1396</v>
      </c>
      <c r="G863" s="52" t="s">
        <v>142</v>
      </c>
      <c r="H863" s="63">
        <v>167939.63999999998</v>
      </c>
      <c r="I863" s="63">
        <v>260093.99841500609</v>
      </c>
      <c r="J863" s="52">
        <v>20240331</v>
      </c>
      <c r="K863" s="52" t="s">
        <v>1391</v>
      </c>
      <c r="L863" s="52" t="s">
        <v>367</v>
      </c>
      <c r="M863" s="63">
        <f>I863*VLOOKUP(G863,'Currency-RBI'!$A$2:$B$28,2,0)</f>
        <v>260093.99841500609</v>
      </c>
      <c r="N863" s="53">
        <f t="shared" si="13"/>
        <v>0.64568825510550776</v>
      </c>
    </row>
    <row r="864" spans="1:14" x14ac:dyDescent="0.2">
      <c r="A864" s="52">
        <v>20221231</v>
      </c>
      <c r="B864" s="54" t="s">
        <v>1535</v>
      </c>
      <c r="C864" s="62">
        <v>25804</v>
      </c>
      <c r="D864" s="52" t="s">
        <v>1395</v>
      </c>
      <c r="E864" s="52" t="s">
        <v>1385</v>
      </c>
      <c r="F864" s="54" t="s">
        <v>1394</v>
      </c>
      <c r="G864" s="52" t="s">
        <v>142</v>
      </c>
      <c r="H864" s="63">
        <v>370447.11</v>
      </c>
      <c r="I864" s="63">
        <v>437492.60039485403</v>
      </c>
      <c r="J864" s="52">
        <v>20240331</v>
      </c>
      <c r="K864" s="52" t="s">
        <v>1391</v>
      </c>
      <c r="L864" s="52" t="s">
        <v>367</v>
      </c>
      <c r="M864" s="63">
        <f>I864*VLOOKUP(G864,'Currency-RBI'!$A$2:$B$28,2,0)</f>
        <v>437492.60039485403</v>
      </c>
      <c r="N864" s="53">
        <f t="shared" si="13"/>
        <v>0.84675057284547695</v>
      </c>
    </row>
    <row r="865" spans="1:14" x14ac:dyDescent="0.2">
      <c r="A865" s="52">
        <v>20221231</v>
      </c>
      <c r="B865" s="54" t="s">
        <v>1534</v>
      </c>
      <c r="C865" s="62">
        <v>47033</v>
      </c>
      <c r="D865" s="52" t="s">
        <v>1395</v>
      </c>
      <c r="E865" s="52" t="s">
        <v>1385</v>
      </c>
      <c r="F865" s="54" t="s">
        <v>1394</v>
      </c>
      <c r="G865" s="52" t="s">
        <v>142</v>
      </c>
      <c r="H865" s="63">
        <v>160742.34</v>
      </c>
      <c r="I865" s="63">
        <v>208736.22336559571</v>
      </c>
      <c r="J865" s="52">
        <v>20240331</v>
      </c>
      <c r="K865" s="52" t="s">
        <v>1388</v>
      </c>
      <c r="L865" s="52" t="s">
        <v>367</v>
      </c>
      <c r="M865" s="63">
        <f>I865*VLOOKUP(G865,'Currency-RBI'!$A$2:$B$28,2,0)</f>
        <v>208736.22336559571</v>
      </c>
      <c r="N865" s="53">
        <f t="shared" si="13"/>
        <v>0.7700740073200627</v>
      </c>
    </row>
    <row r="866" spans="1:14" x14ac:dyDescent="0.2">
      <c r="A866" s="52">
        <v>20221231</v>
      </c>
      <c r="B866" s="54" t="s">
        <v>1533</v>
      </c>
      <c r="C866" s="62">
        <v>15206</v>
      </c>
      <c r="D866" s="52" t="s">
        <v>1390</v>
      </c>
      <c r="E866" s="52" t="s">
        <v>1386</v>
      </c>
      <c r="F866" s="54" t="s">
        <v>1389</v>
      </c>
      <c r="G866" s="52" t="s">
        <v>142</v>
      </c>
      <c r="H866" s="63">
        <v>431040.06</v>
      </c>
      <c r="I866" s="63">
        <v>785848.92337941448</v>
      </c>
      <c r="J866" s="52">
        <v>20240331</v>
      </c>
      <c r="K866" s="52" t="s">
        <v>1391</v>
      </c>
      <c r="L866" s="52" t="s">
        <v>368</v>
      </c>
      <c r="M866" s="63">
        <f>I866*VLOOKUP(G866,'Currency-RBI'!$A$2:$B$28,2,0)</f>
        <v>785848.92337941448</v>
      </c>
      <c r="N866" s="53">
        <f t="shared" si="13"/>
        <v>0.54850245025008482</v>
      </c>
    </row>
    <row r="867" spans="1:14" x14ac:dyDescent="0.2">
      <c r="A867" s="52">
        <v>20221231</v>
      </c>
      <c r="B867" s="54" t="s">
        <v>1532</v>
      </c>
      <c r="C867" s="62">
        <v>35455</v>
      </c>
      <c r="D867" s="52" t="s">
        <v>1393</v>
      </c>
      <c r="E867" s="52" t="s">
        <v>1385</v>
      </c>
      <c r="F867" s="54" t="s">
        <v>1392</v>
      </c>
      <c r="G867" s="52" t="s">
        <v>142</v>
      </c>
      <c r="H867" s="63">
        <v>128465.37</v>
      </c>
      <c r="I867" s="63">
        <v>245600.0140464335</v>
      </c>
      <c r="J867" s="52">
        <v>20240331</v>
      </c>
      <c r="K867" s="52" t="s">
        <v>1388</v>
      </c>
      <c r="L867" s="52" t="s">
        <v>367</v>
      </c>
      <c r="M867" s="63">
        <f>I867*VLOOKUP(G867,'Currency-RBI'!$A$2:$B$28,2,0)</f>
        <v>245600.0140464335</v>
      </c>
      <c r="N867" s="53">
        <f t="shared" si="13"/>
        <v>0.52306743751127038</v>
      </c>
    </row>
    <row r="868" spans="1:14" x14ac:dyDescent="0.2">
      <c r="A868" s="52">
        <v>20221231</v>
      </c>
      <c r="B868" s="54" t="s">
        <v>1531</v>
      </c>
      <c r="C868" s="62">
        <v>20568</v>
      </c>
      <c r="D868" s="52" t="s">
        <v>1393</v>
      </c>
      <c r="E868" s="52" t="s">
        <v>1385</v>
      </c>
      <c r="F868" s="54" t="s">
        <v>1392</v>
      </c>
      <c r="G868" s="52" t="s">
        <v>142</v>
      </c>
      <c r="H868" s="63">
        <v>207918.81</v>
      </c>
      <c r="I868" s="63">
        <v>345045.99137480697</v>
      </c>
      <c r="J868" s="52">
        <v>20240331</v>
      </c>
      <c r="K868" s="52" t="s">
        <v>1391</v>
      </c>
      <c r="L868" s="52" t="s">
        <v>367</v>
      </c>
      <c r="M868" s="63">
        <f>I868*VLOOKUP(G868,'Currency-RBI'!$A$2:$B$28,2,0)</f>
        <v>345045.99137480697</v>
      </c>
      <c r="N868" s="53">
        <f t="shared" si="13"/>
        <v>0.60258288807113758</v>
      </c>
    </row>
    <row r="869" spans="1:14" x14ac:dyDescent="0.2">
      <c r="A869" s="52">
        <v>20221231</v>
      </c>
      <c r="B869" s="54" t="s">
        <v>1530</v>
      </c>
      <c r="C869" s="62">
        <v>42383</v>
      </c>
      <c r="D869" s="52" t="s">
        <v>1397</v>
      </c>
      <c r="E869" s="52" t="s">
        <v>1386</v>
      </c>
      <c r="F869" s="54" t="s">
        <v>1396</v>
      </c>
      <c r="G869" s="52" t="s">
        <v>142</v>
      </c>
      <c r="H869" s="63">
        <v>334501.2</v>
      </c>
      <c r="I869" s="63">
        <v>387193.67691322556</v>
      </c>
      <c r="J869" s="52">
        <v>20240331</v>
      </c>
      <c r="K869" s="52" t="s">
        <v>1391</v>
      </c>
      <c r="L869" s="52" t="s">
        <v>367</v>
      </c>
      <c r="M869" s="63">
        <f>I869*VLOOKUP(G869,'Currency-RBI'!$A$2:$B$28,2,0)</f>
        <v>387193.67691322556</v>
      </c>
      <c r="N869" s="53">
        <f t="shared" si="13"/>
        <v>0.86391183520015358</v>
      </c>
    </row>
    <row r="870" spans="1:14" x14ac:dyDescent="0.2">
      <c r="A870" s="52">
        <v>20221231</v>
      </c>
      <c r="B870" s="54" t="s">
        <v>1529</v>
      </c>
      <c r="C870" s="62">
        <v>88417</v>
      </c>
      <c r="D870" s="52" t="s">
        <v>1397</v>
      </c>
      <c r="E870" s="52" t="s">
        <v>1386</v>
      </c>
      <c r="F870" s="54" t="s">
        <v>1396</v>
      </c>
      <c r="G870" s="52" t="s">
        <v>142</v>
      </c>
      <c r="H870" s="63">
        <v>288748.34999999998</v>
      </c>
      <c r="I870" s="63">
        <v>396175.70361719403</v>
      </c>
      <c r="J870" s="52">
        <v>20240331</v>
      </c>
      <c r="K870" s="52" t="s">
        <v>1388</v>
      </c>
      <c r="L870" s="52" t="s">
        <v>368</v>
      </c>
      <c r="M870" s="63">
        <f>I870*VLOOKUP(G870,'Currency-RBI'!$A$2:$B$28,2,0)</f>
        <v>396175.70361719403</v>
      </c>
      <c r="N870" s="53">
        <f t="shared" si="13"/>
        <v>0.72883911699694726</v>
      </c>
    </row>
    <row r="871" spans="1:14" x14ac:dyDescent="0.2">
      <c r="A871" s="52">
        <v>20221231</v>
      </c>
      <c r="B871" s="54" t="s">
        <v>1528</v>
      </c>
      <c r="C871" s="62">
        <v>44687</v>
      </c>
      <c r="D871" s="52" t="s">
        <v>1395</v>
      </c>
      <c r="E871" s="52" t="s">
        <v>1386</v>
      </c>
      <c r="F871" s="54" t="s">
        <v>1394</v>
      </c>
      <c r="G871" s="52" t="s">
        <v>142</v>
      </c>
      <c r="H871" s="63">
        <v>281068.92</v>
      </c>
      <c r="I871" s="63">
        <v>419925.04268561193</v>
      </c>
      <c r="J871" s="52">
        <v>20240331</v>
      </c>
      <c r="K871" s="52" t="s">
        <v>1391</v>
      </c>
      <c r="L871" s="52" t="s">
        <v>367</v>
      </c>
      <c r="M871" s="63">
        <f>I871*VLOOKUP(G871,'Currency-RBI'!$A$2:$B$28,2,0)</f>
        <v>419925.04268561193</v>
      </c>
      <c r="N871" s="53">
        <f t="shared" si="13"/>
        <v>0.66933116968313255</v>
      </c>
    </row>
    <row r="872" spans="1:14" x14ac:dyDescent="0.2">
      <c r="A872" s="52">
        <v>20221231</v>
      </c>
      <c r="B872" s="54" t="s">
        <v>1527</v>
      </c>
      <c r="C872" s="62">
        <v>76691</v>
      </c>
      <c r="D872" s="52" t="s">
        <v>1390</v>
      </c>
      <c r="E872" s="52" t="s">
        <v>1385</v>
      </c>
      <c r="F872" s="54" t="s">
        <v>1389</v>
      </c>
      <c r="G872" s="52" t="s">
        <v>142</v>
      </c>
      <c r="H872" s="63">
        <v>126041.85</v>
      </c>
      <c r="I872" s="63">
        <v>235706.39858667136</v>
      </c>
      <c r="J872" s="52">
        <v>20240331</v>
      </c>
      <c r="K872" s="52" t="s">
        <v>1388</v>
      </c>
      <c r="L872" s="52" t="s">
        <v>367</v>
      </c>
      <c r="M872" s="63">
        <f>I872*VLOOKUP(G872,'Currency-RBI'!$A$2:$B$28,2,0)</f>
        <v>235706.39858667136</v>
      </c>
      <c r="N872" s="53">
        <f t="shared" si="13"/>
        <v>0.5347408927197761</v>
      </c>
    </row>
    <row r="873" spans="1:14" x14ac:dyDescent="0.2">
      <c r="A873" s="52">
        <v>20221231</v>
      </c>
      <c r="B873" s="54" t="s">
        <v>1526</v>
      </c>
      <c r="C873" s="62">
        <v>49255</v>
      </c>
      <c r="D873" s="52" t="s">
        <v>1397</v>
      </c>
      <c r="E873" s="52" t="s">
        <v>1386</v>
      </c>
      <c r="F873" s="54" t="s">
        <v>1396</v>
      </c>
      <c r="G873" s="52" t="s">
        <v>142</v>
      </c>
      <c r="H873" s="63">
        <v>52693.74</v>
      </c>
      <c r="I873" s="63">
        <v>100096.44350079034</v>
      </c>
      <c r="J873" s="52">
        <v>20240331</v>
      </c>
      <c r="K873" s="52" t="s">
        <v>1391</v>
      </c>
      <c r="L873" s="52" t="s">
        <v>367</v>
      </c>
      <c r="M873" s="63">
        <f>I873*VLOOKUP(G873,'Currency-RBI'!$A$2:$B$28,2,0)</f>
        <v>100096.44350079034</v>
      </c>
      <c r="N873" s="53">
        <f t="shared" si="13"/>
        <v>0.52642969277508789</v>
      </c>
    </row>
    <row r="874" spans="1:14" x14ac:dyDescent="0.2">
      <c r="A874" s="52">
        <v>20221231</v>
      </c>
      <c r="B874" s="54" t="s">
        <v>1525</v>
      </c>
      <c r="C874" s="62">
        <v>48917</v>
      </c>
      <c r="D874" s="52" t="s">
        <v>1397</v>
      </c>
      <c r="E874" s="52" t="s">
        <v>1385</v>
      </c>
      <c r="F874" s="54" t="s">
        <v>1396</v>
      </c>
      <c r="G874" s="52" t="s">
        <v>142</v>
      </c>
      <c r="H874" s="63">
        <v>76048.83</v>
      </c>
      <c r="I874" s="63">
        <v>130422.51295171188</v>
      </c>
      <c r="J874" s="52">
        <v>20240331</v>
      </c>
      <c r="K874" s="52" t="s">
        <v>1391</v>
      </c>
      <c r="L874" s="52" t="s">
        <v>367</v>
      </c>
      <c r="M874" s="63">
        <f>I874*VLOOKUP(G874,'Currency-RBI'!$A$2:$B$28,2,0)</f>
        <v>130422.51295171188</v>
      </c>
      <c r="N874" s="53">
        <f t="shared" si="13"/>
        <v>0.58309588029603909</v>
      </c>
    </row>
    <row r="875" spans="1:14" x14ac:dyDescent="0.2">
      <c r="A875" s="52">
        <v>20221231</v>
      </c>
      <c r="B875" s="54" t="s">
        <v>1524</v>
      </c>
      <c r="C875" s="62">
        <v>17344</v>
      </c>
      <c r="D875" s="52" t="s">
        <v>1395</v>
      </c>
      <c r="E875" s="52" t="s">
        <v>1385</v>
      </c>
      <c r="F875" s="54" t="s">
        <v>1394</v>
      </c>
      <c r="G875" s="52" t="s">
        <v>142</v>
      </c>
      <c r="H875" s="63">
        <v>225207.18</v>
      </c>
      <c r="I875" s="63">
        <v>351388.0404696046</v>
      </c>
      <c r="J875" s="52">
        <v>20240331</v>
      </c>
      <c r="K875" s="52" t="s">
        <v>1388</v>
      </c>
      <c r="L875" s="52" t="s">
        <v>367</v>
      </c>
      <c r="M875" s="63">
        <f>I875*VLOOKUP(G875,'Currency-RBI'!$A$2:$B$28,2,0)</f>
        <v>351388.0404696046</v>
      </c>
      <c r="N875" s="53">
        <f t="shared" si="13"/>
        <v>0.64090735614970551</v>
      </c>
    </row>
    <row r="876" spans="1:14" x14ac:dyDescent="0.2">
      <c r="A876" s="52">
        <v>20221231</v>
      </c>
      <c r="B876" s="54" t="s">
        <v>1523</v>
      </c>
      <c r="C876" s="62">
        <v>39065</v>
      </c>
      <c r="D876" s="52" t="s">
        <v>1395</v>
      </c>
      <c r="E876" s="52" t="s">
        <v>1385</v>
      </c>
      <c r="F876" s="54" t="s">
        <v>1394</v>
      </c>
      <c r="G876" s="52" t="s">
        <v>142</v>
      </c>
      <c r="H876" s="63">
        <v>258093</v>
      </c>
      <c r="I876" s="63">
        <v>453937.16533371102</v>
      </c>
      <c r="J876" s="52">
        <v>20240331</v>
      </c>
      <c r="K876" s="52" t="s">
        <v>1391</v>
      </c>
      <c r="L876" s="52" t="s">
        <v>367</v>
      </c>
      <c r="M876" s="63">
        <f>I876*VLOOKUP(G876,'Currency-RBI'!$A$2:$B$28,2,0)</f>
        <v>453937.16533371102</v>
      </c>
      <c r="N876" s="53">
        <f t="shared" si="13"/>
        <v>0.5685654749380642</v>
      </c>
    </row>
    <row r="877" spans="1:14" x14ac:dyDescent="0.2">
      <c r="A877" s="52">
        <v>20221231</v>
      </c>
      <c r="B877" s="54" t="s">
        <v>1522</v>
      </c>
      <c r="C877" s="62">
        <v>88735</v>
      </c>
      <c r="D877" s="52" t="s">
        <v>1395</v>
      </c>
      <c r="E877" s="52" t="s">
        <v>1385</v>
      </c>
      <c r="F877" s="54" t="s">
        <v>1394</v>
      </c>
      <c r="G877" s="52" t="s">
        <v>142</v>
      </c>
      <c r="H877" s="63">
        <v>181019.51999999999</v>
      </c>
      <c r="I877" s="63">
        <v>181783.30028821935</v>
      </c>
      <c r="J877" s="52">
        <v>20240331</v>
      </c>
      <c r="K877" s="52" t="s">
        <v>1388</v>
      </c>
      <c r="L877" s="52" t="s">
        <v>368</v>
      </c>
      <c r="M877" s="63">
        <f>I877*VLOOKUP(G877,'Currency-RBI'!$A$2:$B$28,2,0)</f>
        <v>181783.30028821935</v>
      </c>
      <c r="N877" s="53">
        <f t="shared" si="13"/>
        <v>0.99579840234494377</v>
      </c>
    </row>
    <row r="878" spans="1:14" x14ac:dyDescent="0.2">
      <c r="A878" s="52">
        <v>20221231</v>
      </c>
      <c r="B878" s="54" t="s">
        <v>1521</v>
      </c>
      <c r="C878" s="62">
        <v>63770</v>
      </c>
      <c r="D878" s="52" t="s">
        <v>1393</v>
      </c>
      <c r="E878" s="52" t="s">
        <v>1385</v>
      </c>
      <c r="F878" s="54" t="s">
        <v>1392</v>
      </c>
      <c r="G878" s="52" t="s">
        <v>142</v>
      </c>
      <c r="H878" s="63">
        <v>278934.48</v>
      </c>
      <c r="I878" s="63">
        <v>371597.40918147692</v>
      </c>
      <c r="J878" s="52">
        <v>20240331</v>
      </c>
      <c r="K878" s="52" t="s">
        <v>1391</v>
      </c>
      <c r="L878" s="52" t="s">
        <v>367</v>
      </c>
      <c r="M878" s="63">
        <f>I878*VLOOKUP(G878,'Currency-RBI'!$A$2:$B$28,2,0)</f>
        <v>371597.40918147692</v>
      </c>
      <c r="N878" s="53">
        <f t="shared" si="13"/>
        <v>0.75063623455936646</v>
      </c>
    </row>
    <row r="879" spans="1:14" x14ac:dyDescent="0.2">
      <c r="A879" s="52">
        <v>20221231</v>
      </c>
      <c r="B879" s="54" t="s">
        <v>1520</v>
      </c>
      <c r="C879" s="62">
        <v>89818</v>
      </c>
      <c r="D879" s="52" t="s">
        <v>1397</v>
      </c>
      <c r="E879" s="52" t="s">
        <v>1386</v>
      </c>
      <c r="F879" s="54" t="s">
        <v>1396</v>
      </c>
      <c r="G879" s="52" t="s">
        <v>142</v>
      </c>
      <c r="H879" s="63">
        <v>279896.76</v>
      </c>
      <c r="I879" s="63">
        <v>509860.04993773432</v>
      </c>
      <c r="J879" s="52">
        <v>20240331</v>
      </c>
      <c r="K879" s="52" t="s">
        <v>1388</v>
      </c>
      <c r="L879" s="52" t="s">
        <v>367</v>
      </c>
      <c r="M879" s="63">
        <f>I879*VLOOKUP(G879,'Currency-RBI'!$A$2:$B$28,2,0)</f>
        <v>509860.04993773432</v>
      </c>
      <c r="N879" s="53">
        <f t="shared" si="13"/>
        <v>0.54896781976580022</v>
      </c>
    </row>
    <row r="880" spans="1:14" x14ac:dyDescent="0.2">
      <c r="A880" s="52">
        <v>20221231</v>
      </c>
      <c r="B880" s="54" t="s">
        <v>1519</v>
      </c>
      <c r="C880" s="62">
        <v>26147</v>
      </c>
      <c r="D880" s="52" t="s">
        <v>1397</v>
      </c>
      <c r="E880" s="52" t="s">
        <v>1385</v>
      </c>
      <c r="F880" s="54" t="s">
        <v>1396</v>
      </c>
      <c r="G880" s="52" t="s">
        <v>142</v>
      </c>
      <c r="H880" s="63">
        <v>360169.92</v>
      </c>
      <c r="I880" s="63">
        <v>436317.41265789513</v>
      </c>
      <c r="J880" s="52">
        <v>20240331</v>
      </c>
      <c r="K880" s="52" t="s">
        <v>1391</v>
      </c>
      <c r="L880" s="52" t="s">
        <v>367</v>
      </c>
      <c r="M880" s="63">
        <f>I880*VLOOKUP(G880,'Currency-RBI'!$A$2:$B$28,2,0)</f>
        <v>436317.41265789513</v>
      </c>
      <c r="N880" s="53">
        <f t="shared" si="13"/>
        <v>0.8254768422052402</v>
      </c>
    </row>
    <row r="881" spans="1:14" x14ac:dyDescent="0.2">
      <c r="A881" s="52">
        <v>20221231</v>
      </c>
      <c r="B881" s="54" t="s">
        <v>1518</v>
      </c>
      <c r="C881" s="62">
        <v>10077</v>
      </c>
      <c r="D881" s="52" t="s">
        <v>1397</v>
      </c>
      <c r="E881" s="52" t="s">
        <v>1386</v>
      </c>
      <c r="F881" s="54" t="s">
        <v>1396</v>
      </c>
      <c r="G881" s="52" t="s">
        <v>142</v>
      </c>
      <c r="H881" s="63">
        <v>341792.55</v>
      </c>
      <c r="I881" s="63">
        <v>349681.34872246027</v>
      </c>
      <c r="J881" s="52">
        <v>20240331</v>
      </c>
      <c r="K881" s="52" t="s">
        <v>1388</v>
      </c>
      <c r="L881" s="52" t="s">
        <v>368</v>
      </c>
      <c r="M881" s="63">
        <f>I881*VLOOKUP(G881,'Currency-RBI'!$A$2:$B$28,2,0)</f>
        <v>349681.34872246027</v>
      </c>
      <c r="N881" s="53">
        <f t="shared" si="13"/>
        <v>0.97744003576032423</v>
      </c>
    </row>
    <row r="882" spans="1:14" x14ac:dyDescent="0.2">
      <c r="A882" s="52">
        <v>20221231</v>
      </c>
      <c r="B882" s="54" t="s">
        <v>1517</v>
      </c>
      <c r="C882" s="62">
        <v>65321</v>
      </c>
      <c r="D882" s="52" t="s">
        <v>1395</v>
      </c>
      <c r="E882" s="52" t="s">
        <v>1385</v>
      </c>
      <c r="F882" s="54" t="s">
        <v>1394</v>
      </c>
      <c r="G882" s="52" t="s">
        <v>142</v>
      </c>
      <c r="H882" s="63">
        <v>254105.28</v>
      </c>
      <c r="I882" s="63">
        <v>398894.65176933206</v>
      </c>
      <c r="J882" s="52">
        <v>20240331</v>
      </c>
      <c r="K882" s="52" t="s">
        <v>1388</v>
      </c>
      <c r="L882" s="52" t="s">
        <v>368</v>
      </c>
      <c r="M882" s="63">
        <f>I882*VLOOKUP(G882,'Currency-RBI'!$A$2:$B$28,2,0)</f>
        <v>398894.65176933206</v>
      </c>
      <c r="N882" s="53">
        <f t="shared" si="13"/>
        <v>0.63702353208521056</v>
      </c>
    </row>
    <row r="883" spans="1:14" x14ac:dyDescent="0.2">
      <c r="A883" s="52">
        <v>20221231</v>
      </c>
      <c r="B883" s="54" t="s">
        <v>1516</v>
      </c>
      <c r="C883" s="62">
        <v>51930</v>
      </c>
      <c r="D883" s="52" t="s">
        <v>1393</v>
      </c>
      <c r="E883" s="52" t="s">
        <v>1386</v>
      </c>
      <c r="F883" s="54" t="s">
        <v>1392</v>
      </c>
      <c r="G883" s="52" t="s">
        <v>142</v>
      </c>
      <c r="H883" s="63">
        <v>477075.06</v>
      </c>
      <c r="I883" s="63">
        <v>500612.27377272956</v>
      </c>
      <c r="J883" s="52">
        <v>20240331</v>
      </c>
      <c r="K883" s="52" t="s">
        <v>1391</v>
      </c>
      <c r="L883" s="52" t="s">
        <v>368</v>
      </c>
      <c r="M883" s="63">
        <f>I883*VLOOKUP(G883,'Currency-RBI'!$A$2:$B$28,2,0)</f>
        <v>500612.27377272956</v>
      </c>
      <c r="N883" s="53">
        <f t="shared" si="13"/>
        <v>0.9529831468266895</v>
      </c>
    </row>
    <row r="884" spans="1:14" x14ac:dyDescent="0.2">
      <c r="A884" s="52">
        <v>20221231</v>
      </c>
      <c r="B884" s="54" t="s">
        <v>1515</v>
      </c>
      <c r="C884" s="62">
        <v>43173</v>
      </c>
      <c r="D884" s="52" t="s">
        <v>1395</v>
      </c>
      <c r="E884" s="52" t="s">
        <v>1386</v>
      </c>
      <c r="F884" s="54" t="s">
        <v>1394</v>
      </c>
      <c r="G884" s="52" t="s">
        <v>142</v>
      </c>
      <c r="H884" s="63">
        <v>136325.97</v>
      </c>
      <c r="I884" s="63">
        <v>153583.98560847944</v>
      </c>
      <c r="J884" s="52">
        <v>20240331</v>
      </c>
      <c r="K884" s="52" t="s">
        <v>1391</v>
      </c>
      <c r="L884" s="52" t="s">
        <v>367</v>
      </c>
      <c r="M884" s="63">
        <f>I884*VLOOKUP(G884,'Currency-RBI'!$A$2:$B$28,2,0)</f>
        <v>153583.98560847944</v>
      </c>
      <c r="N884" s="53">
        <f t="shared" si="13"/>
        <v>0.88763141195935591</v>
      </c>
    </row>
    <row r="885" spans="1:14" x14ac:dyDescent="0.2">
      <c r="A885" s="52">
        <v>20221231</v>
      </c>
      <c r="B885" s="54" t="s">
        <v>1514</v>
      </c>
      <c r="C885" s="62">
        <v>26624</v>
      </c>
      <c r="D885" s="52" t="s">
        <v>1393</v>
      </c>
      <c r="E885" s="52" t="s">
        <v>1386</v>
      </c>
      <c r="F885" s="54" t="s">
        <v>1392</v>
      </c>
      <c r="G885" s="52" t="s">
        <v>142</v>
      </c>
      <c r="H885" s="63">
        <v>211262.04</v>
      </c>
      <c r="I885" s="63">
        <v>320432.08115838451</v>
      </c>
      <c r="J885" s="52">
        <v>20240331</v>
      </c>
      <c r="K885" s="52" t="s">
        <v>1388</v>
      </c>
      <c r="L885" s="52" t="s">
        <v>368</v>
      </c>
      <c r="M885" s="63">
        <f>I885*VLOOKUP(G885,'Currency-RBI'!$A$2:$B$28,2,0)</f>
        <v>320432.08115838451</v>
      </c>
      <c r="N885" s="53">
        <f t="shared" si="13"/>
        <v>0.65930364786282591</v>
      </c>
    </row>
    <row r="886" spans="1:14" x14ac:dyDescent="0.2">
      <c r="A886" s="52">
        <v>20221231</v>
      </c>
      <c r="B886" s="54" t="s">
        <v>1513</v>
      </c>
      <c r="C886" s="62">
        <v>65395</v>
      </c>
      <c r="D886" s="52" t="s">
        <v>1395</v>
      </c>
      <c r="E886" s="52" t="s">
        <v>1385</v>
      </c>
      <c r="F886" s="54" t="s">
        <v>1394</v>
      </c>
      <c r="G886" s="52" t="s">
        <v>142</v>
      </c>
      <c r="H886" s="63">
        <v>473183.37</v>
      </c>
      <c r="I886" s="63">
        <v>684583.61825996998</v>
      </c>
      <c r="J886" s="52">
        <v>20240331</v>
      </c>
      <c r="K886" s="52" t="s">
        <v>1388</v>
      </c>
      <c r="L886" s="52" t="s">
        <v>368</v>
      </c>
      <c r="M886" s="63">
        <f>I886*VLOOKUP(G886,'Currency-RBI'!$A$2:$B$28,2,0)</f>
        <v>684583.61825996998</v>
      </c>
      <c r="N886" s="53">
        <f t="shared" si="13"/>
        <v>0.69119879205217716</v>
      </c>
    </row>
    <row r="887" spans="1:14" x14ac:dyDescent="0.2">
      <c r="A887" s="52">
        <v>20221231</v>
      </c>
      <c r="B887" s="54" t="s">
        <v>1512</v>
      </c>
      <c r="C887" s="62">
        <v>88116</v>
      </c>
      <c r="D887" s="52" t="s">
        <v>1390</v>
      </c>
      <c r="E887" s="52" t="s">
        <v>1385</v>
      </c>
      <c r="F887" s="54" t="s">
        <v>1389</v>
      </c>
      <c r="G887" s="52" t="s">
        <v>142</v>
      </c>
      <c r="H887" s="63">
        <v>481466.7</v>
      </c>
      <c r="I887" s="63">
        <v>553741.41019634181</v>
      </c>
      <c r="J887" s="52">
        <v>20240331</v>
      </c>
      <c r="K887" s="52" t="s">
        <v>1388</v>
      </c>
      <c r="L887" s="52" t="s">
        <v>367</v>
      </c>
      <c r="M887" s="63">
        <f>I887*VLOOKUP(G887,'Currency-RBI'!$A$2:$B$28,2,0)</f>
        <v>553741.41019634181</v>
      </c>
      <c r="N887" s="53">
        <f t="shared" si="13"/>
        <v>0.86947931134369172</v>
      </c>
    </row>
    <row r="888" spans="1:14" x14ac:dyDescent="0.2">
      <c r="A888" s="52">
        <v>20221231</v>
      </c>
      <c r="B888" s="54" t="s">
        <v>1511</v>
      </c>
      <c r="C888" s="62">
        <v>36493</v>
      </c>
      <c r="D888" s="52" t="s">
        <v>1395</v>
      </c>
      <c r="E888" s="52" t="s">
        <v>1385</v>
      </c>
      <c r="F888" s="54" t="s">
        <v>1394</v>
      </c>
      <c r="G888" s="52" t="s">
        <v>142</v>
      </c>
      <c r="H888" s="63">
        <v>342055.89</v>
      </c>
      <c r="I888" s="63">
        <v>508667.0895654682</v>
      </c>
      <c r="J888" s="52">
        <v>20240331</v>
      </c>
      <c r="K888" s="52" t="s">
        <v>1391</v>
      </c>
      <c r="L888" s="52" t="s">
        <v>367</v>
      </c>
      <c r="M888" s="63">
        <f>I888*VLOOKUP(G888,'Currency-RBI'!$A$2:$B$28,2,0)</f>
        <v>508667.0895654682</v>
      </c>
      <c r="N888" s="53">
        <f t="shared" si="13"/>
        <v>0.67245531904217204</v>
      </c>
    </row>
    <row r="889" spans="1:14" x14ac:dyDescent="0.2">
      <c r="A889" s="52">
        <v>20221231</v>
      </c>
      <c r="B889" s="54" t="s">
        <v>1510</v>
      </c>
      <c r="C889" s="62">
        <v>62486</v>
      </c>
      <c r="D889" s="52" t="s">
        <v>1393</v>
      </c>
      <c r="E889" s="52" t="s">
        <v>1385</v>
      </c>
      <c r="F889" s="54" t="s">
        <v>1392</v>
      </c>
      <c r="G889" s="52" t="s">
        <v>142</v>
      </c>
      <c r="H889" s="63">
        <v>284316.12</v>
      </c>
      <c r="I889" s="63">
        <v>322807.01043137582</v>
      </c>
      <c r="J889" s="52">
        <v>20240331</v>
      </c>
      <c r="K889" s="52" t="s">
        <v>1391</v>
      </c>
      <c r="L889" s="52" t="s">
        <v>367</v>
      </c>
      <c r="M889" s="63">
        <f>I889*VLOOKUP(G889,'Currency-RBI'!$A$2:$B$28,2,0)</f>
        <v>322807.01043137582</v>
      </c>
      <c r="N889" s="53">
        <f t="shared" si="13"/>
        <v>0.88076191288429762</v>
      </c>
    </row>
    <row r="890" spans="1:14" x14ac:dyDescent="0.2">
      <c r="A890" s="52">
        <v>20221231</v>
      </c>
      <c r="B890" s="54" t="s">
        <v>1509</v>
      </c>
      <c r="C890" s="62">
        <v>86712</v>
      </c>
      <c r="D890" s="52" t="s">
        <v>1390</v>
      </c>
      <c r="E890" s="52" t="s">
        <v>1386</v>
      </c>
      <c r="F890" s="54" t="s">
        <v>1389</v>
      </c>
      <c r="G890" s="52" t="s">
        <v>142</v>
      </c>
      <c r="H890" s="63">
        <v>486547.38</v>
      </c>
      <c r="I890" s="63">
        <v>519154.70135601971</v>
      </c>
      <c r="J890" s="52">
        <v>20240331</v>
      </c>
      <c r="K890" s="52" t="s">
        <v>1391</v>
      </c>
      <c r="L890" s="52" t="s">
        <v>368</v>
      </c>
      <c r="M890" s="63">
        <f>I890*VLOOKUP(G890,'Currency-RBI'!$A$2:$B$28,2,0)</f>
        <v>519154.70135601971</v>
      </c>
      <c r="N890" s="53">
        <f t="shared" si="13"/>
        <v>0.93719151291349156</v>
      </c>
    </row>
    <row r="891" spans="1:14" x14ac:dyDescent="0.2">
      <c r="A891" s="52">
        <v>20221231</v>
      </c>
      <c r="B891" s="54" t="s">
        <v>1508</v>
      </c>
      <c r="C891" s="62">
        <v>45990</v>
      </c>
      <c r="D891" s="52" t="s">
        <v>1397</v>
      </c>
      <c r="E891" s="52" t="s">
        <v>1385</v>
      </c>
      <c r="F891" s="54" t="s">
        <v>1396</v>
      </c>
      <c r="G891" s="52" t="s">
        <v>142</v>
      </c>
      <c r="H891" s="63">
        <v>55891.44</v>
      </c>
      <c r="I891" s="63">
        <v>57281.142981210825</v>
      </c>
      <c r="J891" s="52">
        <v>20240331</v>
      </c>
      <c r="K891" s="52" t="s">
        <v>1388</v>
      </c>
      <c r="L891" s="52" t="s">
        <v>367</v>
      </c>
      <c r="M891" s="63">
        <f>I891*VLOOKUP(G891,'Currency-RBI'!$A$2:$B$28,2,0)</f>
        <v>57281.142981210825</v>
      </c>
      <c r="N891" s="53">
        <f t="shared" si="13"/>
        <v>0.97573890971996369</v>
      </c>
    </row>
    <row r="892" spans="1:14" x14ac:dyDescent="0.2">
      <c r="A892" s="52">
        <v>20221231</v>
      </c>
      <c r="B892" s="54" t="s">
        <v>1507</v>
      </c>
      <c r="C892" s="62">
        <v>10869</v>
      </c>
      <c r="D892" s="52" t="s">
        <v>1397</v>
      </c>
      <c r="E892" s="52" t="s">
        <v>1385</v>
      </c>
      <c r="F892" s="54" t="s">
        <v>1396</v>
      </c>
      <c r="G892" s="52" t="s">
        <v>142</v>
      </c>
      <c r="H892" s="63">
        <v>126579.42</v>
      </c>
      <c r="I892" s="63">
        <v>143547.28855211483</v>
      </c>
      <c r="J892" s="52">
        <v>20240331</v>
      </c>
      <c r="K892" s="52" t="s">
        <v>1391</v>
      </c>
      <c r="L892" s="52" t="s">
        <v>367</v>
      </c>
      <c r="M892" s="63">
        <f>I892*VLOOKUP(G892,'Currency-RBI'!$A$2:$B$28,2,0)</f>
        <v>143547.28855211483</v>
      </c>
      <c r="N892" s="53">
        <f t="shared" si="13"/>
        <v>0.88179596617072531</v>
      </c>
    </row>
    <row r="893" spans="1:14" x14ac:dyDescent="0.2">
      <c r="A893" s="52">
        <v>20221231</v>
      </c>
      <c r="B893" s="54" t="s">
        <v>1506</v>
      </c>
      <c r="C893" s="62">
        <v>68970</v>
      </c>
      <c r="D893" s="52" t="s">
        <v>1397</v>
      </c>
      <c r="E893" s="52" t="s">
        <v>1385</v>
      </c>
      <c r="F893" s="54" t="s">
        <v>1396</v>
      </c>
      <c r="G893" s="52" t="s">
        <v>142</v>
      </c>
      <c r="H893" s="63">
        <v>211350.15</v>
      </c>
      <c r="I893" s="63">
        <v>418088.27612444403</v>
      </c>
      <c r="J893" s="52">
        <v>20240331</v>
      </c>
      <c r="K893" s="52" t="s">
        <v>1388</v>
      </c>
      <c r="L893" s="52" t="s">
        <v>367</v>
      </c>
      <c r="M893" s="63">
        <f>I893*VLOOKUP(G893,'Currency-RBI'!$A$2:$B$28,2,0)</f>
        <v>418088.27612444403</v>
      </c>
      <c r="N893" s="53">
        <f t="shared" si="13"/>
        <v>0.5055156101461491</v>
      </c>
    </row>
    <row r="894" spans="1:14" x14ac:dyDescent="0.2">
      <c r="A894" s="52">
        <v>20221231</v>
      </c>
      <c r="B894" s="54" t="s">
        <v>1505</v>
      </c>
      <c r="C894" s="62">
        <v>75286</v>
      </c>
      <c r="D894" s="52" t="s">
        <v>1395</v>
      </c>
      <c r="E894" s="52" t="s">
        <v>1386</v>
      </c>
      <c r="F894" s="54" t="s">
        <v>1394</v>
      </c>
      <c r="G894" s="52" t="s">
        <v>142</v>
      </c>
      <c r="H894" s="63">
        <v>424348.65</v>
      </c>
      <c r="I894" s="63">
        <v>506715.91086539911</v>
      </c>
      <c r="J894" s="52">
        <v>20240331</v>
      </c>
      <c r="K894" s="52" t="s">
        <v>1388</v>
      </c>
      <c r="L894" s="52" t="s">
        <v>367</v>
      </c>
      <c r="M894" s="63">
        <f>I894*VLOOKUP(G894,'Currency-RBI'!$A$2:$B$28,2,0)</f>
        <v>506715.91086539911</v>
      </c>
      <c r="N894" s="53">
        <f t="shared" si="13"/>
        <v>0.83744883651920965</v>
      </c>
    </row>
    <row r="895" spans="1:14" x14ac:dyDescent="0.2">
      <c r="A895" s="52">
        <v>20221231</v>
      </c>
      <c r="B895" s="54" t="s">
        <v>1504</v>
      </c>
      <c r="C895" s="62">
        <v>45236</v>
      </c>
      <c r="D895" s="52" t="s">
        <v>1393</v>
      </c>
      <c r="E895" s="52" t="s">
        <v>1385</v>
      </c>
      <c r="F895" s="54" t="s">
        <v>1392</v>
      </c>
      <c r="G895" s="52" t="s">
        <v>142</v>
      </c>
      <c r="H895" s="63">
        <v>84835.08</v>
      </c>
      <c r="I895" s="63">
        <v>108991.80643994029</v>
      </c>
      <c r="J895" s="52">
        <v>20240331</v>
      </c>
      <c r="K895" s="52" t="s">
        <v>1388</v>
      </c>
      <c r="L895" s="52" t="s">
        <v>367</v>
      </c>
      <c r="M895" s="63">
        <f>I895*VLOOKUP(G895,'Currency-RBI'!$A$2:$B$28,2,0)</f>
        <v>108991.80643994029</v>
      </c>
      <c r="N895" s="53">
        <f t="shared" si="13"/>
        <v>0.77836199592442024</v>
      </c>
    </row>
    <row r="896" spans="1:14" x14ac:dyDescent="0.2">
      <c r="A896" s="52">
        <v>20221231</v>
      </c>
      <c r="B896" s="54" t="s">
        <v>1503</v>
      </c>
      <c r="C896" s="62">
        <v>89252</v>
      </c>
      <c r="D896" s="52" t="s">
        <v>1393</v>
      </c>
      <c r="E896" s="52" t="s">
        <v>1385</v>
      </c>
      <c r="F896" s="54" t="s">
        <v>1392</v>
      </c>
      <c r="G896" s="52" t="s">
        <v>142</v>
      </c>
      <c r="H896" s="63">
        <v>476331.57</v>
      </c>
      <c r="I896" s="63">
        <v>629614.11841700273</v>
      </c>
      <c r="J896" s="52">
        <v>20240331</v>
      </c>
      <c r="K896" s="52" t="s">
        <v>1391</v>
      </c>
      <c r="L896" s="52" t="s">
        <v>367</v>
      </c>
      <c r="M896" s="63">
        <f>I896*VLOOKUP(G896,'Currency-RBI'!$A$2:$B$28,2,0)</f>
        <v>629614.11841700273</v>
      </c>
      <c r="N896" s="53">
        <f t="shared" si="13"/>
        <v>0.75654524901317188</v>
      </c>
    </row>
    <row r="897" spans="1:14" x14ac:dyDescent="0.2">
      <c r="A897" s="52">
        <v>20221231</v>
      </c>
      <c r="B897" s="54" t="s">
        <v>1502</v>
      </c>
      <c r="C897" s="62">
        <v>12768</v>
      </c>
      <c r="D897" s="52" t="s">
        <v>1390</v>
      </c>
      <c r="E897" s="52" t="s">
        <v>1385</v>
      </c>
      <c r="F897" s="54" t="s">
        <v>1389</v>
      </c>
      <c r="G897" s="52" t="s">
        <v>142</v>
      </c>
      <c r="H897" s="63">
        <v>492031.98</v>
      </c>
      <c r="I897" s="63">
        <v>517962.91012749186</v>
      </c>
      <c r="J897" s="52">
        <v>20240331</v>
      </c>
      <c r="K897" s="52" t="s">
        <v>1388</v>
      </c>
      <c r="L897" s="52" t="s">
        <v>367</v>
      </c>
      <c r="M897" s="63">
        <f>I897*VLOOKUP(G897,'Currency-RBI'!$A$2:$B$28,2,0)</f>
        <v>517962.91012749186</v>
      </c>
      <c r="N897" s="53">
        <f t="shared" si="13"/>
        <v>0.94993670469356728</v>
      </c>
    </row>
    <row r="898" spans="1:14" x14ac:dyDescent="0.2">
      <c r="A898" s="52">
        <v>20221231</v>
      </c>
      <c r="B898" s="54" t="s">
        <v>1501</v>
      </c>
      <c r="C898" s="62">
        <v>58416</v>
      </c>
      <c r="D898" s="52" t="s">
        <v>1397</v>
      </c>
      <c r="E898" s="52" t="s">
        <v>1385</v>
      </c>
      <c r="F898" s="54" t="s">
        <v>1396</v>
      </c>
      <c r="G898" s="52" t="s">
        <v>142</v>
      </c>
      <c r="H898" s="63">
        <v>117460.53</v>
      </c>
      <c r="I898" s="63">
        <v>149589.09228682422</v>
      </c>
      <c r="J898" s="52">
        <v>20240331</v>
      </c>
      <c r="K898" s="52" t="s">
        <v>1391</v>
      </c>
      <c r="L898" s="52" t="s">
        <v>368</v>
      </c>
      <c r="M898" s="63">
        <f>I898*VLOOKUP(G898,'Currency-RBI'!$A$2:$B$28,2,0)</f>
        <v>149589.09228682422</v>
      </c>
      <c r="N898" s="53">
        <f t="shared" ref="N898:N961" si="14">H898/I898</f>
        <v>0.78522122304732977</v>
      </c>
    </row>
    <row r="899" spans="1:14" x14ac:dyDescent="0.2">
      <c r="A899" s="52">
        <v>20221231</v>
      </c>
      <c r="B899" s="54" t="s">
        <v>1500</v>
      </c>
      <c r="C899" s="62">
        <v>17090</v>
      </c>
      <c r="D899" s="52" t="s">
        <v>1395</v>
      </c>
      <c r="E899" s="52" t="s">
        <v>1386</v>
      </c>
      <c r="F899" s="54" t="s">
        <v>1394</v>
      </c>
      <c r="G899" s="52" t="s">
        <v>142</v>
      </c>
      <c r="H899" s="63">
        <v>421478.64</v>
      </c>
      <c r="I899" s="63">
        <v>658141.53709903709</v>
      </c>
      <c r="J899" s="52">
        <v>20240331</v>
      </c>
      <c r="K899" s="52" t="s">
        <v>1388</v>
      </c>
      <c r="L899" s="52" t="s">
        <v>367</v>
      </c>
      <c r="M899" s="63">
        <f>I899*VLOOKUP(G899,'Currency-RBI'!$A$2:$B$28,2,0)</f>
        <v>658141.53709903709</v>
      </c>
      <c r="N899" s="53">
        <f t="shared" si="14"/>
        <v>0.64040729271973595</v>
      </c>
    </row>
    <row r="900" spans="1:14" x14ac:dyDescent="0.2">
      <c r="A900" s="52">
        <v>20221231</v>
      </c>
      <c r="B900" s="54" t="s">
        <v>1499</v>
      </c>
      <c r="C900" s="62">
        <v>12032</v>
      </c>
      <c r="D900" s="52" t="s">
        <v>1390</v>
      </c>
      <c r="E900" s="52" t="s">
        <v>1386</v>
      </c>
      <c r="F900" s="54" t="s">
        <v>1389</v>
      </c>
      <c r="G900" s="52" t="s">
        <v>142</v>
      </c>
      <c r="H900" s="63">
        <v>255414.06</v>
      </c>
      <c r="I900" s="63">
        <v>358839.82348458323</v>
      </c>
      <c r="J900" s="52">
        <v>20240331</v>
      </c>
      <c r="K900" s="52" t="s">
        <v>1388</v>
      </c>
      <c r="L900" s="52" t="s">
        <v>367</v>
      </c>
      <c r="M900" s="63">
        <f>I900*VLOOKUP(G900,'Currency-RBI'!$A$2:$B$28,2,0)</f>
        <v>358839.82348458323</v>
      </c>
      <c r="N900" s="53">
        <f t="shared" si="14"/>
        <v>0.71177735380580831</v>
      </c>
    </row>
    <row r="901" spans="1:14" x14ac:dyDescent="0.2">
      <c r="A901" s="52">
        <v>20221231</v>
      </c>
      <c r="B901" s="54" t="s">
        <v>1498</v>
      </c>
      <c r="C901" s="62">
        <v>15562</v>
      </c>
      <c r="D901" s="52" t="s">
        <v>1390</v>
      </c>
      <c r="E901" s="52" t="s">
        <v>1385</v>
      </c>
      <c r="F901" s="54" t="s">
        <v>1389</v>
      </c>
      <c r="G901" s="52" t="s">
        <v>142</v>
      </c>
      <c r="H901" s="63">
        <v>94655.88</v>
      </c>
      <c r="I901" s="63">
        <v>175354.11511414315</v>
      </c>
      <c r="J901" s="52">
        <v>20240331</v>
      </c>
      <c r="K901" s="52" t="s">
        <v>1391</v>
      </c>
      <c r="L901" s="52" t="s">
        <v>367</v>
      </c>
      <c r="M901" s="63">
        <f>I901*VLOOKUP(G901,'Currency-RBI'!$A$2:$B$28,2,0)</f>
        <v>175354.11511414315</v>
      </c>
      <c r="N901" s="53">
        <f t="shared" si="14"/>
        <v>0.53979845262476855</v>
      </c>
    </row>
    <row r="902" spans="1:14" x14ac:dyDescent="0.2">
      <c r="A902" s="52">
        <v>20221231</v>
      </c>
      <c r="B902" s="54" t="s">
        <v>1497</v>
      </c>
      <c r="C902" s="62">
        <v>61783</v>
      </c>
      <c r="D902" s="52" t="s">
        <v>1390</v>
      </c>
      <c r="E902" s="52" t="s">
        <v>1385</v>
      </c>
      <c r="F902" s="54" t="s">
        <v>1389</v>
      </c>
      <c r="G902" s="52" t="s">
        <v>142</v>
      </c>
      <c r="H902" s="63">
        <v>298414.71000000002</v>
      </c>
      <c r="I902" s="63">
        <v>441914.85098382516</v>
      </c>
      <c r="J902" s="52">
        <v>20240331</v>
      </c>
      <c r="K902" s="52" t="s">
        <v>1391</v>
      </c>
      <c r="L902" s="52" t="s">
        <v>367</v>
      </c>
      <c r="M902" s="63">
        <f>I902*VLOOKUP(G902,'Currency-RBI'!$A$2:$B$28,2,0)</f>
        <v>441914.85098382516</v>
      </c>
      <c r="N902" s="53">
        <f t="shared" si="14"/>
        <v>0.67527649124179923</v>
      </c>
    </row>
    <row r="903" spans="1:14" x14ac:dyDescent="0.2">
      <c r="A903" s="52">
        <v>20221231</v>
      </c>
      <c r="B903" s="54" t="s">
        <v>1496</v>
      </c>
      <c r="C903" s="62">
        <v>86796</v>
      </c>
      <c r="D903" s="52" t="s">
        <v>1393</v>
      </c>
      <c r="E903" s="52" t="s">
        <v>1386</v>
      </c>
      <c r="F903" s="54" t="s">
        <v>1392</v>
      </c>
      <c r="G903" s="52" t="s">
        <v>142</v>
      </c>
      <c r="H903" s="63">
        <v>287864.27999999997</v>
      </c>
      <c r="I903" s="63">
        <v>401361.90772167349</v>
      </c>
      <c r="J903" s="52">
        <v>20240331</v>
      </c>
      <c r="K903" s="52" t="s">
        <v>1391</v>
      </c>
      <c r="L903" s="52" t="s">
        <v>368</v>
      </c>
      <c r="M903" s="63">
        <f>I903*VLOOKUP(G903,'Currency-RBI'!$A$2:$B$28,2,0)</f>
        <v>401361.90772167349</v>
      </c>
      <c r="N903" s="53">
        <f t="shared" si="14"/>
        <v>0.71721873566442429</v>
      </c>
    </row>
    <row r="904" spans="1:14" x14ac:dyDescent="0.2">
      <c r="A904" s="52">
        <v>20221231</v>
      </c>
      <c r="B904" s="54" t="s">
        <v>1495</v>
      </c>
      <c r="C904" s="62">
        <v>48308</v>
      </c>
      <c r="D904" s="52" t="s">
        <v>1390</v>
      </c>
      <c r="E904" s="52" t="s">
        <v>1386</v>
      </c>
      <c r="F904" s="54" t="s">
        <v>1389</v>
      </c>
      <c r="G904" s="52" t="s">
        <v>142</v>
      </c>
      <c r="H904" s="63">
        <v>456091.02</v>
      </c>
      <c r="I904" s="63">
        <v>687662.97427788086</v>
      </c>
      <c r="J904" s="52">
        <v>20240331</v>
      </c>
      <c r="K904" s="52" t="s">
        <v>1391</v>
      </c>
      <c r="L904" s="52" t="s">
        <v>368</v>
      </c>
      <c r="M904" s="63">
        <f>I904*VLOOKUP(G904,'Currency-RBI'!$A$2:$B$28,2,0)</f>
        <v>687662.97427788086</v>
      </c>
      <c r="N904" s="53">
        <f t="shared" si="14"/>
        <v>0.66324789476842783</v>
      </c>
    </row>
    <row r="905" spans="1:14" x14ac:dyDescent="0.2">
      <c r="A905" s="52">
        <v>20221231</v>
      </c>
      <c r="B905" s="54" t="s">
        <v>1494</v>
      </c>
      <c r="C905" s="62">
        <v>48182</v>
      </c>
      <c r="D905" s="52" t="s">
        <v>1395</v>
      </c>
      <c r="E905" s="52" t="s">
        <v>1386</v>
      </c>
      <c r="F905" s="54" t="s">
        <v>1394</v>
      </c>
      <c r="G905" s="52" t="s">
        <v>142</v>
      </c>
      <c r="H905" s="63">
        <v>102447.18</v>
      </c>
      <c r="I905" s="63">
        <v>195376.49389137179</v>
      </c>
      <c r="J905" s="52">
        <v>20240331</v>
      </c>
      <c r="K905" s="52" t="s">
        <v>1388</v>
      </c>
      <c r="L905" s="52" t="s">
        <v>367</v>
      </c>
      <c r="M905" s="63">
        <f>I905*VLOOKUP(G905,'Currency-RBI'!$A$2:$B$28,2,0)</f>
        <v>195376.49389137179</v>
      </c>
      <c r="N905" s="53">
        <f t="shared" si="14"/>
        <v>0.52435775645027205</v>
      </c>
    </row>
    <row r="906" spans="1:14" x14ac:dyDescent="0.2">
      <c r="A906" s="52">
        <v>20221231</v>
      </c>
      <c r="B906" s="54" t="s">
        <v>1493</v>
      </c>
      <c r="C906" s="62">
        <v>18730</v>
      </c>
      <c r="D906" s="52" t="s">
        <v>1390</v>
      </c>
      <c r="E906" s="52" t="s">
        <v>1386</v>
      </c>
      <c r="F906" s="54" t="s">
        <v>1389</v>
      </c>
      <c r="G906" s="52" t="s">
        <v>142</v>
      </c>
      <c r="H906" s="63">
        <v>478026.45</v>
      </c>
      <c r="I906" s="63">
        <v>614152.75089764141</v>
      </c>
      <c r="J906" s="52">
        <v>20240331</v>
      </c>
      <c r="K906" s="52" t="s">
        <v>1388</v>
      </c>
      <c r="L906" s="52" t="s">
        <v>367</v>
      </c>
      <c r="M906" s="63">
        <f>I906*VLOOKUP(G906,'Currency-RBI'!$A$2:$B$28,2,0)</f>
        <v>614152.75089764141</v>
      </c>
      <c r="N906" s="53">
        <f t="shared" si="14"/>
        <v>0.77835106868986559</v>
      </c>
    </row>
    <row r="907" spans="1:14" x14ac:dyDescent="0.2">
      <c r="A907" s="52">
        <v>20221231</v>
      </c>
      <c r="B907" s="54" t="s">
        <v>1492</v>
      </c>
      <c r="C907" s="62">
        <v>64688</v>
      </c>
      <c r="D907" s="52" t="s">
        <v>1397</v>
      </c>
      <c r="E907" s="52" t="s">
        <v>1386</v>
      </c>
      <c r="F907" s="54" t="s">
        <v>1396</v>
      </c>
      <c r="G907" s="52" t="s">
        <v>142</v>
      </c>
      <c r="H907" s="63">
        <v>447648.3</v>
      </c>
      <c r="I907" s="63">
        <v>467456.62785561377</v>
      </c>
      <c r="J907" s="52">
        <v>20240331</v>
      </c>
      <c r="K907" s="52" t="s">
        <v>1388</v>
      </c>
      <c r="L907" s="52" t="s">
        <v>368</v>
      </c>
      <c r="M907" s="63">
        <f>I907*VLOOKUP(G907,'Currency-RBI'!$A$2:$B$28,2,0)</f>
        <v>467456.62785561377</v>
      </c>
      <c r="N907" s="53">
        <f t="shared" si="14"/>
        <v>0.95762531393237171</v>
      </c>
    </row>
    <row r="908" spans="1:14" x14ac:dyDescent="0.2">
      <c r="A908" s="52">
        <v>20221231</v>
      </c>
      <c r="B908" s="54" t="s">
        <v>1491</v>
      </c>
      <c r="C908" s="62">
        <v>81714</v>
      </c>
      <c r="D908" s="52" t="s">
        <v>1397</v>
      </c>
      <c r="E908" s="52" t="s">
        <v>1385</v>
      </c>
      <c r="F908" s="54" t="s">
        <v>1396</v>
      </c>
      <c r="G908" s="52" t="s">
        <v>142</v>
      </c>
      <c r="H908" s="63">
        <v>472767.57</v>
      </c>
      <c r="I908" s="63">
        <v>775284.33649858634</v>
      </c>
      <c r="J908" s="52">
        <v>20240331</v>
      </c>
      <c r="K908" s="52" t="s">
        <v>1391</v>
      </c>
      <c r="L908" s="52" t="s">
        <v>368</v>
      </c>
      <c r="M908" s="63">
        <f>I908*VLOOKUP(G908,'Currency-RBI'!$A$2:$B$28,2,0)</f>
        <v>775284.33649858634</v>
      </c>
      <c r="N908" s="53">
        <f t="shared" si="14"/>
        <v>0.60979894439136795</v>
      </c>
    </row>
    <row r="909" spans="1:14" x14ac:dyDescent="0.2">
      <c r="A909" s="52">
        <v>20221231</v>
      </c>
      <c r="B909" s="54" t="s">
        <v>1490</v>
      </c>
      <c r="C909" s="62">
        <v>50202</v>
      </c>
      <c r="D909" s="52" t="s">
        <v>1397</v>
      </c>
      <c r="E909" s="52" t="s">
        <v>1385</v>
      </c>
      <c r="F909" s="54" t="s">
        <v>1396</v>
      </c>
      <c r="G909" s="52" t="s">
        <v>142</v>
      </c>
      <c r="H909" s="63">
        <v>225877.41</v>
      </c>
      <c r="I909" s="63">
        <v>270136.12785289547</v>
      </c>
      <c r="J909" s="52">
        <v>20240331</v>
      </c>
      <c r="K909" s="52" t="s">
        <v>1388</v>
      </c>
      <c r="L909" s="52" t="s">
        <v>367</v>
      </c>
      <c r="M909" s="63">
        <f>I909*VLOOKUP(G909,'Currency-RBI'!$A$2:$B$28,2,0)</f>
        <v>270136.12785289547</v>
      </c>
      <c r="N909" s="53">
        <f t="shared" si="14"/>
        <v>0.83616142644571823</v>
      </c>
    </row>
    <row r="910" spans="1:14" x14ac:dyDescent="0.2">
      <c r="A910" s="52">
        <v>20221231</v>
      </c>
      <c r="B910" s="54" t="s">
        <v>1489</v>
      </c>
      <c r="C910" s="62">
        <v>15900</v>
      </c>
      <c r="D910" s="52" t="s">
        <v>1390</v>
      </c>
      <c r="E910" s="52" t="s">
        <v>1386</v>
      </c>
      <c r="F910" s="54" t="s">
        <v>1389</v>
      </c>
      <c r="G910" s="52" t="s">
        <v>142</v>
      </c>
      <c r="H910" s="63">
        <v>235024.02</v>
      </c>
      <c r="I910" s="63">
        <v>415381.13847123849</v>
      </c>
      <c r="J910" s="52">
        <v>20240331</v>
      </c>
      <c r="K910" s="52" t="s">
        <v>1391</v>
      </c>
      <c r="L910" s="52" t="s">
        <v>367</v>
      </c>
      <c r="M910" s="63">
        <f>I910*VLOOKUP(G910,'Currency-RBI'!$A$2:$B$28,2,0)</f>
        <v>415381.13847123849</v>
      </c>
      <c r="N910" s="53">
        <f t="shared" si="14"/>
        <v>0.5658033026366539</v>
      </c>
    </row>
    <row r="911" spans="1:14" x14ac:dyDescent="0.2">
      <c r="A911" s="52">
        <v>20221231</v>
      </c>
      <c r="B911" s="54" t="s">
        <v>1488</v>
      </c>
      <c r="C911" s="62">
        <v>41493</v>
      </c>
      <c r="D911" s="52" t="s">
        <v>1397</v>
      </c>
      <c r="E911" s="52" t="s">
        <v>1385</v>
      </c>
      <c r="F911" s="54" t="s">
        <v>1396</v>
      </c>
      <c r="G911" s="52" t="s">
        <v>142</v>
      </c>
      <c r="H911" s="63">
        <v>271096.65000000002</v>
      </c>
      <c r="I911" s="63">
        <v>463720.67321825173</v>
      </c>
      <c r="J911" s="52">
        <v>20240331</v>
      </c>
      <c r="K911" s="52" t="s">
        <v>1391</v>
      </c>
      <c r="L911" s="52" t="s">
        <v>367</v>
      </c>
      <c r="M911" s="63">
        <f>I911*VLOOKUP(G911,'Currency-RBI'!$A$2:$B$28,2,0)</f>
        <v>463720.67321825173</v>
      </c>
      <c r="N911" s="53">
        <f t="shared" si="14"/>
        <v>0.58461195641456221</v>
      </c>
    </row>
    <row r="912" spans="1:14" x14ac:dyDescent="0.2">
      <c r="A912" s="52">
        <v>20221231</v>
      </c>
      <c r="B912" s="54" t="s">
        <v>1487</v>
      </c>
      <c r="C912" s="62">
        <v>83996</v>
      </c>
      <c r="D912" s="52" t="s">
        <v>1390</v>
      </c>
      <c r="E912" s="52" t="s">
        <v>1386</v>
      </c>
      <c r="F912" s="54" t="s">
        <v>1389</v>
      </c>
      <c r="G912" s="52" t="s">
        <v>142</v>
      </c>
      <c r="H912" s="63">
        <v>301083.75</v>
      </c>
      <c r="I912" s="63">
        <v>314941.57668343245</v>
      </c>
      <c r="J912" s="52">
        <v>20240331</v>
      </c>
      <c r="K912" s="52" t="s">
        <v>1388</v>
      </c>
      <c r="L912" s="52" t="s">
        <v>367</v>
      </c>
      <c r="M912" s="63">
        <f>I912*VLOOKUP(G912,'Currency-RBI'!$A$2:$B$28,2,0)</f>
        <v>314941.57668343245</v>
      </c>
      <c r="N912" s="53">
        <f t="shared" si="14"/>
        <v>0.95599873846646222</v>
      </c>
    </row>
    <row r="913" spans="1:14" x14ac:dyDescent="0.2">
      <c r="A913" s="52">
        <v>20221231</v>
      </c>
      <c r="B913" s="54" t="s">
        <v>1486</v>
      </c>
      <c r="C913" s="62">
        <v>32079</v>
      </c>
      <c r="D913" s="52" t="s">
        <v>1395</v>
      </c>
      <c r="E913" s="52" t="s">
        <v>1386</v>
      </c>
      <c r="F913" s="54" t="s">
        <v>1394</v>
      </c>
      <c r="G913" s="52" t="s">
        <v>142</v>
      </c>
      <c r="H913" s="63">
        <v>284348.78999999998</v>
      </c>
      <c r="I913" s="63">
        <v>476438.86916442448</v>
      </c>
      <c r="J913" s="52">
        <v>20240331</v>
      </c>
      <c r="K913" s="52" t="s">
        <v>1391</v>
      </c>
      <c r="L913" s="52" t="s">
        <v>368</v>
      </c>
      <c r="M913" s="63">
        <f>I913*VLOOKUP(G913,'Currency-RBI'!$A$2:$B$28,2,0)</f>
        <v>476438.86916442448</v>
      </c>
      <c r="N913" s="53">
        <f t="shared" si="14"/>
        <v>0.59682114202539582</v>
      </c>
    </row>
    <row r="914" spans="1:14" x14ac:dyDescent="0.2">
      <c r="A914" s="52">
        <v>20221231</v>
      </c>
      <c r="B914" s="54" t="s">
        <v>1485</v>
      </c>
      <c r="C914" s="62">
        <v>22851</v>
      </c>
      <c r="D914" s="52" t="s">
        <v>1397</v>
      </c>
      <c r="E914" s="52" t="s">
        <v>1385</v>
      </c>
      <c r="F914" s="54" t="s">
        <v>1396</v>
      </c>
      <c r="G914" s="52" t="s">
        <v>142</v>
      </c>
      <c r="H914" s="63">
        <v>256786.2</v>
      </c>
      <c r="I914" s="63">
        <v>427642.97860248131</v>
      </c>
      <c r="J914" s="52">
        <v>20240331</v>
      </c>
      <c r="K914" s="52" t="s">
        <v>1388</v>
      </c>
      <c r="L914" s="52" t="s">
        <v>368</v>
      </c>
      <c r="M914" s="63">
        <f>I914*VLOOKUP(G914,'Currency-RBI'!$A$2:$B$28,2,0)</f>
        <v>427642.97860248131</v>
      </c>
      <c r="N914" s="53">
        <f t="shared" si="14"/>
        <v>0.60046864522168975</v>
      </c>
    </row>
    <row r="915" spans="1:14" x14ac:dyDescent="0.2">
      <c r="A915" s="52">
        <v>20221231</v>
      </c>
      <c r="B915" s="54" t="s">
        <v>1484</v>
      </c>
      <c r="C915" s="62">
        <v>15283</v>
      </c>
      <c r="D915" s="52" t="s">
        <v>1397</v>
      </c>
      <c r="E915" s="52" t="s">
        <v>1385</v>
      </c>
      <c r="F915" s="54" t="s">
        <v>1396</v>
      </c>
      <c r="G915" s="52" t="s">
        <v>142</v>
      </c>
      <c r="H915" s="63">
        <v>94133.16</v>
      </c>
      <c r="I915" s="63">
        <v>157797.03877188981</v>
      </c>
      <c r="J915" s="52">
        <v>20240331</v>
      </c>
      <c r="K915" s="52" t="s">
        <v>1388</v>
      </c>
      <c r="L915" s="52" t="s">
        <v>368</v>
      </c>
      <c r="M915" s="63">
        <f>I915*VLOOKUP(G915,'Currency-RBI'!$A$2:$B$28,2,0)</f>
        <v>157797.03877188981</v>
      </c>
      <c r="N915" s="53">
        <f t="shared" si="14"/>
        <v>0.59654579536234631</v>
      </c>
    </row>
    <row r="916" spans="1:14" x14ac:dyDescent="0.2">
      <c r="A916" s="52">
        <v>20221231</v>
      </c>
      <c r="B916" s="54" t="s">
        <v>1483</v>
      </c>
      <c r="C916" s="62">
        <v>63608</v>
      </c>
      <c r="D916" s="52" t="s">
        <v>1397</v>
      </c>
      <c r="E916" s="52" t="s">
        <v>1385</v>
      </c>
      <c r="F916" s="54" t="s">
        <v>1396</v>
      </c>
      <c r="G916" s="52" t="s">
        <v>142</v>
      </c>
      <c r="H916" s="63">
        <v>182414.43</v>
      </c>
      <c r="I916" s="63">
        <v>326629.13131967327</v>
      </c>
      <c r="J916" s="52">
        <v>20240331</v>
      </c>
      <c r="K916" s="52" t="s">
        <v>1388</v>
      </c>
      <c r="L916" s="52" t="s">
        <v>367</v>
      </c>
      <c r="M916" s="63">
        <f>I916*VLOOKUP(G916,'Currency-RBI'!$A$2:$B$28,2,0)</f>
        <v>326629.13131967327</v>
      </c>
      <c r="N916" s="53">
        <f t="shared" si="14"/>
        <v>0.5584756915679705</v>
      </c>
    </row>
    <row r="917" spans="1:14" x14ac:dyDescent="0.2">
      <c r="A917" s="52">
        <v>20221231</v>
      </c>
      <c r="B917" s="54" t="s">
        <v>1482</v>
      </c>
      <c r="C917" s="62">
        <v>55550</v>
      </c>
      <c r="D917" s="52" t="s">
        <v>1397</v>
      </c>
      <c r="E917" s="52" t="s">
        <v>1386</v>
      </c>
      <c r="F917" s="54" t="s">
        <v>1396</v>
      </c>
      <c r="G917" s="52" t="s">
        <v>142</v>
      </c>
      <c r="H917" s="63">
        <v>81061.2</v>
      </c>
      <c r="I917" s="63">
        <v>114914.47993310928</v>
      </c>
      <c r="J917" s="52">
        <v>20240331</v>
      </c>
      <c r="K917" s="52" t="s">
        <v>1388</v>
      </c>
      <c r="L917" s="52" t="s">
        <v>368</v>
      </c>
      <c r="M917" s="63">
        <f>I917*VLOOKUP(G917,'Currency-RBI'!$A$2:$B$28,2,0)</f>
        <v>114914.47993310928</v>
      </c>
      <c r="N917" s="53">
        <f t="shared" si="14"/>
        <v>0.70540457605677731</v>
      </c>
    </row>
    <row r="918" spans="1:14" x14ac:dyDescent="0.2">
      <c r="A918" s="52">
        <v>20221231</v>
      </c>
      <c r="B918" s="54" t="s">
        <v>1481</v>
      </c>
      <c r="C918" s="62">
        <v>36009</v>
      </c>
      <c r="D918" s="52" t="s">
        <v>1395</v>
      </c>
      <c r="E918" s="52" t="s">
        <v>1386</v>
      </c>
      <c r="F918" s="54" t="s">
        <v>1394</v>
      </c>
      <c r="G918" s="52" t="s">
        <v>142</v>
      </c>
      <c r="H918" s="63">
        <v>292411.34999999998</v>
      </c>
      <c r="I918" s="63">
        <v>383873.22216442053</v>
      </c>
      <c r="J918" s="52">
        <v>20240331</v>
      </c>
      <c r="K918" s="52" t="s">
        <v>1388</v>
      </c>
      <c r="L918" s="52" t="s">
        <v>367</v>
      </c>
      <c r="M918" s="63">
        <f>I918*VLOOKUP(G918,'Currency-RBI'!$A$2:$B$28,2,0)</f>
        <v>383873.22216442053</v>
      </c>
      <c r="N918" s="53">
        <f t="shared" si="14"/>
        <v>0.76173937934840996</v>
      </c>
    </row>
    <row r="919" spans="1:14" x14ac:dyDescent="0.2">
      <c r="A919" s="52">
        <v>20221231</v>
      </c>
      <c r="B919" s="54" t="s">
        <v>1480</v>
      </c>
      <c r="C919" s="62">
        <v>19030</v>
      </c>
      <c r="D919" s="52" t="s">
        <v>1390</v>
      </c>
      <c r="E919" s="52" t="s">
        <v>1386</v>
      </c>
      <c r="F919" s="54" t="s">
        <v>1389</v>
      </c>
      <c r="G919" s="52" t="s">
        <v>142</v>
      </c>
      <c r="H919" s="63">
        <v>324599.21999999997</v>
      </c>
      <c r="I919" s="63">
        <v>550176.98669048888</v>
      </c>
      <c r="J919" s="52">
        <v>20240331</v>
      </c>
      <c r="K919" s="52" t="s">
        <v>1391</v>
      </c>
      <c r="L919" s="52" t="s">
        <v>367</v>
      </c>
      <c r="M919" s="63">
        <f>I919*VLOOKUP(G919,'Currency-RBI'!$A$2:$B$28,2,0)</f>
        <v>550176.98669048888</v>
      </c>
      <c r="N919" s="53">
        <f t="shared" si="14"/>
        <v>0.5899905445928959</v>
      </c>
    </row>
    <row r="920" spans="1:14" x14ac:dyDescent="0.2">
      <c r="A920" s="52">
        <v>20221231</v>
      </c>
      <c r="B920" s="54" t="s">
        <v>1479</v>
      </c>
      <c r="C920" s="62">
        <v>14768</v>
      </c>
      <c r="D920" s="52" t="s">
        <v>1395</v>
      </c>
      <c r="E920" s="52" t="s">
        <v>1385</v>
      </c>
      <c r="F920" s="54" t="s">
        <v>1394</v>
      </c>
      <c r="G920" s="52" t="s">
        <v>142</v>
      </c>
      <c r="H920" s="63">
        <v>90293.94</v>
      </c>
      <c r="I920" s="63">
        <v>111481.49017755988</v>
      </c>
      <c r="J920" s="52">
        <v>20240331</v>
      </c>
      <c r="K920" s="52" t="s">
        <v>1388</v>
      </c>
      <c r="L920" s="52" t="s">
        <v>367</v>
      </c>
      <c r="M920" s="63">
        <f>I920*VLOOKUP(G920,'Currency-RBI'!$A$2:$B$28,2,0)</f>
        <v>111481.49017755988</v>
      </c>
      <c r="N920" s="53">
        <f t="shared" si="14"/>
        <v>0.80994557801645961</v>
      </c>
    </row>
    <row r="921" spans="1:14" x14ac:dyDescent="0.2">
      <c r="A921" s="52">
        <v>20221231</v>
      </c>
      <c r="B921" s="54" t="s">
        <v>1478</v>
      </c>
      <c r="C921" s="62">
        <v>16914</v>
      </c>
      <c r="D921" s="52" t="s">
        <v>1393</v>
      </c>
      <c r="E921" s="52" t="s">
        <v>1385</v>
      </c>
      <c r="F921" s="54" t="s">
        <v>1392</v>
      </c>
      <c r="G921" s="52" t="s">
        <v>142</v>
      </c>
      <c r="H921" s="63">
        <v>95412.24</v>
      </c>
      <c r="I921" s="63">
        <v>174902.98265889258</v>
      </c>
      <c r="J921" s="52">
        <v>20240331</v>
      </c>
      <c r="K921" s="52" t="s">
        <v>1388</v>
      </c>
      <c r="L921" s="52" t="s">
        <v>367</v>
      </c>
      <c r="M921" s="63">
        <f>I921*VLOOKUP(G921,'Currency-RBI'!$A$2:$B$28,2,0)</f>
        <v>174902.98265889258</v>
      </c>
      <c r="N921" s="53">
        <f t="shared" si="14"/>
        <v>0.54551522535255614</v>
      </c>
    </row>
    <row r="922" spans="1:14" x14ac:dyDescent="0.2">
      <c r="A922" s="52">
        <v>20221231</v>
      </c>
      <c r="B922" s="54" t="s">
        <v>1477</v>
      </c>
      <c r="C922" s="62">
        <v>87141</v>
      </c>
      <c r="D922" s="52" t="s">
        <v>1395</v>
      </c>
      <c r="E922" s="52" t="s">
        <v>1386</v>
      </c>
      <c r="F922" s="54" t="s">
        <v>1394</v>
      </c>
      <c r="G922" s="52" t="s">
        <v>142</v>
      </c>
      <c r="H922" s="63">
        <v>158282.19</v>
      </c>
      <c r="I922" s="63">
        <v>238685.50256126549</v>
      </c>
      <c r="J922" s="52">
        <v>20240331</v>
      </c>
      <c r="K922" s="52" t="s">
        <v>1391</v>
      </c>
      <c r="L922" s="52" t="s">
        <v>368</v>
      </c>
      <c r="M922" s="63">
        <f>I922*VLOOKUP(G922,'Currency-RBI'!$A$2:$B$28,2,0)</f>
        <v>238685.50256126549</v>
      </c>
      <c r="N922" s="53">
        <f t="shared" si="14"/>
        <v>0.66314119752360046</v>
      </c>
    </row>
    <row r="923" spans="1:14" x14ac:dyDescent="0.2">
      <c r="A923" s="52">
        <v>20221231</v>
      </c>
      <c r="B923" s="54" t="s">
        <v>1476</v>
      </c>
      <c r="C923" s="62">
        <v>30051</v>
      </c>
      <c r="D923" s="52" t="s">
        <v>1393</v>
      </c>
      <c r="E923" s="52" t="s">
        <v>1385</v>
      </c>
      <c r="F923" s="54" t="s">
        <v>1392</v>
      </c>
      <c r="G923" s="52" t="s">
        <v>142</v>
      </c>
      <c r="H923" s="63">
        <v>399498.66</v>
      </c>
      <c r="I923" s="63">
        <v>549913.39170057757</v>
      </c>
      <c r="J923" s="52">
        <v>20240331</v>
      </c>
      <c r="K923" s="52" t="s">
        <v>1391</v>
      </c>
      <c r="L923" s="52" t="s">
        <v>367</v>
      </c>
      <c r="M923" s="63">
        <f>I923*VLOOKUP(G923,'Currency-RBI'!$A$2:$B$28,2,0)</f>
        <v>549913.39170057757</v>
      </c>
      <c r="N923" s="53">
        <f t="shared" si="14"/>
        <v>0.72647559784745719</v>
      </c>
    </row>
    <row r="924" spans="1:14" x14ac:dyDescent="0.2">
      <c r="A924" s="52">
        <v>20221231</v>
      </c>
      <c r="B924" s="54" t="s">
        <v>1475</v>
      </c>
      <c r="C924" s="62">
        <v>15109</v>
      </c>
      <c r="D924" s="52" t="s">
        <v>1395</v>
      </c>
      <c r="E924" s="52" t="s">
        <v>1385</v>
      </c>
      <c r="F924" s="54" t="s">
        <v>1394</v>
      </c>
      <c r="G924" s="52" t="s">
        <v>142</v>
      </c>
      <c r="H924" s="63">
        <v>80428.59</v>
      </c>
      <c r="I924" s="63">
        <v>134361.77090098444</v>
      </c>
      <c r="J924" s="52">
        <v>20240331</v>
      </c>
      <c r="K924" s="52" t="s">
        <v>1388</v>
      </c>
      <c r="L924" s="52" t="s">
        <v>367</v>
      </c>
      <c r="M924" s="63">
        <f>I924*VLOOKUP(G924,'Currency-RBI'!$A$2:$B$28,2,0)</f>
        <v>134361.77090098444</v>
      </c>
      <c r="N924" s="53">
        <f t="shared" si="14"/>
        <v>0.59859727555444653</v>
      </c>
    </row>
    <row r="925" spans="1:14" x14ac:dyDescent="0.2">
      <c r="A925" s="52">
        <v>20221231</v>
      </c>
      <c r="B925" s="54" t="s">
        <v>1474</v>
      </c>
      <c r="C925" s="62">
        <v>72852</v>
      </c>
      <c r="D925" s="52" t="s">
        <v>1393</v>
      </c>
      <c r="E925" s="52" t="s">
        <v>1386</v>
      </c>
      <c r="F925" s="54" t="s">
        <v>1392</v>
      </c>
      <c r="G925" s="52" t="s">
        <v>142</v>
      </c>
      <c r="H925" s="63">
        <v>358630.47</v>
      </c>
      <c r="I925" s="63">
        <v>440779.46269011509</v>
      </c>
      <c r="J925" s="52">
        <v>20240331</v>
      </c>
      <c r="K925" s="52" t="s">
        <v>1388</v>
      </c>
      <c r="L925" s="52" t="s">
        <v>368</v>
      </c>
      <c r="M925" s="63">
        <f>I925*VLOOKUP(G925,'Currency-RBI'!$A$2:$B$28,2,0)</f>
        <v>440779.46269011509</v>
      </c>
      <c r="N925" s="53">
        <f t="shared" si="14"/>
        <v>0.81362790319505196</v>
      </c>
    </row>
    <row r="926" spans="1:14" x14ac:dyDescent="0.2">
      <c r="A926" s="52">
        <v>20221231</v>
      </c>
      <c r="B926" s="54" t="s">
        <v>1473</v>
      </c>
      <c r="C926" s="62">
        <v>81631</v>
      </c>
      <c r="D926" s="52" t="s">
        <v>1397</v>
      </c>
      <c r="E926" s="52" t="s">
        <v>1385</v>
      </c>
      <c r="F926" s="54" t="s">
        <v>1396</v>
      </c>
      <c r="G926" s="52" t="s">
        <v>142</v>
      </c>
      <c r="H926" s="63">
        <v>129234.6</v>
      </c>
      <c r="I926" s="63">
        <v>188027.99736876407</v>
      </c>
      <c r="J926" s="52">
        <v>20240331</v>
      </c>
      <c r="K926" s="52" t="s">
        <v>1391</v>
      </c>
      <c r="L926" s="52" t="s">
        <v>367</v>
      </c>
      <c r="M926" s="63">
        <f>I926*VLOOKUP(G926,'Currency-RBI'!$A$2:$B$28,2,0)</f>
        <v>188027.99736876407</v>
      </c>
      <c r="N926" s="53">
        <f t="shared" si="14"/>
        <v>0.68731572855367207</v>
      </c>
    </row>
    <row r="927" spans="1:14" x14ac:dyDescent="0.2">
      <c r="A927" s="52">
        <v>20221231</v>
      </c>
      <c r="B927" s="54" t="s">
        <v>1472</v>
      </c>
      <c r="C927" s="62">
        <v>52521</v>
      </c>
      <c r="D927" s="52" t="s">
        <v>1397</v>
      </c>
      <c r="E927" s="52" t="s">
        <v>1385</v>
      </c>
      <c r="F927" s="54" t="s">
        <v>1396</v>
      </c>
      <c r="G927" s="52" t="s">
        <v>142</v>
      </c>
      <c r="H927" s="63">
        <v>441916.2</v>
      </c>
      <c r="I927" s="63">
        <v>641486.54188733897</v>
      </c>
      <c r="J927" s="52">
        <v>20240331</v>
      </c>
      <c r="K927" s="52" t="s">
        <v>1391</v>
      </c>
      <c r="L927" s="52" t="s">
        <v>367</v>
      </c>
      <c r="M927" s="63">
        <f>I927*VLOOKUP(G927,'Currency-RBI'!$A$2:$B$28,2,0)</f>
        <v>641486.54188733897</v>
      </c>
      <c r="N927" s="53">
        <f t="shared" si="14"/>
        <v>0.68889395356576555</v>
      </c>
    </row>
    <row r="928" spans="1:14" x14ac:dyDescent="0.2">
      <c r="A928" s="52">
        <v>20221231</v>
      </c>
      <c r="B928" s="54" t="s">
        <v>1471</v>
      </c>
      <c r="C928" s="62">
        <v>41474</v>
      </c>
      <c r="D928" s="52" t="s">
        <v>1397</v>
      </c>
      <c r="E928" s="52" t="s">
        <v>1385</v>
      </c>
      <c r="F928" s="54" t="s">
        <v>1396</v>
      </c>
      <c r="G928" s="52" t="s">
        <v>142</v>
      </c>
      <c r="H928" s="63">
        <v>387343.44</v>
      </c>
      <c r="I928" s="63">
        <v>523414.38776223152</v>
      </c>
      <c r="J928" s="52">
        <v>20240331</v>
      </c>
      <c r="K928" s="52" t="s">
        <v>1388</v>
      </c>
      <c r="L928" s="52" t="s">
        <v>368</v>
      </c>
      <c r="M928" s="63">
        <f>I928*VLOOKUP(G928,'Currency-RBI'!$A$2:$B$28,2,0)</f>
        <v>523414.38776223152</v>
      </c>
      <c r="N928" s="53">
        <f t="shared" si="14"/>
        <v>0.74003208367278639</v>
      </c>
    </row>
    <row r="929" spans="1:14" x14ac:dyDescent="0.2">
      <c r="A929" s="52">
        <v>20221231</v>
      </c>
      <c r="B929" s="54" t="s">
        <v>1470</v>
      </c>
      <c r="C929" s="62">
        <v>63264</v>
      </c>
      <c r="D929" s="52" t="s">
        <v>1393</v>
      </c>
      <c r="E929" s="52" t="s">
        <v>1385</v>
      </c>
      <c r="F929" s="54" t="s">
        <v>1392</v>
      </c>
      <c r="G929" s="52" t="s">
        <v>142</v>
      </c>
      <c r="H929" s="63">
        <v>90873.09</v>
      </c>
      <c r="I929" s="63">
        <v>113805.12707503659</v>
      </c>
      <c r="J929" s="52">
        <v>20240331</v>
      </c>
      <c r="K929" s="52" t="s">
        <v>1391</v>
      </c>
      <c r="L929" s="52" t="s">
        <v>367</v>
      </c>
      <c r="M929" s="63">
        <f>I929*VLOOKUP(G929,'Currency-RBI'!$A$2:$B$28,2,0)</f>
        <v>113805.12707503659</v>
      </c>
      <c r="N929" s="53">
        <f t="shared" si="14"/>
        <v>0.79849732903583048</v>
      </c>
    </row>
    <row r="930" spans="1:14" x14ac:dyDescent="0.2">
      <c r="A930" s="52">
        <v>20221231</v>
      </c>
      <c r="B930" s="54" t="s">
        <v>1469</v>
      </c>
      <c r="C930" s="62">
        <v>68678</v>
      </c>
      <c r="D930" s="52" t="s">
        <v>1397</v>
      </c>
      <c r="E930" s="52" t="s">
        <v>1386</v>
      </c>
      <c r="F930" s="54" t="s">
        <v>1396</v>
      </c>
      <c r="G930" s="52" t="s">
        <v>142</v>
      </c>
      <c r="H930" s="63">
        <v>406839.51</v>
      </c>
      <c r="I930" s="63">
        <v>492759.80006435129</v>
      </c>
      <c r="J930" s="52">
        <v>20240331</v>
      </c>
      <c r="K930" s="52" t="s">
        <v>1388</v>
      </c>
      <c r="L930" s="52" t="s">
        <v>368</v>
      </c>
      <c r="M930" s="63">
        <f>I930*VLOOKUP(G930,'Currency-RBI'!$A$2:$B$28,2,0)</f>
        <v>492759.80006435129</v>
      </c>
      <c r="N930" s="53">
        <f t="shared" si="14"/>
        <v>0.82563453826158173</v>
      </c>
    </row>
    <row r="931" spans="1:14" x14ac:dyDescent="0.2">
      <c r="A931" s="52">
        <v>20221231</v>
      </c>
      <c r="B931" s="54" t="s">
        <v>1468</v>
      </c>
      <c r="C931" s="62">
        <v>58449</v>
      </c>
      <c r="D931" s="52" t="s">
        <v>1395</v>
      </c>
      <c r="E931" s="52" t="s">
        <v>1385</v>
      </c>
      <c r="F931" s="54" t="s">
        <v>1394</v>
      </c>
      <c r="G931" s="52" t="s">
        <v>142</v>
      </c>
      <c r="H931" s="63">
        <v>334832.84999999998</v>
      </c>
      <c r="I931" s="63">
        <v>464741.27285992116</v>
      </c>
      <c r="J931" s="52">
        <v>20240331</v>
      </c>
      <c r="K931" s="52" t="s">
        <v>1388</v>
      </c>
      <c r="L931" s="52" t="s">
        <v>367</v>
      </c>
      <c r="M931" s="63">
        <f>I931*VLOOKUP(G931,'Currency-RBI'!$A$2:$B$28,2,0)</f>
        <v>464741.27285992116</v>
      </c>
      <c r="N931" s="53">
        <f t="shared" si="14"/>
        <v>0.7204715172799443</v>
      </c>
    </row>
    <row r="932" spans="1:14" x14ac:dyDescent="0.2">
      <c r="A932" s="52">
        <v>20221231</v>
      </c>
      <c r="B932" s="54" t="s">
        <v>1467</v>
      </c>
      <c r="C932" s="62">
        <v>59068</v>
      </c>
      <c r="D932" s="52" t="s">
        <v>1397</v>
      </c>
      <c r="E932" s="52" t="s">
        <v>1385</v>
      </c>
      <c r="F932" s="54" t="s">
        <v>1396</v>
      </c>
      <c r="G932" s="52" t="s">
        <v>142</v>
      </c>
      <c r="H932" s="63">
        <v>247760.37</v>
      </c>
      <c r="I932" s="63">
        <v>363753.06670185761</v>
      </c>
      <c r="J932" s="52">
        <v>20240331</v>
      </c>
      <c r="K932" s="52" t="s">
        <v>1391</v>
      </c>
      <c r="L932" s="52" t="s">
        <v>368</v>
      </c>
      <c r="M932" s="63">
        <f>I932*VLOOKUP(G932,'Currency-RBI'!$A$2:$B$28,2,0)</f>
        <v>363753.06670185761</v>
      </c>
      <c r="N932" s="53">
        <f t="shared" si="14"/>
        <v>0.68112242254460897</v>
      </c>
    </row>
    <row r="933" spans="1:14" x14ac:dyDescent="0.2">
      <c r="A933" s="52">
        <v>20221231</v>
      </c>
      <c r="B933" s="54" t="s">
        <v>1466</v>
      </c>
      <c r="C933" s="62">
        <v>58920</v>
      </c>
      <c r="D933" s="52" t="s">
        <v>1395</v>
      </c>
      <c r="E933" s="52" t="s">
        <v>1385</v>
      </c>
      <c r="F933" s="54" t="s">
        <v>1394</v>
      </c>
      <c r="G933" s="52" t="s">
        <v>142</v>
      </c>
      <c r="H933" s="63">
        <v>130353.3</v>
      </c>
      <c r="I933" s="63">
        <v>201931.98124862689</v>
      </c>
      <c r="J933" s="52">
        <v>20240331</v>
      </c>
      <c r="K933" s="52" t="s">
        <v>1391</v>
      </c>
      <c r="L933" s="52" t="s">
        <v>367</v>
      </c>
      <c r="M933" s="63">
        <f>I933*VLOOKUP(G933,'Currency-RBI'!$A$2:$B$28,2,0)</f>
        <v>201931.98124862689</v>
      </c>
      <c r="N933" s="53">
        <f t="shared" si="14"/>
        <v>0.64553073363601432</v>
      </c>
    </row>
    <row r="934" spans="1:14" x14ac:dyDescent="0.2">
      <c r="A934" s="52">
        <v>20221231</v>
      </c>
      <c r="B934" s="54" t="s">
        <v>1465</v>
      </c>
      <c r="C934" s="62">
        <v>58835</v>
      </c>
      <c r="D934" s="52" t="s">
        <v>1390</v>
      </c>
      <c r="E934" s="52" t="s">
        <v>1386</v>
      </c>
      <c r="F934" s="54" t="s">
        <v>1389</v>
      </c>
      <c r="G934" s="52" t="s">
        <v>142</v>
      </c>
      <c r="H934" s="63">
        <v>349186.86</v>
      </c>
      <c r="I934" s="63">
        <v>556847.76830437896</v>
      </c>
      <c r="J934" s="52">
        <v>20240331</v>
      </c>
      <c r="K934" s="52" t="s">
        <v>1388</v>
      </c>
      <c r="L934" s="52" t="s">
        <v>367</v>
      </c>
      <c r="M934" s="63">
        <f>I934*VLOOKUP(G934,'Currency-RBI'!$A$2:$B$28,2,0)</f>
        <v>556847.76830437896</v>
      </c>
      <c r="N934" s="53">
        <f t="shared" si="14"/>
        <v>0.62707777578652468</v>
      </c>
    </row>
    <row r="935" spans="1:14" x14ac:dyDescent="0.2">
      <c r="A935" s="52">
        <v>20221231</v>
      </c>
      <c r="B935" s="54" t="s">
        <v>1464</v>
      </c>
      <c r="C935" s="62">
        <v>76956</v>
      </c>
      <c r="D935" s="52" t="s">
        <v>1390</v>
      </c>
      <c r="E935" s="52" t="s">
        <v>1386</v>
      </c>
      <c r="F935" s="54" t="s">
        <v>1389</v>
      </c>
      <c r="G935" s="52" t="s">
        <v>142</v>
      </c>
      <c r="H935" s="63">
        <v>465938.55</v>
      </c>
      <c r="I935" s="63">
        <v>635123.22667026625</v>
      </c>
      <c r="J935" s="52">
        <v>20240331</v>
      </c>
      <c r="K935" s="52" t="s">
        <v>1391</v>
      </c>
      <c r="L935" s="52" t="s">
        <v>367</v>
      </c>
      <c r="M935" s="63">
        <f>I935*VLOOKUP(G935,'Currency-RBI'!$A$2:$B$28,2,0)</f>
        <v>635123.22667026625</v>
      </c>
      <c r="N935" s="53">
        <f t="shared" si="14"/>
        <v>0.73361913158609604</v>
      </c>
    </row>
    <row r="936" spans="1:14" x14ac:dyDescent="0.2">
      <c r="A936" s="52">
        <v>20221231</v>
      </c>
      <c r="B936" s="54" t="s">
        <v>1463</v>
      </c>
      <c r="C936" s="62">
        <v>72424</v>
      </c>
      <c r="D936" s="52" t="s">
        <v>1393</v>
      </c>
      <c r="E936" s="52" t="s">
        <v>1386</v>
      </c>
      <c r="F936" s="54" t="s">
        <v>1392</v>
      </c>
      <c r="G936" s="52" t="s">
        <v>142</v>
      </c>
      <c r="H936" s="63">
        <v>473876.37</v>
      </c>
      <c r="I936" s="63">
        <v>719164.65929981158</v>
      </c>
      <c r="J936" s="52">
        <v>20240331</v>
      </c>
      <c r="K936" s="52" t="s">
        <v>1388</v>
      </c>
      <c r="L936" s="52" t="s">
        <v>367</v>
      </c>
      <c r="M936" s="63">
        <f>I936*VLOOKUP(G936,'Currency-RBI'!$A$2:$B$28,2,0)</f>
        <v>719164.65929981158</v>
      </c>
      <c r="N936" s="53">
        <f t="shared" si="14"/>
        <v>0.65892610805065477</v>
      </c>
    </row>
    <row r="937" spans="1:14" x14ac:dyDescent="0.2">
      <c r="A937" s="52">
        <v>20221231</v>
      </c>
      <c r="B937" s="54" t="s">
        <v>1462</v>
      </c>
      <c r="C937" s="62">
        <v>40901</v>
      </c>
      <c r="D937" s="52" t="s">
        <v>1397</v>
      </c>
      <c r="E937" s="52" t="s">
        <v>1385</v>
      </c>
      <c r="F937" s="54" t="s">
        <v>1396</v>
      </c>
      <c r="G937" s="52" t="s">
        <v>142</v>
      </c>
      <c r="H937" s="63">
        <v>327318.75</v>
      </c>
      <c r="I937" s="63">
        <v>599381.28216395155</v>
      </c>
      <c r="J937" s="52">
        <v>20240331</v>
      </c>
      <c r="K937" s="52" t="s">
        <v>1391</v>
      </c>
      <c r="L937" s="52" t="s">
        <v>368</v>
      </c>
      <c r="M937" s="63">
        <f>I937*VLOOKUP(G937,'Currency-RBI'!$A$2:$B$28,2,0)</f>
        <v>599381.28216395155</v>
      </c>
      <c r="N937" s="53">
        <f t="shared" si="14"/>
        <v>0.5460943805556927</v>
      </c>
    </row>
    <row r="938" spans="1:14" x14ac:dyDescent="0.2">
      <c r="A938" s="52">
        <v>20221231</v>
      </c>
      <c r="B938" s="54" t="s">
        <v>1461</v>
      </c>
      <c r="C938" s="62">
        <v>58086</v>
      </c>
      <c r="D938" s="52" t="s">
        <v>1397</v>
      </c>
      <c r="E938" s="52" t="s">
        <v>1386</v>
      </c>
      <c r="F938" s="54" t="s">
        <v>1396</v>
      </c>
      <c r="G938" s="52" t="s">
        <v>142</v>
      </c>
      <c r="H938" s="63">
        <v>346359.42</v>
      </c>
      <c r="I938" s="63">
        <v>444562.47230188258</v>
      </c>
      <c r="J938" s="52">
        <v>20240331</v>
      </c>
      <c r="K938" s="52" t="s">
        <v>1388</v>
      </c>
      <c r="L938" s="52" t="s">
        <v>368</v>
      </c>
      <c r="M938" s="63">
        <f>I938*VLOOKUP(G938,'Currency-RBI'!$A$2:$B$28,2,0)</f>
        <v>444562.47230188258</v>
      </c>
      <c r="N938" s="53">
        <f t="shared" si="14"/>
        <v>0.77910179464001794</v>
      </c>
    </row>
    <row r="939" spans="1:14" x14ac:dyDescent="0.2">
      <c r="A939" s="52">
        <v>20221231</v>
      </c>
      <c r="B939" s="54" t="s">
        <v>1460</v>
      </c>
      <c r="C939" s="62">
        <v>35302</v>
      </c>
      <c r="D939" s="52" t="s">
        <v>1390</v>
      </c>
      <c r="E939" s="52" t="s">
        <v>1385</v>
      </c>
      <c r="F939" s="54" t="s">
        <v>1389</v>
      </c>
      <c r="G939" s="52" t="s">
        <v>142</v>
      </c>
      <c r="H939" s="63">
        <v>443548.71</v>
      </c>
      <c r="I939" s="63">
        <v>721536.60376345646</v>
      </c>
      <c r="J939" s="52">
        <v>20240331</v>
      </c>
      <c r="K939" s="52" t="s">
        <v>1388</v>
      </c>
      <c r="L939" s="52" t="s">
        <v>367</v>
      </c>
      <c r="M939" s="63">
        <f>I939*VLOOKUP(G939,'Currency-RBI'!$A$2:$B$28,2,0)</f>
        <v>721536.60376345646</v>
      </c>
      <c r="N939" s="53">
        <f t="shared" si="14"/>
        <v>0.61472793990838193</v>
      </c>
    </row>
    <row r="940" spans="1:14" x14ac:dyDescent="0.2">
      <c r="A940" s="52">
        <v>20221231</v>
      </c>
      <c r="B940" s="54" t="s">
        <v>1459</v>
      </c>
      <c r="C940" s="62">
        <v>48593</v>
      </c>
      <c r="D940" s="52" t="s">
        <v>1395</v>
      </c>
      <c r="E940" s="52" t="s">
        <v>1386</v>
      </c>
      <c r="F940" s="54" t="s">
        <v>1394</v>
      </c>
      <c r="G940" s="52" t="s">
        <v>142</v>
      </c>
      <c r="H940" s="63">
        <v>153764.82</v>
      </c>
      <c r="I940" s="63">
        <v>182791.84973994608</v>
      </c>
      <c r="J940" s="52">
        <v>20240331</v>
      </c>
      <c r="K940" s="52" t="s">
        <v>1388</v>
      </c>
      <c r="L940" s="52" t="s">
        <v>367</v>
      </c>
      <c r="M940" s="63">
        <f>I940*VLOOKUP(G940,'Currency-RBI'!$A$2:$B$28,2,0)</f>
        <v>182791.84973994608</v>
      </c>
      <c r="N940" s="53">
        <f t="shared" si="14"/>
        <v>0.84120172873548693</v>
      </c>
    </row>
    <row r="941" spans="1:14" x14ac:dyDescent="0.2">
      <c r="A941" s="52">
        <v>20221231</v>
      </c>
      <c r="B941" s="54" t="s">
        <v>1458</v>
      </c>
      <c r="C941" s="62">
        <v>19526</v>
      </c>
      <c r="D941" s="52" t="s">
        <v>1395</v>
      </c>
      <c r="E941" s="52" t="s">
        <v>1385</v>
      </c>
      <c r="F941" s="54" t="s">
        <v>1394</v>
      </c>
      <c r="G941" s="52" t="s">
        <v>142</v>
      </c>
      <c r="H941" s="63">
        <v>360745.11</v>
      </c>
      <c r="I941" s="63">
        <v>365229.46841646335</v>
      </c>
      <c r="J941" s="52">
        <v>20240331</v>
      </c>
      <c r="K941" s="52" t="s">
        <v>1391</v>
      </c>
      <c r="L941" s="52" t="s">
        <v>368</v>
      </c>
      <c r="M941" s="63">
        <f>I941*VLOOKUP(G941,'Currency-RBI'!$A$2:$B$28,2,0)</f>
        <v>365229.46841646335</v>
      </c>
      <c r="N941" s="53">
        <f t="shared" si="14"/>
        <v>0.98772180559277889</v>
      </c>
    </row>
    <row r="942" spans="1:14" x14ac:dyDescent="0.2">
      <c r="A942" s="52">
        <v>20221231</v>
      </c>
      <c r="B942" s="54" t="s">
        <v>1457</v>
      </c>
      <c r="C942" s="62">
        <v>61053</v>
      </c>
      <c r="D942" s="52" t="s">
        <v>1390</v>
      </c>
      <c r="E942" s="52" t="s">
        <v>1385</v>
      </c>
      <c r="F942" s="54" t="s">
        <v>1389</v>
      </c>
      <c r="G942" s="52" t="s">
        <v>142</v>
      </c>
      <c r="H942" s="63">
        <v>255558.6</v>
      </c>
      <c r="I942" s="63">
        <v>356223.05096589657</v>
      </c>
      <c r="J942" s="52">
        <v>20240331</v>
      </c>
      <c r="K942" s="52" t="s">
        <v>1388</v>
      </c>
      <c r="L942" s="52" t="s">
        <v>368</v>
      </c>
      <c r="M942" s="63">
        <f>I942*VLOOKUP(G942,'Currency-RBI'!$A$2:$B$28,2,0)</f>
        <v>356223.05096589657</v>
      </c>
      <c r="N942" s="53">
        <f t="shared" si="14"/>
        <v>0.71741174330817292</v>
      </c>
    </row>
    <row r="943" spans="1:14" x14ac:dyDescent="0.2">
      <c r="A943" s="52">
        <v>20221231</v>
      </c>
      <c r="B943" s="54" t="s">
        <v>1456</v>
      </c>
      <c r="C943" s="62">
        <v>76040</v>
      </c>
      <c r="D943" s="52" t="s">
        <v>1395</v>
      </c>
      <c r="E943" s="52" t="s">
        <v>1385</v>
      </c>
      <c r="F943" s="54" t="s">
        <v>1394</v>
      </c>
      <c r="G943" s="52" t="s">
        <v>142</v>
      </c>
      <c r="H943" s="63">
        <v>400656.96</v>
      </c>
      <c r="I943" s="63">
        <v>521076.81778578373</v>
      </c>
      <c r="J943" s="52">
        <v>20240331</v>
      </c>
      <c r="K943" s="52" t="s">
        <v>1391</v>
      </c>
      <c r="L943" s="52" t="s">
        <v>367</v>
      </c>
      <c r="M943" s="63">
        <f>I943*VLOOKUP(G943,'Currency-RBI'!$A$2:$B$28,2,0)</f>
        <v>521076.81778578373</v>
      </c>
      <c r="N943" s="53">
        <f t="shared" si="14"/>
        <v>0.7689019091321605</v>
      </c>
    </row>
    <row r="944" spans="1:14" x14ac:dyDescent="0.2">
      <c r="A944" s="52">
        <v>20221231</v>
      </c>
      <c r="B944" s="54" t="s">
        <v>1455</v>
      </c>
      <c r="C944" s="62">
        <v>78420</v>
      </c>
      <c r="D944" s="52" t="s">
        <v>1390</v>
      </c>
      <c r="E944" s="52" t="s">
        <v>1385</v>
      </c>
      <c r="F944" s="54" t="s">
        <v>1389</v>
      </c>
      <c r="G944" s="52" t="s">
        <v>142</v>
      </c>
      <c r="H944" s="63">
        <v>349461.09</v>
      </c>
      <c r="I944" s="63">
        <v>387688.73779040569</v>
      </c>
      <c r="J944" s="52">
        <v>20240331</v>
      </c>
      <c r="K944" s="52" t="s">
        <v>1388</v>
      </c>
      <c r="L944" s="52" t="s">
        <v>367</v>
      </c>
      <c r="M944" s="63">
        <f>I944*VLOOKUP(G944,'Currency-RBI'!$A$2:$B$28,2,0)</f>
        <v>387688.73779040569</v>
      </c>
      <c r="N944" s="53">
        <f t="shared" si="14"/>
        <v>0.90139603226990694</v>
      </c>
    </row>
    <row r="945" spans="1:14" x14ac:dyDescent="0.2">
      <c r="A945" s="52">
        <v>20221231</v>
      </c>
      <c r="B945" s="54" t="s">
        <v>1454</v>
      </c>
      <c r="C945" s="62">
        <v>43161</v>
      </c>
      <c r="D945" s="52" t="s">
        <v>1393</v>
      </c>
      <c r="E945" s="52" t="s">
        <v>1385</v>
      </c>
      <c r="F945" s="54" t="s">
        <v>1392</v>
      </c>
      <c r="G945" s="52" t="s">
        <v>142</v>
      </c>
      <c r="H945" s="63">
        <v>377732.52</v>
      </c>
      <c r="I945" s="63">
        <v>435205.38328889065</v>
      </c>
      <c r="J945" s="52">
        <v>20240331</v>
      </c>
      <c r="K945" s="52" t="s">
        <v>1391</v>
      </c>
      <c r="L945" s="52" t="s">
        <v>368</v>
      </c>
      <c r="M945" s="63">
        <f>I945*VLOOKUP(G945,'Currency-RBI'!$A$2:$B$28,2,0)</f>
        <v>435205.38328889065</v>
      </c>
      <c r="N945" s="53">
        <f t="shared" si="14"/>
        <v>0.86794082634143344</v>
      </c>
    </row>
    <row r="946" spans="1:14" x14ac:dyDescent="0.2">
      <c r="A946" s="52">
        <v>20221231</v>
      </c>
      <c r="B946" s="54" t="s">
        <v>1453</v>
      </c>
      <c r="C946" s="62">
        <v>74329</v>
      </c>
      <c r="D946" s="52" t="s">
        <v>1397</v>
      </c>
      <c r="E946" s="52" t="s">
        <v>1386</v>
      </c>
      <c r="F946" s="54" t="s">
        <v>1396</v>
      </c>
      <c r="G946" s="52" t="s">
        <v>142</v>
      </c>
      <c r="H946" s="63">
        <v>332016.3</v>
      </c>
      <c r="I946" s="63">
        <v>358814.08041972294</v>
      </c>
      <c r="J946" s="52">
        <v>20240331</v>
      </c>
      <c r="K946" s="52" t="s">
        <v>1388</v>
      </c>
      <c r="L946" s="52" t="s">
        <v>368</v>
      </c>
      <c r="M946" s="63">
        <f>I946*VLOOKUP(G946,'Currency-RBI'!$A$2:$B$28,2,0)</f>
        <v>358814.08041972294</v>
      </c>
      <c r="N946" s="53">
        <f t="shared" si="14"/>
        <v>0.92531569444438677</v>
      </c>
    </row>
    <row r="947" spans="1:14" x14ac:dyDescent="0.2">
      <c r="A947" s="52">
        <v>20221231</v>
      </c>
      <c r="B947" s="54" t="s">
        <v>1452</v>
      </c>
      <c r="C947" s="62">
        <v>16934</v>
      </c>
      <c r="D947" s="52" t="s">
        <v>1395</v>
      </c>
      <c r="E947" s="52" t="s">
        <v>1385</v>
      </c>
      <c r="F947" s="54" t="s">
        <v>1394</v>
      </c>
      <c r="G947" s="52" t="s">
        <v>142</v>
      </c>
      <c r="H947" s="63">
        <v>423153.72</v>
      </c>
      <c r="I947" s="63">
        <v>434353.72121317807</v>
      </c>
      <c r="J947" s="52">
        <v>20240331</v>
      </c>
      <c r="K947" s="52" t="s">
        <v>1388</v>
      </c>
      <c r="L947" s="52" t="s">
        <v>368</v>
      </c>
      <c r="M947" s="63">
        <f>I947*VLOOKUP(G947,'Currency-RBI'!$A$2:$B$28,2,0)</f>
        <v>434353.72121317807</v>
      </c>
      <c r="N947" s="53">
        <f t="shared" si="14"/>
        <v>0.97421456139043594</v>
      </c>
    </row>
    <row r="948" spans="1:14" x14ac:dyDescent="0.2">
      <c r="A948" s="52">
        <v>20221231</v>
      </c>
      <c r="B948" s="54" t="s">
        <v>1451</v>
      </c>
      <c r="C948" s="62">
        <v>67712</v>
      </c>
      <c r="D948" s="52" t="s">
        <v>1395</v>
      </c>
      <c r="E948" s="52" t="s">
        <v>1385</v>
      </c>
      <c r="F948" s="54" t="s">
        <v>1394</v>
      </c>
      <c r="G948" s="52" t="s">
        <v>142</v>
      </c>
      <c r="H948" s="63">
        <v>67125.960000000006</v>
      </c>
      <c r="I948" s="63">
        <v>87523.168236940401</v>
      </c>
      <c r="J948" s="52">
        <v>20240331</v>
      </c>
      <c r="K948" s="52" t="s">
        <v>1391</v>
      </c>
      <c r="L948" s="52" t="s">
        <v>367</v>
      </c>
      <c r="M948" s="63">
        <f>I948*VLOOKUP(G948,'Currency-RBI'!$A$2:$B$28,2,0)</f>
        <v>87523.168236940401</v>
      </c>
      <c r="N948" s="53">
        <f t="shared" si="14"/>
        <v>0.76695075546486602</v>
      </c>
    </row>
    <row r="949" spans="1:14" x14ac:dyDescent="0.2">
      <c r="A949" s="52">
        <v>20221231</v>
      </c>
      <c r="B949" s="54" t="s">
        <v>1450</v>
      </c>
      <c r="C949" s="62">
        <v>64592</v>
      </c>
      <c r="D949" s="52" t="s">
        <v>1397</v>
      </c>
      <c r="E949" s="52" t="s">
        <v>1385</v>
      </c>
      <c r="F949" s="54" t="s">
        <v>1396</v>
      </c>
      <c r="G949" s="52" t="s">
        <v>142</v>
      </c>
      <c r="H949" s="63">
        <v>370656</v>
      </c>
      <c r="I949" s="63">
        <v>446872.48378653335</v>
      </c>
      <c r="J949" s="52">
        <v>20240331</v>
      </c>
      <c r="K949" s="52" t="s">
        <v>1391</v>
      </c>
      <c r="L949" s="52" t="s">
        <v>367</v>
      </c>
      <c r="M949" s="63">
        <f>I949*VLOOKUP(G949,'Currency-RBI'!$A$2:$B$28,2,0)</f>
        <v>446872.48378653335</v>
      </c>
      <c r="N949" s="53">
        <f t="shared" si="14"/>
        <v>0.82944467034371883</v>
      </c>
    </row>
    <row r="950" spans="1:14" x14ac:dyDescent="0.2">
      <c r="A950" s="52">
        <v>20221231</v>
      </c>
      <c r="B950" s="54" t="s">
        <v>1449</v>
      </c>
      <c r="C950" s="62">
        <v>72081</v>
      </c>
      <c r="D950" s="52" t="s">
        <v>1390</v>
      </c>
      <c r="E950" s="52" t="s">
        <v>1385</v>
      </c>
      <c r="F950" s="54" t="s">
        <v>1389</v>
      </c>
      <c r="G950" s="52" t="s">
        <v>142</v>
      </c>
      <c r="H950" s="63">
        <v>358161.21</v>
      </c>
      <c r="I950" s="63">
        <v>707088.47741108306</v>
      </c>
      <c r="J950" s="52">
        <v>20240331</v>
      </c>
      <c r="K950" s="52" t="s">
        <v>1391</v>
      </c>
      <c r="L950" s="52" t="s">
        <v>367</v>
      </c>
      <c r="M950" s="63">
        <f>I950*VLOOKUP(G950,'Currency-RBI'!$A$2:$B$28,2,0)</f>
        <v>707088.47741108306</v>
      </c>
      <c r="N950" s="53">
        <f t="shared" si="14"/>
        <v>0.50652955244209741</v>
      </c>
    </row>
    <row r="951" spans="1:14" x14ac:dyDescent="0.2">
      <c r="A951" s="52">
        <v>20221231</v>
      </c>
      <c r="B951" s="54" t="s">
        <v>1448</v>
      </c>
      <c r="C951" s="62">
        <v>87362</v>
      </c>
      <c r="D951" s="52" t="s">
        <v>1390</v>
      </c>
      <c r="E951" s="52" t="s">
        <v>1386</v>
      </c>
      <c r="F951" s="54" t="s">
        <v>1389</v>
      </c>
      <c r="G951" s="52" t="s">
        <v>142</v>
      </c>
      <c r="H951" s="63">
        <v>79680.149999999994</v>
      </c>
      <c r="I951" s="63">
        <v>93174.170839713232</v>
      </c>
      <c r="J951" s="52">
        <v>20240331</v>
      </c>
      <c r="K951" s="52" t="s">
        <v>1388</v>
      </c>
      <c r="L951" s="52" t="s">
        <v>367</v>
      </c>
      <c r="M951" s="63">
        <f>I951*VLOOKUP(G951,'Currency-RBI'!$A$2:$B$28,2,0)</f>
        <v>93174.170839713232</v>
      </c>
      <c r="N951" s="53">
        <f t="shared" si="14"/>
        <v>0.85517423210637533</v>
      </c>
    </row>
    <row r="952" spans="1:14" x14ac:dyDescent="0.2">
      <c r="A952" s="52">
        <v>20221231</v>
      </c>
      <c r="B952" s="54" t="s">
        <v>1447</v>
      </c>
      <c r="C952" s="62">
        <v>28441</v>
      </c>
      <c r="D952" s="52" t="s">
        <v>1390</v>
      </c>
      <c r="E952" s="52" t="s">
        <v>1385</v>
      </c>
      <c r="F952" s="54" t="s">
        <v>1389</v>
      </c>
      <c r="G952" s="52" t="s">
        <v>142</v>
      </c>
      <c r="H952" s="63">
        <v>438276.96</v>
      </c>
      <c r="I952" s="63">
        <v>715736.78969772055</v>
      </c>
      <c r="J952" s="52">
        <v>20240331</v>
      </c>
      <c r="K952" s="52" t="s">
        <v>1391</v>
      </c>
      <c r="L952" s="52" t="s">
        <v>367</v>
      </c>
      <c r="M952" s="63">
        <f>I952*VLOOKUP(G952,'Currency-RBI'!$A$2:$B$28,2,0)</f>
        <v>715736.78969772055</v>
      </c>
      <c r="N952" s="53">
        <f t="shared" si="14"/>
        <v>0.61234376422804671</v>
      </c>
    </row>
    <row r="953" spans="1:14" x14ac:dyDescent="0.2">
      <c r="A953" s="52">
        <v>20221231</v>
      </c>
      <c r="B953" s="54" t="s">
        <v>1446</v>
      </c>
      <c r="C953" s="62">
        <v>28197</v>
      </c>
      <c r="D953" s="52" t="s">
        <v>1390</v>
      </c>
      <c r="E953" s="52" t="s">
        <v>1385</v>
      </c>
      <c r="F953" s="54" t="s">
        <v>1389</v>
      </c>
      <c r="G953" s="52" t="s">
        <v>142</v>
      </c>
      <c r="H953" s="63">
        <v>146421.99</v>
      </c>
      <c r="I953" s="63">
        <v>178738.96085760696</v>
      </c>
      <c r="J953" s="52">
        <v>20240331</v>
      </c>
      <c r="K953" s="52" t="s">
        <v>1388</v>
      </c>
      <c r="L953" s="52" t="s">
        <v>368</v>
      </c>
      <c r="M953" s="63">
        <f>I953*VLOOKUP(G953,'Currency-RBI'!$A$2:$B$28,2,0)</f>
        <v>178738.96085760696</v>
      </c>
      <c r="N953" s="53">
        <f t="shared" si="14"/>
        <v>0.81919459136079231</v>
      </c>
    </row>
    <row r="954" spans="1:14" x14ac:dyDescent="0.2">
      <c r="A954" s="52">
        <v>20221231</v>
      </c>
      <c r="B954" s="54" t="s">
        <v>1445</v>
      </c>
      <c r="C954" s="62">
        <v>52824</v>
      </c>
      <c r="D954" s="52" t="s">
        <v>1397</v>
      </c>
      <c r="E954" s="52" t="s">
        <v>1386</v>
      </c>
      <c r="F954" s="54" t="s">
        <v>1396</v>
      </c>
      <c r="G954" s="52" t="s">
        <v>142</v>
      </c>
      <c r="H954" s="63">
        <v>469432.26</v>
      </c>
      <c r="I954" s="63">
        <v>757631.85972627497</v>
      </c>
      <c r="J954" s="52">
        <v>20240331</v>
      </c>
      <c r="K954" s="52" t="s">
        <v>1391</v>
      </c>
      <c r="L954" s="52" t="s">
        <v>367</v>
      </c>
      <c r="M954" s="63">
        <f>I954*VLOOKUP(G954,'Currency-RBI'!$A$2:$B$28,2,0)</f>
        <v>757631.85972627497</v>
      </c>
      <c r="N954" s="53">
        <f t="shared" si="14"/>
        <v>0.61960469847400734</v>
      </c>
    </row>
    <row r="955" spans="1:14" x14ac:dyDescent="0.2">
      <c r="A955" s="52">
        <v>20221231</v>
      </c>
      <c r="B955" s="54" t="s">
        <v>1444</v>
      </c>
      <c r="C955" s="62">
        <v>11609</v>
      </c>
      <c r="D955" s="52" t="s">
        <v>1395</v>
      </c>
      <c r="E955" s="52" t="s">
        <v>1386</v>
      </c>
      <c r="F955" s="54" t="s">
        <v>1394</v>
      </c>
      <c r="G955" s="52" t="s">
        <v>142</v>
      </c>
      <c r="H955" s="63">
        <v>96088.41</v>
      </c>
      <c r="I955" s="63">
        <v>181401.26783340113</v>
      </c>
      <c r="J955" s="52">
        <v>20240331</v>
      </c>
      <c r="K955" s="52" t="s">
        <v>1388</v>
      </c>
      <c r="L955" s="52" t="s">
        <v>367</v>
      </c>
      <c r="M955" s="63">
        <f>I955*VLOOKUP(G955,'Currency-RBI'!$A$2:$B$28,2,0)</f>
        <v>181401.26783340113</v>
      </c>
      <c r="N955" s="53">
        <f t="shared" si="14"/>
        <v>0.52970087336019933</v>
      </c>
    </row>
    <row r="956" spans="1:14" x14ac:dyDescent="0.2">
      <c r="A956" s="52">
        <v>20221231</v>
      </c>
      <c r="B956" s="54" t="s">
        <v>1443</v>
      </c>
      <c r="C956" s="62">
        <v>65063</v>
      </c>
      <c r="D956" s="52" t="s">
        <v>1390</v>
      </c>
      <c r="E956" s="52" t="s">
        <v>1385</v>
      </c>
      <c r="F956" s="54" t="s">
        <v>1389</v>
      </c>
      <c r="G956" s="52" t="s">
        <v>142</v>
      </c>
      <c r="H956" s="63">
        <v>183553.92000000001</v>
      </c>
      <c r="I956" s="63">
        <v>248844.49381670225</v>
      </c>
      <c r="J956" s="52">
        <v>20240331</v>
      </c>
      <c r="K956" s="52" t="s">
        <v>1388</v>
      </c>
      <c r="L956" s="52" t="s">
        <v>368</v>
      </c>
      <c r="M956" s="63">
        <f>I956*VLOOKUP(G956,'Currency-RBI'!$A$2:$B$28,2,0)</f>
        <v>248844.49381670225</v>
      </c>
      <c r="N956" s="53">
        <f t="shared" si="14"/>
        <v>0.73762500099843487</v>
      </c>
    </row>
    <row r="957" spans="1:14" x14ac:dyDescent="0.2">
      <c r="A957" s="52">
        <v>20221231</v>
      </c>
      <c r="B957" s="54" t="s">
        <v>1442</v>
      </c>
      <c r="C957" s="62">
        <v>62395</v>
      </c>
      <c r="D957" s="52" t="s">
        <v>1397</v>
      </c>
      <c r="E957" s="52" t="s">
        <v>1386</v>
      </c>
      <c r="F957" s="54" t="s">
        <v>1396</v>
      </c>
      <c r="G957" s="52" t="s">
        <v>142</v>
      </c>
      <c r="H957" s="63">
        <v>125985.42</v>
      </c>
      <c r="I957" s="63">
        <v>171453.3264032841</v>
      </c>
      <c r="J957" s="52">
        <v>20240331</v>
      </c>
      <c r="K957" s="52" t="s">
        <v>1391</v>
      </c>
      <c r="L957" s="52" t="s">
        <v>367</v>
      </c>
      <c r="M957" s="63">
        <f>I957*VLOOKUP(G957,'Currency-RBI'!$A$2:$B$28,2,0)</f>
        <v>171453.3264032841</v>
      </c>
      <c r="N957" s="53">
        <f t="shared" si="14"/>
        <v>0.73480884065009788</v>
      </c>
    </row>
    <row r="958" spans="1:14" x14ac:dyDescent="0.2">
      <c r="A958" s="52">
        <v>20221231</v>
      </c>
      <c r="B958" s="54" t="s">
        <v>1441</v>
      </c>
      <c r="C958" s="62">
        <v>40055</v>
      </c>
      <c r="D958" s="52" t="s">
        <v>1390</v>
      </c>
      <c r="E958" s="52" t="s">
        <v>1386</v>
      </c>
      <c r="F958" s="54" t="s">
        <v>1389</v>
      </c>
      <c r="G958" s="52" t="s">
        <v>142</v>
      </c>
      <c r="H958" s="63">
        <v>355152.6</v>
      </c>
      <c r="I958" s="63">
        <v>600076.63138588122</v>
      </c>
      <c r="J958" s="52">
        <v>20240331</v>
      </c>
      <c r="K958" s="52" t="s">
        <v>1388</v>
      </c>
      <c r="L958" s="52" t="s">
        <v>367</v>
      </c>
      <c r="M958" s="63">
        <f>I958*VLOOKUP(G958,'Currency-RBI'!$A$2:$B$28,2,0)</f>
        <v>600076.63138588122</v>
      </c>
      <c r="N958" s="53">
        <f t="shared" si="14"/>
        <v>0.59184541010999303</v>
      </c>
    </row>
    <row r="959" spans="1:14" x14ac:dyDescent="0.2">
      <c r="A959" s="52">
        <v>20221231</v>
      </c>
      <c r="B959" s="54" t="s">
        <v>1440</v>
      </c>
      <c r="C959" s="62">
        <v>64173</v>
      </c>
      <c r="D959" s="52" t="s">
        <v>1390</v>
      </c>
      <c r="E959" s="52" t="s">
        <v>1385</v>
      </c>
      <c r="F959" s="54" t="s">
        <v>1389</v>
      </c>
      <c r="G959" s="52" t="s">
        <v>142</v>
      </c>
      <c r="H959" s="63">
        <v>74681.64</v>
      </c>
      <c r="I959" s="63">
        <v>131441.49106415227</v>
      </c>
      <c r="J959" s="52">
        <v>20240331</v>
      </c>
      <c r="K959" s="52" t="s">
        <v>1388</v>
      </c>
      <c r="L959" s="52" t="s">
        <v>368</v>
      </c>
      <c r="M959" s="63">
        <f>I959*VLOOKUP(G959,'Currency-RBI'!$A$2:$B$28,2,0)</f>
        <v>131441.49106415227</v>
      </c>
      <c r="N959" s="53">
        <f t="shared" si="14"/>
        <v>0.56817401716441529</v>
      </c>
    </row>
    <row r="960" spans="1:14" x14ac:dyDescent="0.2">
      <c r="A960" s="52">
        <v>20221231</v>
      </c>
      <c r="B960" s="54" t="s">
        <v>1439</v>
      </c>
      <c r="C960" s="62">
        <v>77089</v>
      </c>
      <c r="D960" s="52" t="s">
        <v>1397</v>
      </c>
      <c r="E960" s="52" t="s">
        <v>1385</v>
      </c>
      <c r="F960" s="54" t="s">
        <v>1396</v>
      </c>
      <c r="G960" s="52" t="s">
        <v>142</v>
      </c>
      <c r="H960" s="63">
        <v>134252.91</v>
      </c>
      <c r="I960" s="63">
        <v>185073.49328061243</v>
      </c>
      <c r="J960" s="52">
        <v>20240331</v>
      </c>
      <c r="K960" s="52" t="s">
        <v>1388</v>
      </c>
      <c r="L960" s="52" t="s">
        <v>367</v>
      </c>
      <c r="M960" s="63">
        <f>I960*VLOOKUP(G960,'Currency-RBI'!$A$2:$B$28,2,0)</f>
        <v>185073.49328061243</v>
      </c>
      <c r="N960" s="53">
        <f t="shared" si="14"/>
        <v>0.72540323100965542</v>
      </c>
    </row>
    <row r="961" spans="1:14" x14ac:dyDescent="0.2">
      <c r="A961" s="52">
        <v>20221231</v>
      </c>
      <c r="B961" s="54" t="s">
        <v>1438</v>
      </c>
      <c r="C961" s="62">
        <v>55818</v>
      </c>
      <c r="D961" s="52" t="s">
        <v>1395</v>
      </c>
      <c r="E961" s="52" t="s">
        <v>1385</v>
      </c>
      <c r="F961" s="54" t="s">
        <v>1394</v>
      </c>
      <c r="G961" s="52" t="s">
        <v>142</v>
      </c>
      <c r="H961" s="63">
        <v>135325.07999999999</v>
      </c>
      <c r="I961" s="63">
        <v>266047.12407203141</v>
      </c>
      <c r="J961" s="52">
        <v>20240331</v>
      </c>
      <c r="K961" s="52" t="s">
        <v>1391</v>
      </c>
      <c r="L961" s="52" t="s">
        <v>368</v>
      </c>
      <c r="M961" s="63">
        <f>I961*VLOOKUP(G961,'Currency-RBI'!$A$2:$B$28,2,0)</f>
        <v>266047.12407203141</v>
      </c>
      <c r="N961" s="53">
        <f t="shared" si="14"/>
        <v>0.50865079061467755</v>
      </c>
    </row>
    <row r="962" spans="1:14" x14ac:dyDescent="0.2">
      <c r="A962" s="52">
        <v>20221231</v>
      </c>
      <c r="B962" s="54" t="s">
        <v>1437</v>
      </c>
      <c r="C962" s="62">
        <v>31463</v>
      </c>
      <c r="D962" s="52" t="s">
        <v>1393</v>
      </c>
      <c r="E962" s="52" t="s">
        <v>1385</v>
      </c>
      <c r="F962" s="54" t="s">
        <v>1392</v>
      </c>
      <c r="G962" s="52" t="s">
        <v>142</v>
      </c>
      <c r="H962" s="63">
        <v>106354.70999999999</v>
      </c>
      <c r="I962" s="63">
        <v>200882.76173908744</v>
      </c>
      <c r="J962" s="52">
        <v>20240331</v>
      </c>
      <c r="K962" s="52" t="s">
        <v>1391</v>
      </c>
      <c r="L962" s="52" t="s">
        <v>368</v>
      </c>
      <c r="M962" s="63">
        <f>I962*VLOOKUP(G962,'Currency-RBI'!$A$2:$B$28,2,0)</f>
        <v>200882.76173908744</v>
      </c>
      <c r="N962" s="53">
        <f t="shared" ref="N962:N1001" si="15">H962/I962</f>
        <v>0.52943671761211986</v>
      </c>
    </row>
    <row r="963" spans="1:14" x14ac:dyDescent="0.2">
      <c r="A963" s="52">
        <v>20221231</v>
      </c>
      <c r="B963" s="54" t="s">
        <v>1436</v>
      </c>
      <c r="C963" s="62">
        <v>86704</v>
      </c>
      <c r="D963" s="52" t="s">
        <v>1395</v>
      </c>
      <c r="E963" s="52" t="s">
        <v>1385</v>
      </c>
      <c r="F963" s="54" t="s">
        <v>1394</v>
      </c>
      <c r="G963" s="52" t="s">
        <v>142</v>
      </c>
      <c r="H963" s="63">
        <v>236369.43</v>
      </c>
      <c r="I963" s="63">
        <v>360871.54757134325</v>
      </c>
      <c r="J963" s="52">
        <v>20240331</v>
      </c>
      <c r="K963" s="52" t="s">
        <v>1391</v>
      </c>
      <c r="L963" s="52" t="s">
        <v>367</v>
      </c>
      <c r="M963" s="63">
        <f>I963*VLOOKUP(G963,'Currency-RBI'!$A$2:$B$28,2,0)</f>
        <v>360871.54757134325</v>
      </c>
      <c r="N963" s="53">
        <f t="shared" si="15"/>
        <v>0.65499602723118655</v>
      </c>
    </row>
    <row r="964" spans="1:14" x14ac:dyDescent="0.2">
      <c r="A964" s="52">
        <v>20221231</v>
      </c>
      <c r="B964" s="54" t="s">
        <v>1435</v>
      </c>
      <c r="C964" s="62">
        <v>45970</v>
      </c>
      <c r="D964" s="52" t="s">
        <v>1397</v>
      </c>
      <c r="E964" s="52" t="s">
        <v>1386</v>
      </c>
      <c r="F964" s="54" t="s">
        <v>1396</v>
      </c>
      <c r="G964" s="52" t="s">
        <v>142</v>
      </c>
      <c r="H964" s="63">
        <v>488961</v>
      </c>
      <c r="I964" s="63">
        <v>743076.1920564326</v>
      </c>
      <c r="J964" s="52">
        <v>20240331</v>
      </c>
      <c r="K964" s="52" t="s">
        <v>1388</v>
      </c>
      <c r="L964" s="52" t="s">
        <v>367</v>
      </c>
      <c r="M964" s="63">
        <f>I964*VLOOKUP(G964,'Currency-RBI'!$A$2:$B$28,2,0)</f>
        <v>743076.1920564326</v>
      </c>
      <c r="N964" s="53">
        <f t="shared" si="15"/>
        <v>0.65802269703571137</v>
      </c>
    </row>
    <row r="965" spans="1:14" x14ac:dyDescent="0.2">
      <c r="A965" s="52">
        <v>20221231</v>
      </c>
      <c r="B965" s="54" t="s">
        <v>1434</v>
      </c>
      <c r="C965" s="62">
        <v>30778</v>
      </c>
      <c r="D965" s="52" t="s">
        <v>1390</v>
      </c>
      <c r="E965" s="52" t="s">
        <v>1386</v>
      </c>
      <c r="F965" s="54" t="s">
        <v>1389</v>
      </c>
      <c r="G965" s="52" t="s">
        <v>142</v>
      </c>
      <c r="H965" s="63">
        <v>367844.4</v>
      </c>
      <c r="I965" s="63">
        <v>384815.26110784704</v>
      </c>
      <c r="J965" s="52">
        <v>20240331</v>
      </c>
      <c r="K965" s="52" t="s">
        <v>1388</v>
      </c>
      <c r="L965" s="52" t="s">
        <v>368</v>
      </c>
      <c r="M965" s="63">
        <f>I965*VLOOKUP(G965,'Currency-RBI'!$A$2:$B$28,2,0)</f>
        <v>384815.26110784704</v>
      </c>
      <c r="N965" s="53">
        <f t="shared" si="15"/>
        <v>0.95589867964438446</v>
      </c>
    </row>
    <row r="966" spans="1:14" x14ac:dyDescent="0.2">
      <c r="A966" s="52">
        <v>20221231</v>
      </c>
      <c r="B966" s="54" t="s">
        <v>1433</v>
      </c>
      <c r="C966" s="62">
        <v>19312</v>
      </c>
      <c r="D966" s="52" t="s">
        <v>1395</v>
      </c>
      <c r="E966" s="52" t="s">
        <v>1386</v>
      </c>
      <c r="F966" s="54" t="s">
        <v>1394</v>
      </c>
      <c r="G966" s="52" t="s">
        <v>142</v>
      </c>
      <c r="H966" s="63">
        <v>59733.63</v>
      </c>
      <c r="I966" s="63">
        <v>108357.09259123659</v>
      </c>
      <c r="J966" s="52">
        <v>20240331</v>
      </c>
      <c r="K966" s="52" t="s">
        <v>1391</v>
      </c>
      <c r="L966" s="52" t="s">
        <v>368</v>
      </c>
      <c r="M966" s="63">
        <f>I966*VLOOKUP(G966,'Currency-RBI'!$A$2:$B$28,2,0)</f>
        <v>108357.09259123659</v>
      </c>
      <c r="N966" s="53">
        <f t="shared" si="15"/>
        <v>0.55126645216790326</v>
      </c>
    </row>
    <row r="967" spans="1:14" x14ac:dyDescent="0.2">
      <c r="A967" s="52">
        <v>20221231</v>
      </c>
      <c r="B967" s="54" t="s">
        <v>1432</v>
      </c>
      <c r="C967" s="62">
        <v>50014</v>
      </c>
      <c r="D967" s="52" t="s">
        <v>1397</v>
      </c>
      <c r="E967" s="52" t="s">
        <v>1386</v>
      </c>
      <c r="F967" s="54" t="s">
        <v>1396</v>
      </c>
      <c r="G967" s="52" t="s">
        <v>142</v>
      </c>
      <c r="H967" s="63">
        <v>204749.82</v>
      </c>
      <c r="I967" s="63">
        <v>369819.27518276119</v>
      </c>
      <c r="J967" s="52">
        <v>20240331</v>
      </c>
      <c r="K967" s="52" t="s">
        <v>1391</v>
      </c>
      <c r="L967" s="52" t="s">
        <v>367</v>
      </c>
      <c r="M967" s="63">
        <f>I967*VLOOKUP(G967,'Currency-RBI'!$A$2:$B$28,2,0)</f>
        <v>369819.27518276119</v>
      </c>
      <c r="N967" s="53">
        <f t="shared" si="15"/>
        <v>0.553648318895262</v>
      </c>
    </row>
    <row r="968" spans="1:14" x14ac:dyDescent="0.2">
      <c r="A968" s="52">
        <v>20221231</v>
      </c>
      <c r="B968" s="54" t="s">
        <v>1431</v>
      </c>
      <c r="C968" s="62">
        <v>10420</v>
      </c>
      <c r="D968" s="52" t="s">
        <v>1395</v>
      </c>
      <c r="E968" s="52" t="s">
        <v>1386</v>
      </c>
      <c r="F968" s="54" t="s">
        <v>1394</v>
      </c>
      <c r="G968" s="52" t="s">
        <v>142</v>
      </c>
      <c r="H968" s="63">
        <v>90960.21</v>
      </c>
      <c r="I968" s="63">
        <v>150763.44526714503</v>
      </c>
      <c r="J968" s="52">
        <v>20240331</v>
      </c>
      <c r="K968" s="52" t="s">
        <v>1391</v>
      </c>
      <c r="L968" s="52" t="s">
        <v>367</v>
      </c>
      <c r="M968" s="63">
        <f>I968*VLOOKUP(G968,'Currency-RBI'!$A$2:$B$28,2,0)</f>
        <v>150763.44526714503</v>
      </c>
      <c r="N968" s="53">
        <f t="shared" si="15"/>
        <v>0.60333066705144089</v>
      </c>
    </row>
    <row r="969" spans="1:14" x14ac:dyDescent="0.2">
      <c r="A969" s="52">
        <v>20221231</v>
      </c>
      <c r="B969" s="54" t="s">
        <v>1430</v>
      </c>
      <c r="C969" s="62">
        <v>13708</v>
      </c>
      <c r="D969" s="52" t="s">
        <v>1397</v>
      </c>
      <c r="E969" s="52" t="s">
        <v>1386</v>
      </c>
      <c r="F969" s="54" t="s">
        <v>1396</v>
      </c>
      <c r="G969" s="52" t="s">
        <v>142</v>
      </c>
      <c r="H969" s="63">
        <v>334426.95</v>
      </c>
      <c r="I969" s="63">
        <v>385945.40767084376</v>
      </c>
      <c r="J969" s="52">
        <v>20240331</v>
      </c>
      <c r="K969" s="52" t="s">
        <v>1391</v>
      </c>
      <c r="L969" s="52" t="s">
        <v>368</v>
      </c>
      <c r="M969" s="63">
        <f>I969*VLOOKUP(G969,'Currency-RBI'!$A$2:$B$28,2,0)</f>
        <v>385945.40767084376</v>
      </c>
      <c r="N969" s="53">
        <f t="shared" si="15"/>
        <v>0.86651361398039584</v>
      </c>
    </row>
    <row r="970" spans="1:14" x14ac:dyDescent="0.2">
      <c r="A970" s="52">
        <v>20221231</v>
      </c>
      <c r="B970" s="54" t="s">
        <v>1429</v>
      </c>
      <c r="C970" s="62">
        <v>42050</v>
      </c>
      <c r="D970" s="52" t="s">
        <v>1395</v>
      </c>
      <c r="E970" s="52" t="s">
        <v>1385</v>
      </c>
      <c r="F970" s="54" t="s">
        <v>1394</v>
      </c>
      <c r="G970" s="52" t="s">
        <v>142</v>
      </c>
      <c r="H970" s="63">
        <v>430807.41</v>
      </c>
      <c r="I970" s="63">
        <v>652552.56037308008</v>
      </c>
      <c r="J970" s="52">
        <v>20240331</v>
      </c>
      <c r="K970" s="52" t="s">
        <v>1391</v>
      </c>
      <c r="L970" s="52" t="s">
        <v>368</v>
      </c>
      <c r="M970" s="63">
        <f>I970*VLOOKUP(G970,'Currency-RBI'!$A$2:$B$28,2,0)</f>
        <v>652552.56037308008</v>
      </c>
      <c r="N970" s="53">
        <f t="shared" si="15"/>
        <v>0.66018806171520794</v>
      </c>
    </row>
    <row r="971" spans="1:14" x14ac:dyDescent="0.2">
      <c r="A971" s="52">
        <v>20221231</v>
      </c>
      <c r="B971" s="54" t="s">
        <v>1428</v>
      </c>
      <c r="C971" s="62">
        <v>41817</v>
      </c>
      <c r="D971" s="52" t="s">
        <v>1390</v>
      </c>
      <c r="E971" s="52" t="s">
        <v>1386</v>
      </c>
      <c r="F971" s="54" t="s">
        <v>1389</v>
      </c>
      <c r="G971" s="52" t="s">
        <v>142</v>
      </c>
      <c r="H971" s="63">
        <v>457473.06</v>
      </c>
      <c r="I971" s="63">
        <v>518319.24500752485</v>
      </c>
      <c r="J971" s="52">
        <v>20240331</v>
      </c>
      <c r="K971" s="52" t="s">
        <v>1391</v>
      </c>
      <c r="L971" s="52" t="s">
        <v>367</v>
      </c>
      <c r="M971" s="63">
        <f>I971*VLOOKUP(G971,'Currency-RBI'!$A$2:$B$28,2,0)</f>
        <v>518319.24500752485</v>
      </c>
      <c r="N971" s="53">
        <f t="shared" si="15"/>
        <v>0.88260867101965024</v>
      </c>
    </row>
    <row r="972" spans="1:14" x14ac:dyDescent="0.2">
      <c r="A972" s="52">
        <v>20221231</v>
      </c>
      <c r="B972" s="54" t="s">
        <v>1427</v>
      </c>
      <c r="C972" s="62">
        <v>22748</v>
      </c>
      <c r="D972" s="52" t="s">
        <v>1390</v>
      </c>
      <c r="E972" s="52" t="s">
        <v>1386</v>
      </c>
      <c r="F972" s="54" t="s">
        <v>1389</v>
      </c>
      <c r="G972" s="52" t="s">
        <v>142</v>
      </c>
      <c r="H972" s="63">
        <v>65128.14</v>
      </c>
      <c r="I972" s="63">
        <v>66547.331567893605</v>
      </c>
      <c r="J972" s="52">
        <v>20240331</v>
      </c>
      <c r="K972" s="52" t="s">
        <v>1391</v>
      </c>
      <c r="L972" s="52" t="s">
        <v>368</v>
      </c>
      <c r="M972" s="63">
        <f>I972*VLOOKUP(G972,'Currency-RBI'!$A$2:$B$28,2,0)</f>
        <v>66547.331567893605</v>
      </c>
      <c r="N972" s="53">
        <f t="shared" si="15"/>
        <v>0.97867395229144982</v>
      </c>
    </row>
    <row r="973" spans="1:14" x14ac:dyDescent="0.2">
      <c r="A973" s="52">
        <v>20221231</v>
      </c>
      <c r="B973" s="54" t="s">
        <v>1426</v>
      </c>
      <c r="C973" s="62">
        <v>43943</v>
      </c>
      <c r="D973" s="52" t="s">
        <v>1397</v>
      </c>
      <c r="E973" s="52" t="s">
        <v>1385</v>
      </c>
      <c r="F973" s="54" t="s">
        <v>1396</v>
      </c>
      <c r="G973" s="52" t="s">
        <v>142</v>
      </c>
      <c r="H973" s="63">
        <v>251898.57</v>
      </c>
      <c r="I973" s="63">
        <v>331185.62640854641</v>
      </c>
      <c r="J973" s="52">
        <v>20240331</v>
      </c>
      <c r="K973" s="52" t="s">
        <v>1391</v>
      </c>
      <c r="L973" s="52" t="s">
        <v>368</v>
      </c>
      <c r="M973" s="63">
        <f>I973*VLOOKUP(G973,'Currency-RBI'!$A$2:$B$28,2,0)</f>
        <v>331185.62640854641</v>
      </c>
      <c r="N973" s="53">
        <f t="shared" si="15"/>
        <v>0.7605963239759117</v>
      </c>
    </row>
    <row r="974" spans="1:14" x14ac:dyDescent="0.2">
      <c r="A974" s="52">
        <v>20221231</v>
      </c>
      <c r="B974" s="54" t="s">
        <v>1425</v>
      </c>
      <c r="C974" s="62">
        <v>47901</v>
      </c>
      <c r="D974" s="52" t="s">
        <v>1393</v>
      </c>
      <c r="E974" s="52" t="s">
        <v>1385</v>
      </c>
      <c r="F974" s="54" t="s">
        <v>1392</v>
      </c>
      <c r="G974" s="52" t="s">
        <v>142</v>
      </c>
      <c r="H974" s="63">
        <v>400928.22</v>
      </c>
      <c r="I974" s="63">
        <v>757529.81966405211</v>
      </c>
      <c r="J974" s="52">
        <v>20240331</v>
      </c>
      <c r="K974" s="52" t="s">
        <v>1388</v>
      </c>
      <c r="L974" s="52" t="s">
        <v>367</v>
      </c>
      <c r="M974" s="63">
        <f>I974*VLOOKUP(G974,'Currency-RBI'!$A$2:$B$28,2,0)</f>
        <v>757529.81966405211</v>
      </c>
      <c r="N974" s="53">
        <f t="shared" si="15"/>
        <v>0.52925734352979381</v>
      </c>
    </row>
    <row r="975" spans="1:14" x14ac:dyDescent="0.2">
      <c r="A975" s="52">
        <v>20221231</v>
      </c>
      <c r="B975" s="54" t="s">
        <v>1424</v>
      </c>
      <c r="C975" s="62">
        <v>41133</v>
      </c>
      <c r="D975" s="52" t="s">
        <v>1390</v>
      </c>
      <c r="E975" s="52" t="s">
        <v>1386</v>
      </c>
      <c r="F975" s="54" t="s">
        <v>1389</v>
      </c>
      <c r="G975" s="52" t="s">
        <v>142</v>
      </c>
      <c r="H975" s="63">
        <v>277481.15999999997</v>
      </c>
      <c r="I975" s="63">
        <v>483361.86787690548</v>
      </c>
      <c r="J975" s="52">
        <v>20240331</v>
      </c>
      <c r="K975" s="52" t="s">
        <v>1391</v>
      </c>
      <c r="L975" s="52" t="s">
        <v>367</v>
      </c>
      <c r="M975" s="63">
        <f>I975*VLOOKUP(G975,'Currency-RBI'!$A$2:$B$28,2,0)</f>
        <v>483361.86787690548</v>
      </c>
      <c r="N975" s="53">
        <f t="shared" si="15"/>
        <v>0.57406506065278662</v>
      </c>
    </row>
    <row r="976" spans="1:14" x14ac:dyDescent="0.2">
      <c r="A976" s="52">
        <v>20221231</v>
      </c>
      <c r="B976" s="54" t="s">
        <v>1423</v>
      </c>
      <c r="C976" s="62">
        <v>68634</v>
      </c>
      <c r="D976" s="52" t="s">
        <v>1397</v>
      </c>
      <c r="E976" s="52" t="s">
        <v>1386</v>
      </c>
      <c r="F976" s="54" t="s">
        <v>1396</v>
      </c>
      <c r="G976" s="52" t="s">
        <v>142</v>
      </c>
      <c r="H976" s="63">
        <v>271595.61</v>
      </c>
      <c r="I976" s="63">
        <v>395875.30905202666</v>
      </c>
      <c r="J976" s="52">
        <v>20240331</v>
      </c>
      <c r="K976" s="52" t="s">
        <v>1391</v>
      </c>
      <c r="L976" s="52" t="s">
        <v>367</v>
      </c>
      <c r="M976" s="63">
        <f>I976*VLOOKUP(G976,'Currency-RBI'!$A$2:$B$28,2,0)</f>
        <v>395875.30905202666</v>
      </c>
      <c r="N976" s="53">
        <f t="shared" si="15"/>
        <v>0.68606352502854984</v>
      </c>
    </row>
    <row r="977" spans="1:14" x14ac:dyDescent="0.2">
      <c r="A977" s="52">
        <v>20221231</v>
      </c>
      <c r="B977" s="54" t="s">
        <v>1422</v>
      </c>
      <c r="C977" s="62">
        <v>16506</v>
      </c>
      <c r="D977" s="52" t="s">
        <v>1397</v>
      </c>
      <c r="E977" s="52" t="s">
        <v>1385</v>
      </c>
      <c r="F977" s="54" t="s">
        <v>1396</v>
      </c>
      <c r="G977" s="52" t="s">
        <v>142</v>
      </c>
      <c r="H977" s="63">
        <v>229509.72</v>
      </c>
      <c r="I977" s="63">
        <v>307893.48654860101</v>
      </c>
      <c r="J977" s="52">
        <v>20240331</v>
      </c>
      <c r="K977" s="52" t="s">
        <v>1391</v>
      </c>
      <c r="L977" s="52" t="s">
        <v>368</v>
      </c>
      <c r="M977" s="63">
        <f>I977*VLOOKUP(G977,'Currency-RBI'!$A$2:$B$28,2,0)</f>
        <v>307893.48654860101</v>
      </c>
      <c r="N977" s="53">
        <f t="shared" si="15"/>
        <v>0.74541921160054125</v>
      </c>
    </row>
    <row r="978" spans="1:14" x14ac:dyDescent="0.2">
      <c r="A978" s="52">
        <v>20221231</v>
      </c>
      <c r="B978" s="54" t="s">
        <v>1421</v>
      </c>
      <c r="C978" s="62">
        <v>17935</v>
      </c>
      <c r="D978" s="52" t="s">
        <v>1390</v>
      </c>
      <c r="E978" s="52" t="s">
        <v>1386</v>
      </c>
      <c r="F978" s="54" t="s">
        <v>1389</v>
      </c>
      <c r="G978" s="52" t="s">
        <v>142</v>
      </c>
      <c r="H978" s="63">
        <v>302868.71999999997</v>
      </c>
      <c r="I978" s="63">
        <v>510278.4355300201</v>
      </c>
      <c r="J978" s="52">
        <v>20240331</v>
      </c>
      <c r="K978" s="52" t="s">
        <v>1391</v>
      </c>
      <c r="L978" s="52" t="s">
        <v>368</v>
      </c>
      <c r="M978" s="63">
        <f>I978*VLOOKUP(G978,'Currency-RBI'!$A$2:$B$28,2,0)</f>
        <v>510278.4355300201</v>
      </c>
      <c r="N978" s="53">
        <f t="shared" si="15"/>
        <v>0.59353619301080962</v>
      </c>
    </row>
    <row r="979" spans="1:14" x14ac:dyDescent="0.2">
      <c r="A979" s="52">
        <v>20221231</v>
      </c>
      <c r="B979" s="54" t="s">
        <v>1420</v>
      </c>
      <c r="C979" s="62">
        <v>62966</v>
      </c>
      <c r="D979" s="52" t="s">
        <v>1397</v>
      </c>
      <c r="E979" s="52" t="s">
        <v>1386</v>
      </c>
      <c r="F979" s="54" t="s">
        <v>1396</v>
      </c>
      <c r="G979" s="52" t="s">
        <v>142</v>
      </c>
      <c r="H979" s="63">
        <v>89048.52</v>
      </c>
      <c r="I979" s="63">
        <v>136141.52158365861</v>
      </c>
      <c r="J979" s="52">
        <v>20240331</v>
      </c>
      <c r="K979" s="52" t="s">
        <v>1391</v>
      </c>
      <c r="L979" s="52" t="s">
        <v>367</v>
      </c>
      <c r="M979" s="63">
        <f>I979*VLOOKUP(G979,'Currency-RBI'!$A$2:$B$28,2,0)</f>
        <v>136141.52158365861</v>
      </c>
      <c r="N979" s="53">
        <f t="shared" si="15"/>
        <v>0.65408788563656473</v>
      </c>
    </row>
    <row r="980" spans="1:14" x14ac:dyDescent="0.2">
      <c r="A980" s="52">
        <v>20221231</v>
      </c>
      <c r="B980" s="54" t="s">
        <v>1419</v>
      </c>
      <c r="C980" s="62">
        <v>14613</v>
      </c>
      <c r="D980" s="52" t="s">
        <v>1397</v>
      </c>
      <c r="E980" s="52" t="s">
        <v>1386</v>
      </c>
      <c r="F980" s="54" t="s">
        <v>1396</v>
      </c>
      <c r="G980" s="52" t="s">
        <v>142</v>
      </c>
      <c r="H980" s="63">
        <v>452864.61</v>
      </c>
      <c r="I980" s="63">
        <v>786372.50717915827</v>
      </c>
      <c r="J980" s="52">
        <v>20240331</v>
      </c>
      <c r="K980" s="52" t="s">
        <v>1388</v>
      </c>
      <c r="L980" s="52" t="s">
        <v>368</v>
      </c>
      <c r="M980" s="63">
        <f>I980*VLOOKUP(G980,'Currency-RBI'!$A$2:$B$28,2,0)</f>
        <v>786372.50717915827</v>
      </c>
      <c r="N980" s="53">
        <f t="shared" si="15"/>
        <v>0.5758906953963796</v>
      </c>
    </row>
    <row r="981" spans="1:14" x14ac:dyDescent="0.2">
      <c r="A981" s="52">
        <v>20221231</v>
      </c>
      <c r="B981" s="54" t="s">
        <v>1418</v>
      </c>
      <c r="C981" s="62">
        <v>69316</v>
      </c>
      <c r="D981" s="52" t="s">
        <v>1390</v>
      </c>
      <c r="E981" s="52" t="s">
        <v>1386</v>
      </c>
      <c r="F981" s="54" t="s">
        <v>1389</v>
      </c>
      <c r="G981" s="52" t="s">
        <v>142</v>
      </c>
      <c r="H981" s="63">
        <v>341810.37</v>
      </c>
      <c r="I981" s="63">
        <v>436873.54866273294</v>
      </c>
      <c r="J981" s="52">
        <v>20240331</v>
      </c>
      <c r="K981" s="52" t="s">
        <v>1391</v>
      </c>
      <c r="L981" s="52" t="s">
        <v>367</v>
      </c>
      <c r="M981" s="63">
        <f>I981*VLOOKUP(G981,'Currency-RBI'!$A$2:$B$28,2,0)</f>
        <v>436873.54866273294</v>
      </c>
      <c r="N981" s="53">
        <f t="shared" si="15"/>
        <v>0.78240115714553859</v>
      </c>
    </row>
    <row r="982" spans="1:14" x14ac:dyDescent="0.2">
      <c r="A982" s="52">
        <v>20221231</v>
      </c>
      <c r="B982" s="54" t="s">
        <v>1417</v>
      </c>
      <c r="C982" s="62">
        <v>20851</v>
      </c>
      <c r="D982" s="52" t="s">
        <v>1397</v>
      </c>
      <c r="E982" s="52" t="s">
        <v>1385</v>
      </c>
      <c r="F982" s="54" t="s">
        <v>1396</v>
      </c>
      <c r="G982" s="52" t="s">
        <v>142</v>
      </c>
      <c r="H982" s="63">
        <v>432220.14</v>
      </c>
      <c r="I982" s="63">
        <v>849074.1662007164</v>
      </c>
      <c r="J982" s="52">
        <v>20240331</v>
      </c>
      <c r="K982" s="52" t="s">
        <v>1388</v>
      </c>
      <c r="L982" s="52" t="s">
        <v>368</v>
      </c>
      <c r="M982" s="63">
        <f>I982*VLOOKUP(G982,'Currency-RBI'!$A$2:$B$28,2,0)</f>
        <v>849074.1662007164</v>
      </c>
      <c r="N982" s="53">
        <f t="shared" si="15"/>
        <v>0.5090487465117689</v>
      </c>
    </row>
    <row r="983" spans="1:14" x14ac:dyDescent="0.2">
      <c r="A983" s="52">
        <v>20221231</v>
      </c>
      <c r="B983" s="54" t="s">
        <v>1416</v>
      </c>
      <c r="C983" s="62">
        <v>48079</v>
      </c>
      <c r="D983" s="52" t="s">
        <v>1393</v>
      </c>
      <c r="E983" s="52" t="s">
        <v>1385</v>
      </c>
      <c r="F983" s="54" t="s">
        <v>1392</v>
      </c>
      <c r="G983" s="52" t="s">
        <v>142</v>
      </c>
      <c r="H983" s="63">
        <v>375559.47</v>
      </c>
      <c r="I983" s="63">
        <v>551848.93319464126</v>
      </c>
      <c r="J983" s="52">
        <v>20240331</v>
      </c>
      <c r="K983" s="52" t="s">
        <v>1391</v>
      </c>
      <c r="L983" s="52" t="s">
        <v>367</v>
      </c>
      <c r="M983" s="63">
        <f>I983*VLOOKUP(G983,'Currency-RBI'!$A$2:$B$28,2,0)</f>
        <v>551848.93319464126</v>
      </c>
      <c r="N983" s="53">
        <f t="shared" si="15"/>
        <v>0.68054760534897574</v>
      </c>
    </row>
    <row r="984" spans="1:14" x14ac:dyDescent="0.2">
      <c r="A984" s="52">
        <v>20221231</v>
      </c>
      <c r="B984" s="54" t="s">
        <v>1415</v>
      </c>
      <c r="C984" s="62">
        <v>49873</v>
      </c>
      <c r="D984" s="52" t="s">
        <v>1397</v>
      </c>
      <c r="E984" s="52" t="s">
        <v>1386</v>
      </c>
      <c r="F984" s="54" t="s">
        <v>1396</v>
      </c>
      <c r="G984" s="52" t="s">
        <v>142</v>
      </c>
      <c r="H984" s="63">
        <v>400532.22</v>
      </c>
      <c r="I984" s="63">
        <v>760200.96309601574</v>
      </c>
      <c r="J984" s="52">
        <v>20240331</v>
      </c>
      <c r="K984" s="52" t="s">
        <v>1391</v>
      </c>
      <c r="L984" s="52" t="s">
        <v>367</v>
      </c>
      <c r="M984" s="63">
        <f>I984*VLOOKUP(G984,'Currency-RBI'!$A$2:$B$28,2,0)</f>
        <v>760200.96309601574</v>
      </c>
      <c r="N984" s="53">
        <f t="shared" si="15"/>
        <v>0.52687675949367552</v>
      </c>
    </row>
    <row r="985" spans="1:14" x14ac:dyDescent="0.2">
      <c r="A985" s="52">
        <v>20221231</v>
      </c>
      <c r="B985" s="54" t="s">
        <v>1414</v>
      </c>
      <c r="C985" s="62">
        <v>24337</v>
      </c>
      <c r="D985" s="52" t="s">
        <v>1395</v>
      </c>
      <c r="E985" s="52" t="s">
        <v>1385</v>
      </c>
      <c r="F985" s="54" t="s">
        <v>1394</v>
      </c>
      <c r="G985" s="52" t="s">
        <v>142</v>
      </c>
      <c r="H985" s="63">
        <v>161074.98000000001</v>
      </c>
      <c r="I985" s="63">
        <v>317482.22266986128</v>
      </c>
      <c r="J985" s="52">
        <v>20240331</v>
      </c>
      <c r="K985" s="52" t="s">
        <v>1388</v>
      </c>
      <c r="L985" s="52" t="s">
        <v>367</v>
      </c>
      <c r="M985" s="63">
        <f>I985*VLOOKUP(G985,'Currency-RBI'!$A$2:$B$28,2,0)</f>
        <v>317482.22266986128</v>
      </c>
      <c r="N985" s="53">
        <f t="shared" si="15"/>
        <v>0.50735117905324822</v>
      </c>
    </row>
    <row r="986" spans="1:14" x14ac:dyDescent="0.2">
      <c r="A986" s="52">
        <v>20221231</v>
      </c>
      <c r="B986" s="54" t="s">
        <v>1413</v>
      </c>
      <c r="C986" s="62">
        <v>82474</v>
      </c>
      <c r="D986" s="52" t="s">
        <v>1395</v>
      </c>
      <c r="E986" s="52" t="s">
        <v>1386</v>
      </c>
      <c r="F986" s="54" t="s">
        <v>1394</v>
      </c>
      <c r="G986" s="52" t="s">
        <v>142</v>
      </c>
      <c r="H986" s="63">
        <v>384114.06</v>
      </c>
      <c r="I986" s="63">
        <v>466056.55749130837</v>
      </c>
      <c r="J986" s="52">
        <v>20240331</v>
      </c>
      <c r="K986" s="52" t="s">
        <v>1391</v>
      </c>
      <c r="L986" s="52" t="s">
        <v>368</v>
      </c>
      <c r="M986" s="63">
        <f>I986*VLOOKUP(G986,'Currency-RBI'!$A$2:$B$28,2,0)</f>
        <v>466056.55749130837</v>
      </c>
      <c r="N986" s="53">
        <f t="shared" si="15"/>
        <v>0.82417906974125876</v>
      </c>
    </row>
    <row r="987" spans="1:14" x14ac:dyDescent="0.2">
      <c r="A987" s="52">
        <v>20221231</v>
      </c>
      <c r="B987" s="54" t="s">
        <v>1412</v>
      </c>
      <c r="C987" s="62">
        <v>38647</v>
      </c>
      <c r="D987" s="52" t="s">
        <v>1395</v>
      </c>
      <c r="E987" s="52" t="s">
        <v>1385</v>
      </c>
      <c r="F987" s="54" t="s">
        <v>1394</v>
      </c>
      <c r="G987" s="52" t="s">
        <v>142</v>
      </c>
      <c r="H987" s="63">
        <v>62451.18</v>
      </c>
      <c r="I987" s="63">
        <v>103722.1818996052</v>
      </c>
      <c r="J987" s="52">
        <v>20240331</v>
      </c>
      <c r="K987" s="52" t="s">
        <v>1388</v>
      </c>
      <c r="L987" s="52" t="s">
        <v>368</v>
      </c>
      <c r="M987" s="63">
        <f>I987*VLOOKUP(G987,'Currency-RBI'!$A$2:$B$28,2,0)</f>
        <v>103722.1818996052</v>
      </c>
      <c r="N987" s="53">
        <f t="shared" si="15"/>
        <v>0.60210052330414487</v>
      </c>
    </row>
    <row r="988" spans="1:14" x14ac:dyDescent="0.2">
      <c r="A988" s="52">
        <v>20221231</v>
      </c>
      <c r="B988" s="54" t="s">
        <v>1411</v>
      </c>
      <c r="C988" s="62">
        <v>20287</v>
      </c>
      <c r="D988" s="52" t="s">
        <v>1390</v>
      </c>
      <c r="E988" s="52" t="s">
        <v>1385</v>
      </c>
      <c r="F988" s="54" t="s">
        <v>1389</v>
      </c>
      <c r="G988" s="52" t="s">
        <v>142</v>
      </c>
      <c r="H988" s="63">
        <v>291149.09999999998</v>
      </c>
      <c r="I988" s="63">
        <v>390048.81519239338</v>
      </c>
      <c r="J988" s="52">
        <v>20240331</v>
      </c>
      <c r="K988" s="52" t="s">
        <v>1391</v>
      </c>
      <c r="L988" s="52" t="s">
        <v>367</v>
      </c>
      <c r="M988" s="63">
        <f>I988*VLOOKUP(G988,'Currency-RBI'!$A$2:$B$28,2,0)</f>
        <v>390048.81519239338</v>
      </c>
      <c r="N988" s="53">
        <f t="shared" si="15"/>
        <v>0.74644272373033449</v>
      </c>
    </row>
    <row r="989" spans="1:14" x14ac:dyDescent="0.2">
      <c r="A989" s="52">
        <v>20221231</v>
      </c>
      <c r="B989" s="54" t="s">
        <v>1410</v>
      </c>
      <c r="C989" s="62">
        <v>22977</v>
      </c>
      <c r="D989" s="52" t="s">
        <v>1393</v>
      </c>
      <c r="E989" s="52" t="s">
        <v>1386</v>
      </c>
      <c r="F989" s="54" t="s">
        <v>1392</v>
      </c>
      <c r="G989" s="52" t="s">
        <v>142</v>
      </c>
      <c r="H989" s="63">
        <v>146541.78</v>
      </c>
      <c r="I989" s="63">
        <v>282452.4638175767</v>
      </c>
      <c r="J989" s="52">
        <v>20240331</v>
      </c>
      <c r="K989" s="52" t="s">
        <v>1388</v>
      </c>
      <c r="L989" s="52" t="s">
        <v>367</v>
      </c>
      <c r="M989" s="63">
        <f>I989*VLOOKUP(G989,'Currency-RBI'!$A$2:$B$28,2,0)</f>
        <v>282452.4638175767</v>
      </c>
      <c r="N989" s="53">
        <f t="shared" si="15"/>
        <v>0.51881926614966511</v>
      </c>
    </row>
    <row r="990" spans="1:14" x14ac:dyDescent="0.2">
      <c r="A990" s="52">
        <v>20221231</v>
      </c>
      <c r="B990" s="54" t="s">
        <v>1409</v>
      </c>
      <c r="C990" s="62">
        <v>83898</v>
      </c>
      <c r="D990" s="52" t="s">
        <v>1397</v>
      </c>
      <c r="E990" s="52" t="s">
        <v>1386</v>
      </c>
      <c r="F990" s="54" t="s">
        <v>1396</v>
      </c>
      <c r="G990" s="52" t="s">
        <v>142</v>
      </c>
      <c r="H990" s="63">
        <v>449189.73</v>
      </c>
      <c r="I990" s="63">
        <v>842644.8466541908</v>
      </c>
      <c r="J990" s="52">
        <v>20240331</v>
      </c>
      <c r="K990" s="52" t="s">
        <v>1391</v>
      </c>
      <c r="L990" s="52" t="s">
        <v>368</v>
      </c>
      <c r="M990" s="63">
        <f>I990*VLOOKUP(G990,'Currency-RBI'!$A$2:$B$28,2,0)</f>
        <v>842644.8466541908</v>
      </c>
      <c r="N990" s="53">
        <f t="shared" si="15"/>
        <v>0.53307123610089668</v>
      </c>
    </row>
    <row r="991" spans="1:14" x14ac:dyDescent="0.2">
      <c r="A991" s="52">
        <v>20221231</v>
      </c>
      <c r="B991" s="54" t="s">
        <v>1408</v>
      </c>
      <c r="C991" s="62">
        <v>69669</v>
      </c>
      <c r="D991" s="52" t="s">
        <v>1397</v>
      </c>
      <c r="E991" s="52" t="s">
        <v>1386</v>
      </c>
      <c r="F991" s="54" t="s">
        <v>1396</v>
      </c>
      <c r="G991" s="52" t="s">
        <v>142</v>
      </c>
      <c r="H991" s="63">
        <v>149932.53</v>
      </c>
      <c r="I991" s="63">
        <v>180898.06258884893</v>
      </c>
      <c r="J991" s="52">
        <v>20240331</v>
      </c>
      <c r="K991" s="52" t="s">
        <v>1391</v>
      </c>
      <c r="L991" s="52" t="s">
        <v>367</v>
      </c>
      <c r="M991" s="63">
        <f>I991*VLOOKUP(G991,'Currency-RBI'!$A$2:$B$28,2,0)</f>
        <v>180898.06258884893</v>
      </c>
      <c r="N991" s="53">
        <f t="shared" si="15"/>
        <v>0.82882330443069252</v>
      </c>
    </row>
    <row r="992" spans="1:14" x14ac:dyDescent="0.2">
      <c r="A992" s="52">
        <v>20221231</v>
      </c>
      <c r="B992" s="54" t="s">
        <v>1407</v>
      </c>
      <c r="C992" s="62">
        <v>76215</v>
      </c>
      <c r="D992" s="52" t="s">
        <v>1397</v>
      </c>
      <c r="E992" s="52" t="s">
        <v>1385</v>
      </c>
      <c r="F992" s="54" t="s">
        <v>1396</v>
      </c>
      <c r="G992" s="52" t="s">
        <v>142</v>
      </c>
      <c r="H992" s="63">
        <v>409412.52</v>
      </c>
      <c r="I992" s="63">
        <v>678301.18534864439</v>
      </c>
      <c r="J992" s="52">
        <v>20240331</v>
      </c>
      <c r="K992" s="52" t="s">
        <v>1391</v>
      </c>
      <c r="L992" s="52" t="s">
        <v>367</v>
      </c>
      <c r="M992" s="63">
        <f>I992*VLOOKUP(G992,'Currency-RBI'!$A$2:$B$28,2,0)</f>
        <v>678301.18534864439</v>
      </c>
      <c r="N992" s="53">
        <f t="shared" si="15"/>
        <v>0.60358514601380719</v>
      </c>
    </row>
    <row r="993" spans="1:14" x14ac:dyDescent="0.2">
      <c r="A993" s="52">
        <v>20221231</v>
      </c>
      <c r="B993" s="54" t="s">
        <v>1406</v>
      </c>
      <c r="C993" s="62">
        <v>33519</v>
      </c>
      <c r="D993" s="52" t="s">
        <v>1393</v>
      </c>
      <c r="E993" s="52" t="s">
        <v>1385</v>
      </c>
      <c r="F993" s="54" t="s">
        <v>1392</v>
      </c>
      <c r="G993" s="52" t="s">
        <v>142</v>
      </c>
      <c r="H993" s="63">
        <v>491734.98</v>
      </c>
      <c r="I993" s="63">
        <v>603759.06334147928</v>
      </c>
      <c r="J993" s="52">
        <v>20240331</v>
      </c>
      <c r="K993" s="52" t="s">
        <v>1388</v>
      </c>
      <c r="L993" s="52" t="s">
        <v>368</v>
      </c>
      <c r="M993" s="63">
        <f>I993*VLOOKUP(G993,'Currency-RBI'!$A$2:$B$28,2,0)</f>
        <v>603759.06334147928</v>
      </c>
      <c r="N993" s="53">
        <f t="shared" si="15"/>
        <v>0.81445564937528769</v>
      </c>
    </row>
    <row r="994" spans="1:14" x14ac:dyDescent="0.2">
      <c r="A994" s="52">
        <v>20221231</v>
      </c>
      <c r="B994" s="54" t="s">
        <v>1405</v>
      </c>
      <c r="C994" s="62">
        <v>67243</v>
      </c>
      <c r="D994" s="52" t="s">
        <v>1395</v>
      </c>
      <c r="E994" s="52" t="s">
        <v>1385</v>
      </c>
      <c r="F994" s="54" t="s">
        <v>1394</v>
      </c>
      <c r="G994" s="52" t="s">
        <v>142</v>
      </c>
      <c r="H994" s="63">
        <v>184772.61</v>
      </c>
      <c r="I994" s="63">
        <v>245373.40108458541</v>
      </c>
      <c r="J994" s="52">
        <v>20240331</v>
      </c>
      <c r="K994" s="52" t="s">
        <v>1388</v>
      </c>
      <c r="L994" s="52" t="s">
        <v>368</v>
      </c>
      <c r="M994" s="63">
        <f>I994*VLOOKUP(G994,'Currency-RBI'!$A$2:$B$28,2,0)</f>
        <v>245373.40108458541</v>
      </c>
      <c r="N994" s="53">
        <f t="shared" si="15"/>
        <v>0.75302624157010789</v>
      </c>
    </row>
    <row r="995" spans="1:14" x14ac:dyDescent="0.2">
      <c r="A995" s="52">
        <v>20221231</v>
      </c>
      <c r="B995" s="54" t="s">
        <v>1404</v>
      </c>
      <c r="C995" s="62">
        <v>84586</v>
      </c>
      <c r="D995" s="52" t="s">
        <v>1390</v>
      </c>
      <c r="E995" s="52" t="s">
        <v>1385</v>
      </c>
      <c r="F995" s="54" t="s">
        <v>1389</v>
      </c>
      <c r="G995" s="52" t="s">
        <v>142</v>
      </c>
      <c r="H995" s="63">
        <v>439124.4</v>
      </c>
      <c r="I995" s="63">
        <v>517077.83460429718</v>
      </c>
      <c r="J995" s="52">
        <v>20240331</v>
      </c>
      <c r="K995" s="52" t="s">
        <v>1391</v>
      </c>
      <c r="L995" s="52" t="s">
        <v>367</v>
      </c>
      <c r="M995" s="63">
        <f>I995*VLOOKUP(G995,'Currency-RBI'!$A$2:$B$28,2,0)</f>
        <v>517077.83460429718</v>
      </c>
      <c r="N995" s="53">
        <f t="shared" si="15"/>
        <v>0.84924235891110589</v>
      </c>
    </row>
    <row r="996" spans="1:14" x14ac:dyDescent="0.2">
      <c r="A996" s="52">
        <v>20221231</v>
      </c>
      <c r="B996" s="54" t="s">
        <v>1403</v>
      </c>
      <c r="C996" s="62">
        <v>59104</v>
      </c>
      <c r="D996" s="52" t="s">
        <v>1390</v>
      </c>
      <c r="E996" s="52" t="s">
        <v>1385</v>
      </c>
      <c r="F996" s="54" t="s">
        <v>1389</v>
      </c>
      <c r="G996" s="52" t="s">
        <v>142</v>
      </c>
      <c r="H996" s="63">
        <v>390452.04</v>
      </c>
      <c r="I996" s="63">
        <v>417950.47635347309</v>
      </c>
      <c r="J996" s="52">
        <v>20240331</v>
      </c>
      <c r="K996" s="52" t="s">
        <v>1388</v>
      </c>
      <c r="L996" s="52" t="s">
        <v>368</v>
      </c>
      <c r="M996" s="63">
        <f>I996*VLOOKUP(G996,'Currency-RBI'!$A$2:$B$28,2,0)</f>
        <v>417950.47635347309</v>
      </c>
      <c r="N996" s="53">
        <f t="shared" si="15"/>
        <v>0.93420647203613461</v>
      </c>
    </row>
    <row r="997" spans="1:14" x14ac:dyDescent="0.2">
      <c r="A997" s="52">
        <v>20221231</v>
      </c>
      <c r="B997" s="54" t="s">
        <v>1402</v>
      </c>
      <c r="C997" s="62">
        <v>21711</v>
      </c>
      <c r="D997" s="52" t="s">
        <v>1397</v>
      </c>
      <c r="E997" s="52" t="s">
        <v>1385</v>
      </c>
      <c r="F997" s="54" t="s">
        <v>1396</v>
      </c>
      <c r="G997" s="52" t="s">
        <v>142</v>
      </c>
      <c r="H997" s="63">
        <v>415428.75</v>
      </c>
      <c r="I997" s="63">
        <v>528823.08511112758</v>
      </c>
      <c r="J997" s="52">
        <v>20240331</v>
      </c>
      <c r="K997" s="52" t="s">
        <v>1388</v>
      </c>
      <c r="L997" s="52" t="s">
        <v>367</v>
      </c>
      <c r="M997" s="63">
        <f>I997*VLOOKUP(G997,'Currency-RBI'!$A$2:$B$28,2,0)</f>
        <v>528823.08511112758</v>
      </c>
      <c r="N997" s="53">
        <f t="shared" si="15"/>
        <v>0.78557226735421593</v>
      </c>
    </row>
    <row r="998" spans="1:14" x14ac:dyDescent="0.2">
      <c r="A998" s="52">
        <v>20221231</v>
      </c>
      <c r="B998" s="54" t="s">
        <v>1401</v>
      </c>
      <c r="C998" s="62">
        <v>53338</v>
      </c>
      <c r="D998" s="52" t="s">
        <v>1393</v>
      </c>
      <c r="E998" s="52" t="s">
        <v>1385</v>
      </c>
      <c r="F998" s="54" t="s">
        <v>1392</v>
      </c>
      <c r="G998" s="52" t="s">
        <v>142</v>
      </c>
      <c r="H998" s="63">
        <v>277604.90999999997</v>
      </c>
      <c r="I998" s="63">
        <v>391918.73109383089</v>
      </c>
      <c r="J998" s="52">
        <v>20240331</v>
      </c>
      <c r="K998" s="52" t="s">
        <v>1391</v>
      </c>
      <c r="L998" s="52" t="s">
        <v>368</v>
      </c>
      <c r="M998" s="63">
        <f>I998*VLOOKUP(G998,'Currency-RBI'!$A$2:$B$28,2,0)</f>
        <v>391918.73109383089</v>
      </c>
      <c r="N998" s="53">
        <f t="shared" si="15"/>
        <v>0.70832263930130313</v>
      </c>
    </row>
    <row r="999" spans="1:14" x14ac:dyDescent="0.2">
      <c r="A999" s="52">
        <v>20221231</v>
      </c>
      <c r="B999" s="54" t="s">
        <v>1400</v>
      </c>
      <c r="C999" s="62">
        <v>54149</v>
      </c>
      <c r="D999" s="52" t="s">
        <v>1390</v>
      </c>
      <c r="E999" s="52" t="s">
        <v>1386</v>
      </c>
      <c r="F999" s="54" t="s">
        <v>1389</v>
      </c>
      <c r="G999" s="52" t="s">
        <v>142</v>
      </c>
      <c r="H999" s="63">
        <v>75231.09</v>
      </c>
      <c r="I999" s="63">
        <v>126289.27264899552</v>
      </c>
      <c r="J999" s="52">
        <v>20240331</v>
      </c>
      <c r="K999" s="52" t="s">
        <v>1391</v>
      </c>
      <c r="L999" s="52" t="s">
        <v>368</v>
      </c>
      <c r="M999" s="63">
        <f>I999*VLOOKUP(G999,'Currency-RBI'!$A$2:$B$28,2,0)</f>
        <v>126289.27264899552</v>
      </c>
      <c r="N999" s="53">
        <f t="shared" si="15"/>
        <v>0.59570451568831939</v>
      </c>
    </row>
    <row r="1000" spans="1:14" x14ac:dyDescent="0.2">
      <c r="A1000" s="52">
        <v>20221231</v>
      </c>
      <c r="B1000" s="54" t="s">
        <v>1399</v>
      </c>
      <c r="C1000" s="62">
        <v>87099</v>
      </c>
      <c r="D1000" s="52" t="s">
        <v>1395</v>
      </c>
      <c r="E1000" s="52" t="s">
        <v>1385</v>
      </c>
      <c r="F1000" s="54" t="s">
        <v>1394</v>
      </c>
      <c r="G1000" s="52" t="s">
        <v>142</v>
      </c>
      <c r="H1000" s="63">
        <v>472826.97</v>
      </c>
      <c r="I1000" s="63">
        <v>704745.36133401783</v>
      </c>
      <c r="J1000" s="52">
        <v>20240331</v>
      </c>
      <c r="K1000" s="52" t="s">
        <v>1388</v>
      </c>
      <c r="L1000" s="52" t="s">
        <v>368</v>
      </c>
      <c r="M1000" s="63">
        <f>I1000*VLOOKUP(G1000,'Currency-RBI'!$A$2:$B$28,2,0)</f>
        <v>704745.36133401783</v>
      </c>
      <c r="N1000" s="53">
        <f t="shared" si="15"/>
        <v>0.67091888211223161</v>
      </c>
    </row>
    <row r="1001" spans="1:14" x14ac:dyDescent="0.2">
      <c r="A1001" s="52">
        <v>20221231</v>
      </c>
      <c r="B1001" s="54" t="s">
        <v>1398</v>
      </c>
      <c r="C1001" s="62">
        <v>22983</v>
      </c>
      <c r="D1001" s="52" t="s">
        <v>1397</v>
      </c>
      <c r="E1001" s="52" t="s">
        <v>1386</v>
      </c>
      <c r="F1001" s="54" t="s">
        <v>1396</v>
      </c>
      <c r="G1001" s="52" t="s">
        <v>142</v>
      </c>
      <c r="H1001" s="63">
        <v>157782.24</v>
      </c>
      <c r="I1001" s="63">
        <v>290089.90893915086</v>
      </c>
      <c r="J1001" s="52">
        <v>20240331</v>
      </c>
      <c r="K1001" s="52" t="s">
        <v>1388</v>
      </c>
      <c r="L1001" s="52" t="s">
        <v>368</v>
      </c>
      <c r="M1001" s="63">
        <f>I1001*VLOOKUP(G1001,'Currency-RBI'!$A$2:$B$28,2,0)</f>
        <v>290089.90893915086</v>
      </c>
      <c r="N1001" s="53">
        <f t="shared" si="15"/>
        <v>0.5439080613903613</v>
      </c>
    </row>
  </sheetData>
  <autoFilter ref="A1:N1001" xr:uid="{E1487E1B-4945-4442-92BF-D5E55F4E2F6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3876-2BFB-EC4B-AD7F-644F408EAD06}">
  <dimension ref="A1:B28"/>
  <sheetViews>
    <sheetView showGridLines="0" workbookViewId="0">
      <selection activeCell="B1" sqref="B1"/>
    </sheetView>
  </sheetViews>
  <sheetFormatPr baseColWidth="10" defaultRowHeight="16" x14ac:dyDescent="0.2"/>
  <cols>
    <col min="1" max="1" width="12.6640625" style="47" bestFit="1" customWidth="1"/>
    <col min="2" max="16384" width="10.83203125" style="46"/>
  </cols>
  <sheetData>
    <row r="1" spans="1:2" s="47" customFormat="1" x14ac:dyDescent="0.2">
      <c r="A1" s="55" t="s">
        <v>1383</v>
      </c>
      <c r="B1" s="55" t="s">
        <v>2432</v>
      </c>
    </row>
    <row r="2" spans="1:2" x14ac:dyDescent="0.2">
      <c r="A2" s="56" t="s">
        <v>123</v>
      </c>
      <c r="B2" s="64">
        <v>82.724999999999994</v>
      </c>
    </row>
    <row r="3" spans="1:2" x14ac:dyDescent="0.2">
      <c r="A3" s="56" t="s">
        <v>127</v>
      </c>
      <c r="B3" s="64">
        <v>99.527500000000003</v>
      </c>
    </row>
    <row r="4" spans="1:2" x14ac:dyDescent="0.2">
      <c r="A4" s="56" t="s">
        <v>130</v>
      </c>
      <c r="B4" s="64">
        <v>88.135000000000005</v>
      </c>
    </row>
    <row r="5" spans="1:2" x14ac:dyDescent="0.2">
      <c r="A5" s="56" t="s">
        <v>2431</v>
      </c>
      <c r="B5" s="64">
        <v>0.62619999999999998</v>
      </c>
    </row>
    <row r="6" spans="1:2" x14ac:dyDescent="0.2">
      <c r="A6" s="56" t="s">
        <v>2430</v>
      </c>
      <c r="B6" s="64">
        <v>89.597499999999997</v>
      </c>
    </row>
    <row r="7" spans="1:2" x14ac:dyDescent="0.2">
      <c r="A7" s="56" t="s">
        <v>2429</v>
      </c>
      <c r="B7" s="64">
        <v>56.17</v>
      </c>
    </row>
    <row r="8" spans="1:2" x14ac:dyDescent="0.2">
      <c r="A8" s="56" t="s">
        <v>2428</v>
      </c>
      <c r="B8" s="64">
        <v>61.052500000000002</v>
      </c>
    </row>
    <row r="9" spans="1:2" x14ac:dyDescent="0.2">
      <c r="A9" s="56" t="s">
        <v>2427</v>
      </c>
      <c r="B9" s="64">
        <v>61.655000000000001</v>
      </c>
    </row>
    <row r="10" spans="1:2" x14ac:dyDescent="0.2">
      <c r="A10" s="56" t="s">
        <v>2426</v>
      </c>
      <c r="B10" s="64">
        <v>7.9175000000000004</v>
      </c>
    </row>
    <row r="11" spans="1:2" x14ac:dyDescent="0.2">
      <c r="A11" s="56" t="s">
        <v>2425</v>
      </c>
      <c r="B11" s="64">
        <v>11.852500000000001</v>
      </c>
    </row>
    <row r="12" spans="1:2" x14ac:dyDescent="0.2">
      <c r="A12" s="56" t="s">
        <v>2424</v>
      </c>
      <c r="B12" s="64">
        <v>8.3825000000000003</v>
      </c>
    </row>
    <row r="13" spans="1:2" x14ac:dyDescent="0.2">
      <c r="A13" s="56" t="s">
        <v>2423</v>
      </c>
      <c r="B13" s="64">
        <v>10.605</v>
      </c>
    </row>
    <row r="14" spans="1:2" x14ac:dyDescent="0.2">
      <c r="A14" s="56" t="s">
        <v>2422</v>
      </c>
      <c r="B14" s="64">
        <v>18.78</v>
      </c>
    </row>
    <row r="15" spans="1:2" x14ac:dyDescent="0.2">
      <c r="A15" s="56" t="s">
        <v>2421</v>
      </c>
      <c r="B15" s="64">
        <v>52.395000000000003</v>
      </c>
    </row>
    <row r="16" spans="1:2" x14ac:dyDescent="0.2">
      <c r="A16" s="56" t="s">
        <v>2420</v>
      </c>
      <c r="B16" s="64">
        <v>2.3875000000000002</v>
      </c>
    </row>
    <row r="17" spans="1:2" x14ac:dyDescent="0.2">
      <c r="A17" s="56" t="s">
        <v>2419</v>
      </c>
      <c r="B17" s="64">
        <v>219.4025</v>
      </c>
    </row>
    <row r="18" spans="1:2" x14ac:dyDescent="0.2">
      <c r="A18" s="56" t="s">
        <v>2418</v>
      </c>
      <c r="B18" s="64">
        <v>22.525000000000002</v>
      </c>
    </row>
    <row r="19" spans="1:2" x14ac:dyDescent="0.2">
      <c r="A19" s="56" t="s">
        <v>2417</v>
      </c>
      <c r="B19" s="64">
        <v>0.67037499999999994</v>
      </c>
    </row>
    <row r="20" spans="1:2" x14ac:dyDescent="0.2">
      <c r="A20" s="56" t="s">
        <v>2416</v>
      </c>
      <c r="B20" s="64">
        <v>5.3249999999999999E-3</v>
      </c>
    </row>
    <row r="21" spans="1:2" x14ac:dyDescent="0.2">
      <c r="A21" s="56" t="s">
        <v>2415</v>
      </c>
      <c r="B21" s="64">
        <v>22.647500000000001</v>
      </c>
    </row>
    <row r="22" spans="1:2" x14ac:dyDescent="0.2">
      <c r="A22" s="56" t="s">
        <v>2414</v>
      </c>
      <c r="B22" s="64">
        <v>214.875</v>
      </c>
    </row>
    <row r="23" spans="1:2" x14ac:dyDescent="0.2">
      <c r="A23" s="56" t="s">
        <v>2413</v>
      </c>
      <c r="B23" s="64">
        <v>3.3425000000000002</v>
      </c>
    </row>
    <row r="24" spans="1:2" x14ac:dyDescent="0.2">
      <c r="A24" s="56" t="s">
        <v>2412</v>
      </c>
      <c r="B24" s="64">
        <v>21.995000000000001</v>
      </c>
    </row>
    <row r="25" spans="1:2" x14ac:dyDescent="0.2">
      <c r="A25" s="56" t="s">
        <v>2411</v>
      </c>
      <c r="B25" s="64">
        <v>270.28250000000003</v>
      </c>
    </row>
    <row r="26" spans="1:2" x14ac:dyDescent="0.2">
      <c r="A26" s="56" t="s">
        <v>2410</v>
      </c>
      <c r="B26" s="64">
        <v>4.8725000000000005</v>
      </c>
    </row>
    <row r="27" spans="1:2" x14ac:dyDescent="0.2">
      <c r="A27" s="56" t="s">
        <v>2409</v>
      </c>
      <c r="B27" s="64">
        <v>0.11912499999999999</v>
      </c>
    </row>
    <row r="28" spans="1:2" x14ac:dyDescent="0.2">
      <c r="A28" s="56" t="s">
        <v>142</v>
      </c>
      <c r="B28" s="6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Part I</vt:lpstr>
      <vt:lpstr>Part II</vt:lpstr>
      <vt:lpstr>Part III</vt:lpstr>
      <vt:lpstr>MIS-Report</vt:lpstr>
      <vt:lpstr>GL</vt:lpstr>
      <vt:lpstr>Pivot-Borrowings</vt:lpstr>
      <vt:lpstr>Borrowings</vt:lpstr>
      <vt:lpstr>Securities</vt:lpstr>
      <vt:lpstr>Currency-RBI</vt:lpstr>
      <vt:lpstr>'Part 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Kumar1, Amit</dc:creator>
  <cp:lastModifiedBy>Varun Sood</cp:lastModifiedBy>
  <cp:lastPrinted>2014-03-24T05:17:38Z</cp:lastPrinted>
  <dcterms:created xsi:type="dcterms:W3CDTF">2014-01-13T05:32:24Z</dcterms:created>
  <dcterms:modified xsi:type="dcterms:W3CDTF">2025-01-05T07:28:19Z</dcterms:modified>
</cp:coreProperties>
</file>