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air\Desktop\"/>
    </mc:Choice>
  </mc:AlternateContent>
  <xr:revisionPtr revIDLastSave="0" documentId="13_ncr:1_{6EC54CA2-61A4-4524-AB10-F36D1FD7C7EF}" xr6:coauthVersionLast="45" xr6:coauthVersionMax="45" xr10:uidLastSave="{00000000-0000-0000-0000-000000000000}"/>
  <bookViews>
    <workbookView xWindow="-108" yWindow="-108" windowWidth="23256" windowHeight="12576" xr2:uid="{350EFE1B-60DA-4628-9AD0-40BF17586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I27" i="1" s="1"/>
  <c r="J27" i="1" s="1"/>
  <c r="C27" i="1" l="1"/>
  <c r="E25" i="1"/>
  <c r="F25" i="1" s="1"/>
  <c r="G23" i="1"/>
  <c r="H23" i="1" s="1"/>
  <c r="I21" i="1"/>
  <c r="J21" i="1" s="1"/>
  <c r="I29" i="1"/>
  <c r="J29" i="1" s="1"/>
  <c r="C20" i="1"/>
  <c r="D20" i="1" s="1"/>
  <c r="C24" i="1"/>
  <c r="C28" i="1"/>
  <c r="E22" i="1"/>
  <c r="F22" i="1" s="1"/>
  <c r="E26" i="1"/>
  <c r="F26" i="1" s="1"/>
  <c r="G20" i="1"/>
  <c r="H20" i="1" s="1"/>
  <c r="G24" i="1"/>
  <c r="H24" i="1" s="1"/>
  <c r="G28" i="1"/>
  <c r="H28" i="1" s="1"/>
  <c r="I22" i="1"/>
  <c r="J22" i="1" s="1"/>
  <c r="I26" i="1"/>
  <c r="J26" i="1" s="1"/>
  <c r="C22" i="1"/>
  <c r="C26" i="1"/>
  <c r="E20" i="1"/>
  <c r="E24" i="1"/>
  <c r="F24" i="1" s="1"/>
  <c r="E28" i="1"/>
  <c r="F28" i="1" s="1"/>
  <c r="G22" i="1"/>
  <c r="H22" i="1" s="1"/>
  <c r="G26" i="1"/>
  <c r="H26" i="1" s="1"/>
  <c r="I20" i="1"/>
  <c r="J20" i="1" s="1"/>
  <c r="I24" i="1"/>
  <c r="J24" i="1" s="1"/>
  <c r="I28" i="1"/>
  <c r="J28" i="1" s="1"/>
  <c r="C23" i="1"/>
  <c r="E21" i="1"/>
  <c r="F21" i="1" s="1"/>
  <c r="E29" i="1"/>
  <c r="F29" i="1" s="1"/>
  <c r="G27" i="1"/>
  <c r="H27" i="1" s="1"/>
  <c r="I25" i="1"/>
  <c r="J25" i="1" s="1"/>
  <c r="C21" i="1"/>
  <c r="D21" i="1" s="1"/>
  <c r="C25" i="1"/>
  <c r="C29" i="1"/>
  <c r="E23" i="1"/>
  <c r="F23" i="1" s="1"/>
  <c r="E27" i="1"/>
  <c r="F27" i="1" s="1"/>
  <c r="G21" i="1"/>
  <c r="H21" i="1" s="1"/>
  <c r="H31" i="1" s="1"/>
  <c r="G25" i="1"/>
  <c r="H25" i="1" s="1"/>
  <c r="G29" i="1"/>
  <c r="H29" i="1" s="1"/>
  <c r="I23" i="1"/>
  <c r="J23" i="1" s="1"/>
  <c r="I31" i="1"/>
  <c r="F20" i="1"/>
  <c r="C31" i="1" l="1"/>
  <c r="F31" i="1"/>
  <c r="G31" i="1"/>
  <c r="J31" i="1"/>
  <c r="E31" i="1"/>
  <c r="D22" i="1"/>
  <c r="C34" i="1" l="1"/>
  <c r="D34" i="1" s="1"/>
  <c r="F34" i="1" s="1"/>
  <c r="C40" i="1"/>
  <c r="E40" i="1" s="1"/>
  <c r="D23" i="1"/>
  <c r="F40" i="1" l="1"/>
  <c r="G40" i="1" s="1"/>
  <c r="D46" i="1" s="1"/>
  <c r="D37" i="1"/>
  <c r="D24" i="1"/>
  <c r="D14" i="1"/>
  <c r="D13" i="1"/>
  <c r="F17" i="1"/>
  <c r="F16" i="1"/>
  <c r="F15" i="1"/>
  <c r="F14" i="1"/>
  <c r="F13" i="1"/>
  <c r="F12" i="1"/>
  <c r="F11" i="1"/>
  <c r="F10" i="1"/>
  <c r="F9" i="1"/>
  <c r="F8" i="1"/>
  <c r="E17" i="1"/>
  <c r="E16" i="1"/>
  <c r="E15" i="1"/>
  <c r="E14" i="1"/>
  <c r="E13" i="1"/>
  <c r="E12" i="1"/>
  <c r="E11" i="1"/>
  <c r="E10" i="1"/>
  <c r="E9" i="1"/>
  <c r="E8" i="1"/>
  <c r="D17" i="1"/>
  <c r="D16" i="1"/>
  <c r="D15" i="1"/>
  <c r="D12" i="1"/>
  <c r="D11" i="1"/>
  <c r="D10" i="1"/>
  <c r="D9" i="1"/>
  <c r="D8" i="1"/>
  <c r="C17" i="1"/>
  <c r="C16" i="1"/>
  <c r="C15" i="1"/>
  <c r="C14" i="1"/>
  <c r="C13" i="1"/>
  <c r="C12" i="1"/>
  <c r="C11" i="1"/>
  <c r="C10" i="1"/>
  <c r="C9" i="1"/>
  <c r="C8" i="1"/>
  <c r="D25" i="1" l="1"/>
  <c r="D26" i="1" l="1"/>
  <c r="D27" i="1" l="1"/>
  <c r="D29" i="1" l="1"/>
  <c r="D28" i="1"/>
  <c r="D31" i="1" l="1"/>
  <c r="C37" i="1" s="1"/>
  <c r="E37" i="1" s="1"/>
  <c r="C43" i="1" s="1"/>
  <c r="C49" i="1" s="1"/>
  <c r="C52" i="1" s="1"/>
</calcChain>
</file>

<file path=xl/sharedStrings.xml><?xml version="1.0" encoding="utf-8"?>
<sst xmlns="http://schemas.openxmlformats.org/spreadsheetml/2006/main" count="63" uniqueCount="52">
  <si>
    <t>Probability Mock Test</t>
  </si>
  <si>
    <t>Uzair Ahmed Mughal</t>
  </si>
  <si>
    <t>Original Data:</t>
  </si>
  <si>
    <t>X1</t>
  </si>
  <si>
    <t>X2</t>
  </si>
  <si>
    <t>X3</t>
  </si>
  <si>
    <t>X4</t>
  </si>
  <si>
    <t>Section C</t>
  </si>
  <si>
    <t>X1^2</t>
  </si>
  <si>
    <t>X2^2</t>
  </si>
  <si>
    <t>Modified Data:</t>
  </si>
  <si>
    <t>Sum</t>
  </si>
  <si>
    <t>Average</t>
  </si>
  <si>
    <t>Running Total</t>
  </si>
  <si>
    <t>Count</t>
  </si>
  <si>
    <t>X3^2</t>
  </si>
  <si>
    <t>X4^2</t>
  </si>
  <si>
    <t>Total=</t>
  </si>
  <si>
    <t>Ex^2</t>
  </si>
  <si>
    <t>N</t>
  </si>
  <si>
    <t>Cx</t>
  </si>
  <si>
    <t>Cx=(Ex)^2/N</t>
  </si>
  <si>
    <t>(Ex)^2</t>
  </si>
  <si>
    <t>SST=Ex^2-Cx</t>
  </si>
  <si>
    <t>SST</t>
  </si>
  <si>
    <t>Ex</t>
  </si>
  <si>
    <t>18K-0179</t>
  </si>
  <si>
    <t>SSA=(Ex)^2/n - Cx</t>
  </si>
  <si>
    <t>n</t>
  </si>
  <si>
    <t>(Ex)^2/n</t>
  </si>
  <si>
    <t>SSA</t>
  </si>
  <si>
    <t>SSW=SST-SSA</t>
  </si>
  <si>
    <t>SSW</t>
  </si>
  <si>
    <t>MSSA</t>
  </si>
  <si>
    <t>MSSW</t>
  </si>
  <si>
    <t>MSSA=SSA/k-1</t>
  </si>
  <si>
    <t>MSSW=SSW/N-k</t>
  </si>
  <si>
    <t>k</t>
  </si>
  <si>
    <t>F(calculated)=MSSA/MSSW</t>
  </si>
  <si>
    <t>F(calculated)</t>
  </si>
  <si>
    <t>F(0.05,k-1,N-k)</t>
  </si>
  <si>
    <t>F(Tabulated)</t>
  </si>
  <si>
    <t>F(calculated)&gt;</t>
  </si>
  <si>
    <t>F(Tablulated)</t>
  </si>
  <si>
    <t>We can reject</t>
  </si>
  <si>
    <t>Ho</t>
  </si>
  <si>
    <t xml:space="preserve"> </t>
  </si>
  <si>
    <t>Ho:</t>
  </si>
  <si>
    <t>Ha:</t>
  </si>
  <si>
    <t>U1=U2=U3=U4</t>
  </si>
  <si>
    <t>Atleast One is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</si>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</sst>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4649-C37A-40C8-8ADC-0923509F6B64}">
  <dimension ref="A2:J55"/>
  <sheetViews>
    <sheetView tabSelected="1" zoomScale="110" zoomScaleNormal="85" workbookViewId="0">
      <selection activeCell="A4" sqref="A4"/>
    </sheetView>
  </sheetViews>
  <sheetFormatPr defaultRowHeight="14.4" x14ac:dyDescent="0.3"/>
  <cols>
    <col min="1" max="1" width="29.21875" customWidth="1"/>
    <col min="2" max="2" width="26.21875" customWidth="1"/>
    <col min="3" max="4" width="13" customWidth="1"/>
    <col min="5" max="5" width="12.21875" customWidth="1"/>
    <col min="6" max="6" width="13" customWidth="1"/>
    <col min="7" max="8" width="13.44140625" customWidth="1"/>
    <col min="9" max="9" width="12.5546875" customWidth="1"/>
    <col min="10" max="10" width="13.5546875" customWidth="1"/>
  </cols>
  <sheetData>
    <row r="2" spans="1:10" ht="21" x14ac:dyDescent="0.3">
      <c r="A2" s="2" t="s">
        <v>0</v>
      </c>
      <c r="C2" s="8" t="s">
        <v>47</v>
      </c>
      <c r="D2" s="8" t="s">
        <v>49</v>
      </c>
      <c r="E2" s="8"/>
    </row>
    <row r="3" spans="1:10" ht="21" x14ac:dyDescent="0.3">
      <c r="A3" s="2" t="s">
        <v>1</v>
      </c>
      <c r="C3" s="8" t="s">
        <v>48</v>
      </c>
      <c r="D3" s="9" t="s">
        <v>50</v>
      </c>
      <c r="E3" s="9" t="s">
        <v>51</v>
      </c>
    </row>
    <row r="4" spans="1:10" ht="21" x14ac:dyDescent="0.3">
      <c r="A4" s="2" t="s">
        <v>26</v>
      </c>
    </row>
    <row r="5" spans="1:10" ht="21" x14ac:dyDescent="0.3">
      <c r="A5" s="2" t="s">
        <v>7</v>
      </c>
    </row>
    <row r="7" spans="1:10" x14ac:dyDescent="0.3"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3"/>
      <c r="H7" s="3"/>
      <c r="I7" s="3"/>
      <c r="J7" s="3"/>
    </row>
    <row r="8" spans="1:10" x14ac:dyDescent="0.3">
      <c r="B8" s="4"/>
      <c r="C8" s="4">
        <f>11.7155</f>
        <v>11.7155</v>
      </c>
      <c r="D8" s="4">
        <f>10.56615</f>
        <v>10.56615</v>
      </c>
      <c r="E8" s="4">
        <f>10.28335</f>
        <v>10.28335</v>
      </c>
      <c r="F8" s="4">
        <f>6.903486</f>
        <v>6.903486</v>
      </c>
      <c r="G8" s="3"/>
      <c r="H8" s="3"/>
      <c r="I8" s="3"/>
      <c r="J8" s="3"/>
    </row>
    <row r="9" spans="1:10" x14ac:dyDescent="0.3">
      <c r="B9" s="4"/>
      <c r="C9" s="4">
        <f>11.98157</f>
        <v>11.98157</v>
      </c>
      <c r="D9" s="4">
        <f>13.45536</f>
        <v>13.455360000000001</v>
      </c>
      <c r="E9" s="4">
        <f>12.17773</f>
        <v>12.17773</v>
      </c>
      <c r="F9" s="4">
        <f>8.99011</f>
        <v>8.9901099999999996</v>
      </c>
      <c r="G9" s="3"/>
      <c r="H9" s="3"/>
      <c r="I9" s="3"/>
      <c r="J9" s="3"/>
    </row>
    <row r="10" spans="1:10" x14ac:dyDescent="0.3">
      <c r="B10" s="4"/>
      <c r="C10" s="4">
        <f>8.043929</f>
        <v>8.0439290000000003</v>
      </c>
      <c r="D10" s="4">
        <f>7.41884</f>
        <v>7.4188400000000003</v>
      </c>
      <c r="E10" s="4">
        <f>10.55981</f>
        <v>10.559810000000001</v>
      </c>
      <c r="F10" s="4">
        <f>6.971273</f>
        <v>6.9712730000000001</v>
      </c>
      <c r="G10" s="3"/>
      <c r="H10" s="3"/>
      <c r="I10" s="3"/>
      <c r="J10" s="3"/>
    </row>
    <row r="11" spans="1:10" x14ac:dyDescent="0.3">
      <c r="B11" s="4"/>
      <c r="C11" s="4">
        <f>10.55816</f>
        <v>10.558160000000001</v>
      </c>
      <c r="D11" s="4">
        <f>12.03131</f>
        <v>12.03131</v>
      </c>
      <c r="E11" s="4">
        <f>9.655187</f>
        <v>9.6551869999999997</v>
      </c>
      <c r="F11" s="4">
        <f>9.16039</f>
        <v>9.1603899999999996</v>
      </c>
      <c r="G11" s="3"/>
      <c r="H11" s="3"/>
      <c r="I11" s="3"/>
      <c r="J11" s="3"/>
    </row>
    <row r="12" spans="1:10" x14ac:dyDescent="0.3">
      <c r="B12" s="4"/>
      <c r="C12" s="4">
        <f>14.07946</f>
        <v>14.079459999999999</v>
      </c>
      <c r="D12" s="4">
        <f>7.77663</f>
        <v>7.7766299999999999</v>
      </c>
      <c r="E12" s="4">
        <f>8.790275</f>
        <v>8.7902749999999994</v>
      </c>
      <c r="F12" s="4">
        <f>8.678426</f>
        <v>8.678426</v>
      </c>
      <c r="G12" s="3"/>
      <c r="H12" s="3"/>
      <c r="I12" s="3"/>
      <c r="J12" s="3"/>
    </row>
    <row r="13" spans="1:10" x14ac:dyDescent="0.3">
      <c r="B13" s="4"/>
      <c r="C13" s="4">
        <f>10.77687+A10</f>
        <v>10.776870000000001</v>
      </c>
      <c r="D13" s="4">
        <f>10.74894</f>
        <v>10.748939999999999</v>
      </c>
      <c r="E13" s="4">
        <f>10.86246</f>
        <v>10.86246</v>
      </c>
      <c r="F13" s="4">
        <f>11.44383</f>
        <v>11.44383</v>
      </c>
      <c r="G13" s="3"/>
      <c r="H13" s="3"/>
      <c r="I13" s="3"/>
      <c r="J13" s="3"/>
    </row>
    <row r="14" spans="1:10" x14ac:dyDescent="0.3">
      <c r="B14" s="4"/>
      <c r="C14" s="4">
        <f>7.86027</f>
        <v>7.8602699999999999</v>
      </c>
      <c r="D14" s="4">
        <f>10.72698</f>
        <v>10.726979999999999</v>
      </c>
      <c r="E14" s="4">
        <f>10.37818</f>
        <v>10.37818</v>
      </c>
      <c r="F14" s="4">
        <f>10.78044</f>
        <v>10.78044</v>
      </c>
      <c r="G14" s="3"/>
      <c r="H14" s="3"/>
      <c r="I14" s="3"/>
      <c r="J14" s="3"/>
    </row>
    <row r="15" spans="1:10" x14ac:dyDescent="0.3">
      <c r="B15" s="4"/>
      <c r="C15" s="4">
        <f>11.88967</f>
        <v>11.889670000000001</v>
      </c>
      <c r="D15" s="4">
        <f>4.477291</f>
        <v>4.4772910000000001</v>
      </c>
      <c r="E15" s="4">
        <f>10.18805</f>
        <v>10.18805</v>
      </c>
      <c r="F15" s="4">
        <f>5.66676</f>
        <v>5.66676</v>
      </c>
      <c r="G15" s="3"/>
      <c r="H15" s="3"/>
      <c r="I15" s="3"/>
      <c r="J15" s="3"/>
    </row>
    <row r="16" spans="1:10" x14ac:dyDescent="0.3">
      <c r="B16" s="4"/>
      <c r="C16" s="4">
        <f>11.94231</f>
        <v>11.942310000000001</v>
      </c>
      <c r="D16" s="4">
        <f>6.80382</f>
        <v>6.80382</v>
      </c>
      <c r="E16" s="4">
        <f>11.62452</f>
        <v>11.62452</v>
      </c>
      <c r="F16" s="4">
        <f>10.77604</f>
        <v>10.77604</v>
      </c>
      <c r="G16" s="3"/>
      <c r="H16" s="3"/>
      <c r="I16" s="3"/>
      <c r="J16" s="3"/>
    </row>
    <row r="17" spans="2:10" x14ac:dyDescent="0.3">
      <c r="B17" s="4"/>
      <c r="C17" s="4">
        <f>13.17745</f>
        <v>13.17745</v>
      </c>
      <c r="D17" s="4">
        <f>5.371892</f>
        <v>5.3718919999999999</v>
      </c>
      <c r="E17" s="4">
        <f>12.3059</f>
        <v>12.305899999999999</v>
      </c>
      <c r="F17" s="4">
        <f>9.008765</f>
        <v>9.0087650000000004</v>
      </c>
      <c r="G17" s="3"/>
      <c r="H17" s="3"/>
      <c r="I17" s="3"/>
      <c r="J17" s="3"/>
    </row>
    <row r="18" spans="2:10" x14ac:dyDescent="0.3">
      <c r="B18" s="3"/>
      <c r="C18" s="1"/>
      <c r="D18" s="1"/>
      <c r="E18" s="1"/>
      <c r="F18" s="1"/>
      <c r="G18" s="3"/>
      <c r="H18" s="3"/>
      <c r="I18" s="3"/>
      <c r="J18" s="3"/>
    </row>
    <row r="19" spans="2:10" x14ac:dyDescent="0.3">
      <c r="B19" s="5" t="s">
        <v>10</v>
      </c>
      <c r="C19" s="4" t="s">
        <v>3</v>
      </c>
      <c r="D19" s="4" t="s">
        <v>8</v>
      </c>
      <c r="E19" s="4" t="s">
        <v>4</v>
      </c>
      <c r="F19" s="4" t="s">
        <v>9</v>
      </c>
      <c r="G19" s="4" t="s">
        <v>5</v>
      </c>
      <c r="H19" s="4" t="s">
        <v>15</v>
      </c>
      <c r="I19" s="4" t="s">
        <v>6</v>
      </c>
      <c r="J19" s="4" t="s">
        <v>16</v>
      </c>
    </row>
    <row r="20" spans="2:10" x14ac:dyDescent="0.3">
      <c r="B20" s="5" t="str">
        <f>RIGHT(A4, 4)</f>
        <v>0179</v>
      </c>
      <c r="C20" s="5">
        <f>(11.7155)+B21</f>
        <v>28.715499999999999</v>
      </c>
      <c r="D20" s="5">
        <f>C20^2</f>
        <v>824.57994024999994</v>
      </c>
      <c r="E20" s="5">
        <f>(10.56615)+B21</f>
        <v>27.56615</v>
      </c>
      <c r="F20" s="5">
        <f>E20^2</f>
        <v>759.89262582250001</v>
      </c>
      <c r="G20" s="5">
        <f>(10.28335)+B21</f>
        <v>27.283349999999999</v>
      </c>
      <c r="H20" s="5">
        <f>G20^2</f>
        <v>744.38118722249988</v>
      </c>
      <c r="I20" s="5">
        <f>(6.903486)+B21</f>
        <v>23.903486000000001</v>
      </c>
      <c r="J20" s="5">
        <f>I20^2</f>
        <v>571.37664295219599</v>
      </c>
    </row>
    <row r="21" spans="2:10" x14ac:dyDescent="0.3">
      <c r="B21" s="5">
        <f>SUM(LEFT(B20,1),MID(B20,2,1),MID(B20,3,1),RIGHT(B20,1))</f>
        <v>17</v>
      </c>
      <c r="C21" s="5">
        <f>(11.98157)+B21</f>
        <v>28.981569999999998</v>
      </c>
      <c r="D21" s="5">
        <f>C21^2</f>
        <v>839.93139966489991</v>
      </c>
      <c r="E21" s="5">
        <f>(13.45536)+B21</f>
        <v>30.455359999999999</v>
      </c>
      <c r="F21" s="5">
        <f t="shared" ref="F21:F29" si="0">E21^2</f>
        <v>927.52895272959995</v>
      </c>
      <c r="G21" s="5">
        <f>(12.17773)+B21</f>
        <v>29.17773</v>
      </c>
      <c r="H21" s="5">
        <f t="shared" ref="H21:H29" si="1">G21^2</f>
        <v>851.33992795289998</v>
      </c>
      <c r="I21" s="5">
        <f>(8.99011)+B21</f>
        <v>25.990110000000001</v>
      </c>
      <c r="J21" s="5">
        <f t="shared" ref="J21:J29" si="2">I21^2</f>
        <v>675.48581781210009</v>
      </c>
    </row>
    <row r="22" spans="2:10" x14ac:dyDescent="0.3">
      <c r="B22" s="5"/>
      <c r="C22" s="5">
        <f>(8.043929)+B21</f>
        <v>25.043928999999999</v>
      </c>
      <c r="D22" s="5">
        <f t="shared" ref="D22:D29" si="3">C22^2</f>
        <v>627.19837975704093</v>
      </c>
      <c r="E22" s="5">
        <f>(7.41884)+B21</f>
        <v>24.418839999999999</v>
      </c>
      <c r="F22" s="5">
        <f t="shared" si="0"/>
        <v>596.27974694559998</v>
      </c>
      <c r="G22" s="5">
        <f>(10.55981)+B21</f>
        <v>27.559809999999999</v>
      </c>
      <c r="H22" s="5">
        <f t="shared" si="1"/>
        <v>759.54312723609996</v>
      </c>
      <c r="I22" s="5">
        <f>(6.971273)+B21</f>
        <v>23.971273</v>
      </c>
      <c r="J22" s="5">
        <f t="shared" si="2"/>
        <v>574.62192924052897</v>
      </c>
    </row>
    <row r="23" spans="2:10" x14ac:dyDescent="0.3">
      <c r="B23" s="5"/>
      <c r="C23" s="5">
        <f>(10.55816)+B21</f>
        <v>27.558160000000001</v>
      </c>
      <c r="D23" s="5">
        <f t="shared" si="3"/>
        <v>759.4521825856001</v>
      </c>
      <c r="E23" s="5">
        <f>(12.03131)+B21</f>
        <v>29.031309999999998</v>
      </c>
      <c r="F23" s="5">
        <f t="shared" si="0"/>
        <v>842.81696031609988</v>
      </c>
      <c r="G23" s="5">
        <f>(9.655187)+B21</f>
        <v>26.655186999999998</v>
      </c>
      <c r="H23" s="5">
        <f t="shared" si="1"/>
        <v>710.49899400496884</v>
      </c>
      <c r="I23" s="5">
        <f>(9.16039)+B21</f>
        <v>26.16039</v>
      </c>
      <c r="J23" s="5">
        <f t="shared" si="2"/>
        <v>684.36600495209996</v>
      </c>
    </row>
    <row r="24" spans="2:10" x14ac:dyDescent="0.3">
      <c r="B24" s="5"/>
      <c r="C24" s="5">
        <f>(14.07946)+B21</f>
        <v>31.079459999999997</v>
      </c>
      <c r="D24" s="5">
        <f t="shared" si="3"/>
        <v>965.93283389159978</v>
      </c>
      <c r="E24" s="5">
        <f>(7.77663)+B21</f>
        <v>24.776630000000001</v>
      </c>
      <c r="F24" s="5">
        <f t="shared" si="0"/>
        <v>613.8813941569</v>
      </c>
      <c r="G24" s="5">
        <f>(8.790275)+B21</f>
        <v>25.790275000000001</v>
      </c>
      <c r="H24" s="5">
        <f t="shared" si="1"/>
        <v>665.13828457562511</v>
      </c>
      <c r="I24" s="5">
        <f>(8.678426)+B21</f>
        <v>25.678426000000002</v>
      </c>
      <c r="J24" s="5">
        <f t="shared" si="2"/>
        <v>659.38156183747606</v>
      </c>
    </row>
    <row r="25" spans="2:10" x14ac:dyDescent="0.3">
      <c r="B25" s="5"/>
      <c r="C25" s="5">
        <f>(10.77687+B21)</f>
        <v>27.776870000000002</v>
      </c>
      <c r="D25" s="5">
        <f t="shared" si="3"/>
        <v>771.55450699690016</v>
      </c>
      <c r="E25" s="5">
        <f>(10.74894)+B21</f>
        <v>27.748939999999997</v>
      </c>
      <c r="F25" s="5">
        <f t="shared" si="0"/>
        <v>770.00367112359982</v>
      </c>
      <c r="G25" s="5">
        <f>(10.86246)+B21</f>
        <v>27.862459999999999</v>
      </c>
      <c r="H25" s="5">
        <f t="shared" si="1"/>
        <v>776.31667725159991</v>
      </c>
      <c r="I25" s="5">
        <f>(11.44383)+B21</f>
        <v>28.443829999999998</v>
      </c>
      <c r="J25" s="5">
        <f t="shared" si="2"/>
        <v>809.05146506889992</v>
      </c>
    </row>
    <row r="26" spans="2:10" x14ac:dyDescent="0.3">
      <c r="B26" s="5"/>
      <c r="C26" s="5">
        <f>(7.86027)+B21</f>
        <v>24.86027</v>
      </c>
      <c r="D26" s="5">
        <f t="shared" si="3"/>
        <v>618.03302447290002</v>
      </c>
      <c r="E26" s="5">
        <f>(10.72698)+B21</f>
        <v>27.726979999999998</v>
      </c>
      <c r="F26" s="5">
        <f t="shared" si="0"/>
        <v>768.78541992039982</v>
      </c>
      <c r="G26" s="5">
        <f>(10.37818)+B21</f>
        <v>27.37818</v>
      </c>
      <c r="H26" s="5">
        <f t="shared" si="1"/>
        <v>749.56474011240005</v>
      </c>
      <c r="I26" s="5">
        <f>(10.78044)+B21</f>
        <v>27.780439999999999</v>
      </c>
      <c r="J26" s="5">
        <f t="shared" si="2"/>
        <v>771.75284659359988</v>
      </c>
    </row>
    <row r="27" spans="2:10" x14ac:dyDescent="0.3">
      <c r="B27" s="5"/>
      <c r="C27" s="5">
        <f>(11.88967)+B21</f>
        <v>28.889670000000002</v>
      </c>
      <c r="D27" s="5">
        <f t="shared" si="3"/>
        <v>834.61303270890016</v>
      </c>
      <c r="E27" s="5">
        <f>(4.477291)+B21</f>
        <v>21.477291000000001</v>
      </c>
      <c r="F27" s="5">
        <f t="shared" si="0"/>
        <v>461.27402869868104</v>
      </c>
      <c r="G27" s="5">
        <f>(10.18805)+B21</f>
        <v>27.18805</v>
      </c>
      <c r="H27" s="5">
        <f t="shared" si="1"/>
        <v>739.19006280250005</v>
      </c>
      <c r="I27" s="5">
        <f>(5.66676)+B21</f>
        <v>22.66676</v>
      </c>
      <c r="J27" s="5">
        <f t="shared" si="2"/>
        <v>513.78200889760001</v>
      </c>
    </row>
    <row r="28" spans="2:10" x14ac:dyDescent="0.3">
      <c r="B28" s="5"/>
      <c r="C28" s="5">
        <f>(11.94231)+B21</f>
        <v>28.942309999999999</v>
      </c>
      <c r="D28" s="5">
        <f t="shared" si="3"/>
        <v>837.65730813609991</v>
      </c>
      <c r="E28" s="5">
        <f>(6.80382)+B21</f>
        <v>23.803820000000002</v>
      </c>
      <c r="F28" s="5">
        <f t="shared" si="0"/>
        <v>566.62184659240006</v>
      </c>
      <c r="G28" s="5">
        <f>(11.62452)+B21</f>
        <v>28.62452</v>
      </c>
      <c r="H28" s="5">
        <f t="shared" si="1"/>
        <v>819.36314523040005</v>
      </c>
      <c r="I28" s="5">
        <f>(10.77604)+B21</f>
        <v>27.776040000000002</v>
      </c>
      <c r="J28" s="5">
        <f t="shared" si="2"/>
        <v>771.50839808160015</v>
      </c>
    </row>
    <row r="29" spans="2:10" x14ac:dyDescent="0.3">
      <c r="B29" s="5"/>
      <c r="C29" s="5">
        <f>(13.17745)+B21</f>
        <v>30.17745</v>
      </c>
      <c r="D29" s="5">
        <f t="shared" si="3"/>
        <v>910.67848850250004</v>
      </c>
      <c r="E29" s="5">
        <f>(5.371892)+B21</f>
        <v>22.371891999999999</v>
      </c>
      <c r="F29" s="5">
        <f t="shared" si="0"/>
        <v>500.50155165966396</v>
      </c>
      <c r="G29" s="5">
        <f>(12.3059)+B21</f>
        <v>29.305900000000001</v>
      </c>
      <c r="H29" s="5">
        <f t="shared" si="1"/>
        <v>858.83577481000009</v>
      </c>
      <c r="I29" s="5">
        <f>(9.008765)+B21</f>
        <v>26.008765</v>
      </c>
      <c r="J29" s="5">
        <f t="shared" si="2"/>
        <v>676.45585682522506</v>
      </c>
    </row>
    <row r="30" spans="2:10" x14ac:dyDescent="0.3">
      <c r="B30" s="6"/>
      <c r="C30" s="6"/>
      <c r="D30" s="6"/>
      <c r="E30" s="6"/>
      <c r="F30" s="6"/>
      <c r="G30" s="6"/>
      <c r="H30" s="6"/>
      <c r="I30" s="6"/>
      <c r="J30" s="6"/>
    </row>
    <row r="31" spans="2:10" x14ac:dyDescent="0.3">
      <c r="B31" s="5" t="s">
        <v>17</v>
      </c>
      <c r="C31" s="4">
        <f>SUM(C20:C29)</f>
        <v>282.02518900000001</v>
      </c>
      <c r="D31" s="5">
        <f>SUM(D20:D29)</f>
        <v>7989.6310969664419</v>
      </c>
      <c r="E31" s="5">
        <f>SUM(E20:E29)</f>
        <v>259.37721299999998</v>
      </c>
      <c r="F31" s="5">
        <f>SUM(F20:F29)</f>
        <v>6807.5861979654455</v>
      </c>
      <c r="G31" s="5">
        <f>SUM(G20:G29)</f>
        <v>276.82546200000002</v>
      </c>
      <c r="H31" s="5">
        <f>SUM(H20:H29)</f>
        <v>7674.1719211989939</v>
      </c>
      <c r="I31" s="5">
        <f>SUM(I20:I29)</f>
        <v>258.37952000000001</v>
      </c>
      <c r="J31" s="5">
        <f>SUM(J20:J29)</f>
        <v>6707.7825322613262</v>
      </c>
    </row>
    <row r="32" spans="2:10" x14ac:dyDescent="0.3">
      <c r="C32" s="3"/>
      <c r="D32" s="3"/>
      <c r="E32" s="3"/>
      <c r="F32" s="3"/>
      <c r="G32" s="3"/>
      <c r="H32" s="3"/>
      <c r="I32" s="3"/>
      <c r="J32" s="3"/>
    </row>
    <row r="33" spans="2:10" x14ac:dyDescent="0.3">
      <c r="B33" s="7"/>
      <c r="C33" s="7" t="s">
        <v>25</v>
      </c>
      <c r="D33" s="7" t="s">
        <v>22</v>
      </c>
      <c r="E33" s="7" t="s">
        <v>19</v>
      </c>
      <c r="F33" s="8" t="s">
        <v>20</v>
      </c>
      <c r="G33" s="3"/>
      <c r="H33" s="3"/>
      <c r="I33" s="3"/>
      <c r="J33" s="3"/>
    </row>
    <row r="34" spans="2:10" x14ac:dyDescent="0.3">
      <c r="B34" s="7" t="s">
        <v>21</v>
      </c>
      <c r="C34" s="7">
        <f>SUM(C31,E31,G31,I31)</f>
        <v>1076.6073839999999</v>
      </c>
      <c r="D34" s="7">
        <f>C34^2</f>
        <v>1159083.4592833233</v>
      </c>
      <c r="E34" s="7">
        <v>40</v>
      </c>
      <c r="F34" s="8">
        <f>D34/E34</f>
        <v>28977.086482083083</v>
      </c>
      <c r="G34" s="3"/>
      <c r="H34" s="3"/>
      <c r="I34" s="3"/>
      <c r="J34" s="3"/>
    </row>
    <row r="36" spans="2:10" x14ac:dyDescent="0.3">
      <c r="B36" s="7"/>
      <c r="C36" s="7" t="s">
        <v>18</v>
      </c>
      <c r="D36" s="7" t="s">
        <v>20</v>
      </c>
      <c r="E36" s="8" t="s">
        <v>24</v>
      </c>
    </row>
    <row r="37" spans="2:10" x14ac:dyDescent="0.3">
      <c r="B37" s="7" t="s">
        <v>23</v>
      </c>
      <c r="C37" s="7">
        <f>SUM(D31,F31,H31,J31)</f>
        <v>29179.171748392211</v>
      </c>
      <c r="D37" s="7">
        <f>D34/E34</f>
        <v>28977.086482083083</v>
      </c>
      <c r="E37" s="8">
        <f>C37-D37</f>
        <v>202.0852663091282</v>
      </c>
    </row>
    <row r="39" spans="2:10" x14ac:dyDescent="0.3">
      <c r="B39" s="7"/>
      <c r="C39" s="7" t="s">
        <v>22</v>
      </c>
      <c r="D39" s="7" t="s">
        <v>28</v>
      </c>
      <c r="E39" s="7" t="s">
        <v>29</v>
      </c>
      <c r="F39" s="7" t="s">
        <v>20</v>
      </c>
      <c r="G39" s="8" t="s">
        <v>30</v>
      </c>
    </row>
    <row r="40" spans="2:10" x14ac:dyDescent="0.3">
      <c r="B40" s="7" t="s">
        <v>27</v>
      </c>
      <c r="C40" s="7">
        <f>SUM(C31^2,E31^2,G31^2,I31^2)</f>
        <v>290207.05862107698</v>
      </c>
      <c r="D40" s="7">
        <v>10</v>
      </c>
      <c r="E40" s="7">
        <f>C40/D40</f>
        <v>29020.705862107698</v>
      </c>
      <c r="F40" s="7">
        <f>D34/E34</f>
        <v>28977.086482083083</v>
      </c>
      <c r="G40" s="8">
        <f>E40-F40</f>
        <v>43.619380024614657</v>
      </c>
    </row>
    <row r="42" spans="2:10" x14ac:dyDescent="0.3">
      <c r="B42" s="7"/>
      <c r="C42" s="8" t="s">
        <v>32</v>
      </c>
    </row>
    <row r="43" spans="2:10" x14ac:dyDescent="0.3">
      <c r="B43" s="7" t="s">
        <v>31</v>
      </c>
      <c r="C43" s="8">
        <f>E37-G40</f>
        <v>158.46588628451354</v>
      </c>
      <c r="G43" t="s">
        <v>46</v>
      </c>
    </row>
    <row r="45" spans="2:10" x14ac:dyDescent="0.3">
      <c r="B45" s="7"/>
      <c r="C45" s="7" t="s">
        <v>37</v>
      </c>
      <c r="D45" s="8" t="s">
        <v>33</v>
      </c>
    </row>
    <row r="46" spans="2:10" x14ac:dyDescent="0.3">
      <c r="B46" s="7" t="s">
        <v>35</v>
      </c>
      <c r="C46" s="7">
        <v>4</v>
      </c>
      <c r="D46" s="8">
        <f>G40/(C46-1)</f>
        <v>14.539793341538219</v>
      </c>
    </row>
    <row r="48" spans="2:10" x14ac:dyDescent="0.3">
      <c r="B48" s="7"/>
      <c r="C48" s="8" t="s">
        <v>34</v>
      </c>
    </row>
    <row r="49" spans="2:7" x14ac:dyDescent="0.3">
      <c r="B49" s="7" t="s">
        <v>36</v>
      </c>
      <c r="C49" s="8">
        <f>C43/(E34-C46)</f>
        <v>4.4018301745698203</v>
      </c>
    </row>
    <row r="51" spans="2:7" x14ac:dyDescent="0.3">
      <c r="B51" s="7"/>
      <c r="C51" s="8" t="s">
        <v>39</v>
      </c>
      <c r="F51" s="9" t="s">
        <v>42</v>
      </c>
      <c r="G51" s="9" t="s">
        <v>43</v>
      </c>
    </row>
    <row r="52" spans="2:7" x14ac:dyDescent="0.3">
      <c r="B52" s="7" t="s">
        <v>38</v>
      </c>
      <c r="C52" s="8">
        <f>D46/C49</f>
        <v>3.3031245561306002</v>
      </c>
      <c r="F52" s="9" t="s">
        <v>44</v>
      </c>
      <c r="G52" s="9" t="s">
        <v>45</v>
      </c>
    </row>
    <row r="54" spans="2:7" x14ac:dyDescent="0.3">
      <c r="B54" s="7"/>
      <c r="C54" s="8" t="s">
        <v>41</v>
      </c>
    </row>
    <row r="55" spans="2:7" x14ac:dyDescent="0.3">
      <c r="B55" s="7" t="s">
        <v>40</v>
      </c>
      <c r="C55" s="8">
        <v>2.84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Mughal</dc:creator>
  <cp:lastModifiedBy>Uzair Mughal</cp:lastModifiedBy>
  <dcterms:created xsi:type="dcterms:W3CDTF">2020-06-15T12:20:28Z</dcterms:created>
  <dcterms:modified xsi:type="dcterms:W3CDTF">2020-06-15T15:19:36Z</dcterms:modified>
</cp:coreProperties>
</file>