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H LAPTOP\Desktop\"/>
    </mc:Choice>
  </mc:AlternateContent>
  <xr:revisionPtr revIDLastSave="0" documentId="13_ncr:1_{FABB8591-4EA8-42F2-ADA0-51ECB06678A7}" xr6:coauthVersionLast="45" xr6:coauthVersionMax="45" xr10:uidLastSave="{00000000-0000-0000-0000-000000000000}"/>
  <bookViews>
    <workbookView xWindow="-120" yWindow="-120" windowWidth="24240" windowHeight="13140" xr2:uid="{350EFE1B-60DA-4628-9AD0-40BF175860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 l="1"/>
  <c r="I29" i="1" s="1"/>
  <c r="J29" i="1" s="1"/>
  <c r="C29" i="1" l="1"/>
  <c r="E27" i="1"/>
  <c r="F27" i="1" s="1"/>
  <c r="G25" i="1"/>
  <c r="H25" i="1" s="1"/>
  <c r="I23" i="1"/>
  <c r="J23" i="1" s="1"/>
  <c r="I31" i="1"/>
  <c r="J31" i="1" s="1"/>
  <c r="C22" i="1"/>
  <c r="D22" i="1" s="1"/>
  <c r="C26" i="1"/>
  <c r="C30" i="1"/>
  <c r="E24" i="1"/>
  <c r="F24" i="1" s="1"/>
  <c r="E28" i="1"/>
  <c r="F28" i="1" s="1"/>
  <c r="G22" i="1"/>
  <c r="H22" i="1" s="1"/>
  <c r="G26" i="1"/>
  <c r="H26" i="1" s="1"/>
  <c r="G30" i="1"/>
  <c r="H30" i="1" s="1"/>
  <c r="I24" i="1"/>
  <c r="J24" i="1" s="1"/>
  <c r="I28" i="1"/>
  <c r="J28" i="1" s="1"/>
  <c r="C24" i="1"/>
  <c r="C28" i="1"/>
  <c r="E22" i="1"/>
  <c r="F22" i="1" s="1"/>
  <c r="E26" i="1"/>
  <c r="F26" i="1" s="1"/>
  <c r="E30" i="1"/>
  <c r="F30" i="1" s="1"/>
  <c r="G24" i="1"/>
  <c r="H24" i="1" s="1"/>
  <c r="G28" i="1"/>
  <c r="H28" i="1" s="1"/>
  <c r="I22" i="1"/>
  <c r="J22" i="1" s="1"/>
  <c r="I26" i="1"/>
  <c r="J26" i="1" s="1"/>
  <c r="I30" i="1"/>
  <c r="J30" i="1" s="1"/>
  <c r="C25" i="1"/>
  <c r="E23" i="1"/>
  <c r="F23" i="1" s="1"/>
  <c r="E31" i="1"/>
  <c r="F31" i="1" s="1"/>
  <c r="G29" i="1"/>
  <c r="H29" i="1" s="1"/>
  <c r="I27" i="1"/>
  <c r="J27" i="1" s="1"/>
  <c r="C23" i="1"/>
  <c r="D23" i="1" s="1"/>
  <c r="C27" i="1"/>
  <c r="C31" i="1"/>
  <c r="E25" i="1"/>
  <c r="F25" i="1" s="1"/>
  <c r="E29" i="1"/>
  <c r="F29" i="1" s="1"/>
  <c r="G23" i="1"/>
  <c r="H23" i="1" s="1"/>
  <c r="G27" i="1"/>
  <c r="H27" i="1" s="1"/>
  <c r="G31" i="1"/>
  <c r="H31" i="1" s="1"/>
  <c r="I25" i="1"/>
  <c r="J25" i="1" s="1"/>
  <c r="C33" i="1" l="1"/>
  <c r="I33" i="1"/>
  <c r="H33" i="1"/>
  <c r="F33" i="1"/>
  <c r="G33" i="1"/>
  <c r="J33" i="1"/>
  <c r="E33" i="1"/>
  <c r="D24" i="1"/>
  <c r="C38" i="1" l="1"/>
  <c r="D38" i="1" s="1"/>
  <c r="C42" i="1"/>
  <c r="D42" i="1" s="1"/>
  <c r="D25" i="1"/>
  <c r="E42" i="1" l="1"/>
  <c r="F42" i="1" s="1"/>
  <c r="D46" i="1" s="1"/>
  <c r="E38" i="1"/>
  <c r="D26" i="1"/>
  <c r="D14" i="1"/>
  <c r="D13" i="1"/>
  <c r="F17" i="1"/>
  <c r="F16" i="1"/>
  <c r="F15" i="1"/>
  <c r="F14" i="1"/>
  <c r="F13" i="1"/>
  <c r="F12" i="1"/>
  <c r="F11" i="1"/>
  <c r="F10" i="1"/>
  <c r="F9" i="1"/>
  <c r="F8" i="1"/>
  <c r="E17" i="1"/>
  <c r="E16" i="1"/>
  <c r="E15" i="1"/>
  <c r="E14" i="1"/>
  <c r="E13" i="1"/>
  <c r="E12" i="1"/>
  <c r="E11" i="1"/>
  <c r="E10" i="1"/>
  <c r="E9" i="1"/>
  <c r="E8" i="1"/>
  <c r="D17" i="1"/>
  <c r="D16" i="1"/>
  <c r="D15" i="1"/>
  <c r="D12" i="1"/>
  <c r="D11" i="1"/>
  <c r="D10" i="1"/>
  <c r="D9" i="1"/>
  <c r="D8" i="1"/>
  <c r="C17" i="1"/>
  <c r="C16" i="1"/>
  <c r="C15" i="1"/>
  <c r="C14" i="1"/>
  <c r="C13" i="1"/>
  <c r="C12" i="1"/>
  <c r="C11" i="1"/>
  <c r="C10" i="1"/>
  <c r="C9" i="1"/>
  <c r="C8" i="1"/>
  <c r="D27" i="1" l="1"/>
  <c r="D28" i="1" l="1"/>
  <c r="D29" i="1" l="1"/>
  <c r="D31" i="1" l="1"/>
  <c r="D30" i="1"/>
  <c r="D33" i="1" l="1"/>
  <c r="I38" i="1" s="1"/>
  <c r="J38" i="1" s="1"/>
  <c r="I42" i="1" l="1"/>
  <c r="I46" i="1" s="1"/>
  <c r="C50" i="1" l="1"/>
</calcChain>
</file>

<file path=xl/sharedStrings.xml><?xml version="1.0" encoding="utf-8"?>
<sst xmlns="http://schemas.openxmlformats.org/spreadsheetml/2006/main" count="49" uniqueCount="47">
  <si>
    <t>Original Data:</t>
  </si>
  <si>
    <t>X1</t>
  </si>
  <si>
    <t>X2</t>
  </si>
  <si>
    <t>X3</t>
  </si>
  <si>
    <t>X4</t>
  </si>
  <si>
    <t>X1^2</t>
  </si>
  <si>
    <t>X2^2</t>
  </si>
  <si>
    <t>Modified Data:</t>
  </si>
  <si>
    <t>X3^2</t>
  </si>
  <si>
    <t>X4^2</t>
  </si>
  <si>
    <t>Total=</t>
  </si>
  <si>
    <t>Ex^2</t>
  </si>
  <si>
    <t>Cx</t>
  </si>
  <si>
    <t>Cx=(Ex)^2/N</t>
  </si>
  <si>
    <t>(Ex)^2</t>
  </si>
  <si>
    <t>SST=Ex^2-Cx</t>
  </si>
  <si>
    <t>SST</t>
  </si>
  <si>
    <t>Ex</t>
  </si>
  <si>
    <t>SSA=(Ex)^2/n - Cx</t>
  </si>
  <si>
    <t>(Ex)^2/n</t>
  </si>
  <si>
    <t>SSA</t>
  </si>
  <si>
    <t>SSW=SST-SSA</t>
  </si>
  <si>
    <t>SSW</t>
  </si>
  <si>
    <t>MSSA</t>
  </si>
  <si>
    <t>MSSW</t>
  </si>
  <si>
    <t>MSSA=SSA/k-1</t>
  </si>
  <si>
    <t>MSSW=SSW/N-k</t>
  </si>
  <si>
    <t>k</t>
  </si>
  <si>
    <t>F(calculated)=MSSA/MSSW</t>
  </si>
  <si>
    <t>F(0.05,k-1,N-k)</t>
  </si>
  <si>
    <t>F(Tabulated)</t>
  </si>
  <si>
    <t xml:space="preserve"> </t>
  </si>
  <si>
    <t>Ho:</t>
  </si>
  <si>
    <t>Ha:</t>
  </si>
  <si>
    <t>U1=U2=U3=U4</t>
  </si>
  <si>
    <t>Abubakar kaleem</t>
  </si>
  <si>
    <t>18K-1032</t>
  </si>
  <si>
    <t>EX=X1+X2+X2</t>
  </si>
  <si>
    <t>Company 1</t>
  </si>
  <si>
    <t>Company 2</t>
  </si>
  <si>
    <t>Company 3</t>
  </si>
  <si>
    <t>Company 4</t>
  </si>
  <si>
    <t>F</t>
  </si>
  <si>
    <t>SUM</t>
  </si>
  <si>
    <t>Atleast One is Different</t>
  </si>
  <si>
    <t>We can reject Ho</t>
  </si>
  <si>
    <t>F(calculated)&gt;F(Tablulated)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</si>
</sst>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1" applyAlignment="1">
      <alignment horizontal="center"/>
    </xf>
    <xf numFmtId="0" fontId="4" fillId="5" borderId="0" xfId="4"/>
    <xf numFmtId="0" fontId="4" fillId="5" borderId="0" xfId="4" applyAlignment="1">
      <alignment horizontal="center"/>
    </xf>
    <xf numFmtId="0" fontId="3" fillId="3" borderId="0" xfId="2" applyAlignment="1">
      <alignment horizontal="center"/>
    </xf>
    <xf numFmtId="0" fontId="4" fillId="2" borderId="0" xfId="1" applyAlignment="1"/>
    <xf numFmtId="0" fontId="4" fillId="4" borderId="0" xfId="3" applyAlignment="1">
      <alignment horizontal="center"/>
    </xf>
  </cellXfs>
  <cellStyles count="5">
    <cellStyle name="20% - Accent1" xfId="2" builtinId="30"/>
    <cellStyle name="Accent1" xfId="1" builtinId="29"/>
    <cellStyle name="Accent3" xfId="3" builtinId="37"/>
    <cellStyle name="Accent6" xfId="4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84649-C37A-40C8-8ADC-0923509F6B64}">
  <dimension ref="B1:L55"/>
  <sheetViews>
    <sheetView tabSelected="1" topLeftCell="A29" zoomScale="106" zoomScaleNormal="106" workbookViewId="0">
      <selection activeCell="E4" sqref="E4"/>
    </sheetView>
  </sheetViews>
  <sheetFormatPr defaultRowHeight="15" x14ac:dyDescent="0.25"/>
  <cols>
    <col min="1" max="1" width="24.5703125" style="2" customWidth="1"/>
    <col min="2" max="2" width="26.28515625" style="2" customWidth="1"/>
    <col min="3" max="4" width="13" style="2" customWidth="1"/>
    <col min="5" max="5" width="25.5703125" style="2" customWidth="1"/>
    <col min="6" max="6" width="13" style="2" customWidth="1"/>
    <col min="7" max="7" width="13.42578125" style="2" customWidth="1"/>
    <col min="8" max="8" width="19.42578125" style="2" customWidth="1"/>
    <col min="9" max="9" width="12.5703125" style="2" customWidth="1"/>
    <col min="10" max="10" width="13.5703125" style="2" customWidth="1"/>
    <col min="11" max="11" width="13.7109375" style="2" customWidth="1"/>
    <col min="12" max="16384" width="9.140625" style="2"/>
  </cols>
  <sheetData>
    <row r="1" spans="2:8" x14ac:dyDescent="0.25">
      <c r="D1" s="4"/>
      <c r="E1" s="4" t="s">
        <v>35</v>
      </c>
      <c r="F1" s="4"/>
    </row>
    <row r="2" spans="2:8" x14ac:dyDescent="0.25">
      <c r="D2" s="4"/>
      <c r="E2" s="4" t="s">
        <v>36</v>
      </c>
      <c r="F2" s="4"/>
    </row>
    <row r="3" spans="2:8" x14ac:dyDescent="0.25">
      <c r="E3" s="6" t="str">
        <f>RIGHT(E2, 4)</f>
        <v>1032</v>
      </c>
      <c r="H3"/>
    </row>
    <row r="4" spans="2:8" x14ac:dyDescent="0.25">
      <c r="D4" s="2" t="s">
        <v>43</v>
      </c>
      <c r="E4" s="6">
        <f>SUM(LEFT(E3,1),MID(E3,2,1),MID(E3,3,1),RIGHT(E3,1))</f>
        <v>6</v>
      </c>
      <c r="H4"/>
    </row>
    <row r="6" spans="2:8" x14ac:dyDescent="0.25">
      <c r="B6" s="5" t="s">
        <v>0</v>
      </c>
    </row>
    <row r="7" spans="2:8" x14ac:dyDescent="0.25">
      <c r="B7" s="6"/>
      <c r="C7" s="6" t="s">
        <v>38</v>
      </c>
      <c r="D7" s="6" t="s">
        <v>39</v>
      </c>
      <c r="E7" s="6" t="s">
        <v>40</v>
      </c>
      <c r="F7" s="6" t="s">
        <v>41</v>
      </c>
    </row>
    <row r="8" spans="2:8" x14ac:dyDescent="0.25">
      <c r="B8" s="6"/>
      <c r="C8" s="6">
        <f>11.7155</f>
        <v>11.7155</v>
      </c>
      <c r="D8" s="6">
        <f>10.56615</f>
        <v>10.56615</v>
      </c>
      <c r="E8" s="6">
        <f>10.28335</f>
        <v>10.28335</v>
      </c>
      <c r="F8" s="6">
        <f>6.903486</f>
        <v>6.903486</v>
      </c>
    </row>
    <row r="9" spans="2:8" x14ac:dyDescent="0.25">
      <c r="B9" s="6"/>
      <c r="C9" s="6">
        <f>11.98157</f>
        <v>11.98157</v>
      </c>
      <c r="D9" s="6">
        <f>13.45536</f>
        <v>13.455360000000001</v>
      </c>
      <c r="E9" s="6">
        <f>12.17773</f>
        <v>12.17773</v>
      </c>
      <c r="F9" s="6">
        <f>8.99011</f>
        <v>8.9901099999999996</v>
      </c>
    </row>
    <row r="10" spans="2:8" x14ac:dyDescent="0.25">
      <c r="B10" s="6"/>
      <c r="C10" s="6">
        <f>8.043929</f>
        <v>8.0439290000000003</v>
      </c>
      <c r="D10" s="6">
        <f>7.41884</f>
        <v>7.4188400000000003</v>
      </c>
      <c r="E10" s="6">
        <f>10.55981</f>
        <v>10.559810000000001</v>
      </c>
      <c r="F10" s="6">
        <f>6.971273</f>
        <v>6.9712730000000001</v>
      </c>
    </row>
    <row r="11" spans="2:8" x14ac:dyDescent="0.25">
      <c r="B11" s="6"/>
      <c r="C11" s="6">
        <f>10.55816</f>
        <v>10.558160000000001</v>
      </c>
      <c r="D11" s="6">
        <f>12.03131</f>
        <v>12.03131</v>
      </c>
      <c r="E11" s="6">
        <f>9.655187</f>
        <v>9.6551869999999997</v>
      </c>
      <c r="F11" s="6">
        <f>9.16039</f>
        <v>9.1603899999999996</v>
      </c>
    </row>
    <row r="12" spans="2:8" x14ac:dyDescent="0.25">
      <c r="B12" s="6"/>
      <c r="C12" s="6">
        <f>14.07946</f>
        <v>14.079459999999999</v>
      </c>
      <c r="D12" s="6">
        <f>7.77663</f>
        <v>7.7766299999999999</v>
      </c>
      <c r="E12" s="6">
        <f>8.790275</f>
        <v>8.7902749999999994</v>
      </c>
      <c r="F12" s="6">
        <f>8.678426</f>
        <v>8.678426</v>
      </c>
    </row>
    <row r="13" spans="2:8" x14ac:dyDescent="0.25">
      <c r="B13" s="6"/>
      <c r="C13" s="6">
        <f>10.77687+A10</f>
        <v>10.776870000000001</v>
      </c>
      <c r="D13" s="6">
        <f>10.74894</f>
        <v>10.748939999999999</v>
      </c>
      <c r="E13" s="6">
        <f>10.86246</f>
        <v>10.86246</v>
      </c>
      <c r="F13" s="6">
        <f>11.44383</f>
        <v>11.44383</v>
      </c>
    </row>
    <row r="14" spans="2:8" x14ac:dyDescent="0.25">
      <c r="B14" s="6"/>
      <c r="C14" s="6">
        <f>7.86027</f>
        <v>7.8602699999999999</v>
      </c>
      <c r="D14" s="6">
        <f>10.72698</f>
        <v>10.726979999999999</v>
      </c>
      <c r="E14" s="6">
        <f>10.37818</f>
        <v>10.37818</v>
      </c>
      <c r="F14" s="6">
        <f>10.78044</f>
        <v>10.78044</v>
      </c>
    </row>
    <row r="15" spans="2:8" x14ac:dyDescent="0.25">
      <c r="B15" s="6"/>
      <c r="C15" s="6">
        <f>11.88967</f>
        <v>11.889670000000001</v>
      </c>
      <c r="D15" s="6">
        <f>4.477291</f>
        <v>4.4772910000000001</v>
      </c>
      <c r="E15" s="6">
        <f>10.18805</f>
        <v>10.18805</v>
      </c>
      <c r="F15" s="6">
        <f>5.66676</f>
        <v>5.66676</v>
      </c>
    </row>
    <row r="16" spans="2:8" x14ac:dyDescent="0.25">
      <c r="B16" s="6"/>
      <c r="C16" s="6">
        <f>11.94231</f>
        <v>11.942310000000001</v>
      </c>
      <c r="D16" s="6">
        <f>6.80382</f>
        <v>6.80382</v>
      </c>
      <c r="E16" s="6">
        <f>11.62452</f>
        <v>11.62452</v>
      </c>
      <c r="F16" s="6">
        <f>10.77604</f>
        <v>10.77604</v>
      </c>
    </row>
    <row r="17" spans="2:10" x14ac:dyDescent="0.25">
      <c r="B17" s="6"/>
      <c r="C17" s="6">
        <f>13.17745</f>
        <v>13.17745</v>
      </c>
      <c r="D17" s="6">
        <f>5.371892</f>
        <v>5.3718919999999999</v>
      </c>
      <c r="E17" s="6">
        <f>12.3059</f>
        <v>12.305899999999999</v>
      </c>
      <c r="F17" s="6">
        <f>9.008765</f>
        <v>9.0087650000000004</v>
      </c>
    </row>
    <row r="18" spans="2:10" x14ac:dyDescent="0.25">
      <c r="C18" s="1"/>
      <c r="D18" s="1"/>
      <c r="E18" s="1"/>
      <c r="F18" s="1"/>
    </row>
    <row r="20" spans="2:10" x14ac:dyDescent="0.25">
      <c r="B20" s="5" t="s">
        <v>7</v>
      </c>
    </row>
    <row r="21" spans="2:10" x14ac:dyDescent="0.25">
      <c r="B21" s="8"/>
      <c r="C21" s="8" t="s">
        <v>1</v>
      </c>
      <c r="D21" s="8" t="s">
        <v>5</v>
      </c>
      <c r="E21" s="8" t="s">
        <v>2</v>
      </c>
      <c r="F21" s="8" t="s">
        <v>6</v>
      </c>
      <c r="G21" s="8" t="s">
        <v>3</v>
      </c>
      <c r="H21" s="8" t="s">
        <v>8</v>
      </c>
      <c r="I21" s="8" t="s">
        <v>4</v>
      </c>
      <c r="J21" s="8" t="s">
        <v>9</v>
      </c>
    </row>
    <row r="22" spans="2:10" x14ac:dyDescent="0.25">
      <c r="B22" s="6"/>
      <c r="C22" s="6">
        <f>(11.7155)+E4</f>
        <v>17.715499999999999</v>
      </c>
      <c r="D22" s="6">
        <f>C22^2</f>
        <v>313.83894024999995</v>
      </c>
      <c r="E22" s="6">
        <f>(10.56615)+E4</f>
        <v>16.56615</v>
      </c>
      <c r="F22" s="6">
        <f>E22^2</f>
        <v>274.43732582249999</v>
      </c>
      <c r="G22" s="6">
        <f>(10.28335)+E4</f>
        <v>16.283349999999999</v>
      </c>
      <c r="H22" s="6">
        <f>G22^2</f>
        <v>265.14748722249993</v>
      </c>
      <c r="I22" s="6">
        <f>(6.903486)+E4</f>
        <v>12.903486000000001</v>
      </c>
      <c r="J22" s="6">
        <f>I22^2</f>
        <v>166.49995095219603</v>
      </c>
    </row>
    <row r="23" spans="2:10" x14ac:dyDescent="0.25">
      <c r="B23" s="6"/>
      <c r="C23" s="6">
        <f>(11.98157)+E4</f>
        <v>17.981569999999998</v>
      </c>
      <c r="D23" s="6">
        <f>C23^2</f>
        <v>323.33685966489992</v>
      </c>
      <c r="E23" s="6">
        <f>(13.45536)+E4</f>
        <v>19.455359999999999</v>
      </c>
      <c r="F23" s="6">
        <f t="shared" ref="F23:F31" si="0">E23^2</f>
        <v>378.51103272959995</v>
      </c>
      <c r="G23" s="6">
        <f>(12.17773)+E4</f>
        <v>18.17773</v>
      </c>
      <c r="H23" s="6">
        <f t="shared" ref="H23:H31" si="1">G23^2</f>
        <v>330.4298679529</v>
      </c>
      <c r="I23" s="6">
        <f>(8.99011)+E4</f>
        <v>14.99011</v>
      </c>
      <c r="J23" s="6">
        <f t="shared" ref="J23:J31" si="2">I23^2</f>
        <v>224.70339781209998</v>
      </c>
    </row>
    <row r="24" spans="2:10" x14ac:dyDescent="0.25">
      <c r="B24" s="6"/>
      <c r="C24" s="6">
        <f>(8.043929)+E4</f>
        <v>14.043929</v>
      </c>
      <c r="D24" s="6">
        <f t="shared" ref="D24:D31" si="3">C24^2</f>
        <v>197.231941757041</v>
      </c>
      <c r="E24" s="6">
        <f>(7.41884)+E4</f>
        <v>13.418839999999999</v>
      </c>
      <c r="F24" s="6">
        <f t="shared" si="0"/>
        <v>180.06526694559997</v>
      </c>
      <c r="G24" s="6">
        <f>(10.55981)+E4</f>
        <v>16.559809999999999</v>
      </c>
      <c r="H24" s="6">
        <f t="shared" si="1"/>
        <v>274.22730723609993</v>
      </c>
      <c r="I24" s="6">
        <f>(6.971273)+E4</f>
        <v>12.971273</v>
      </c>
      <c r="J24" s="6">
        <f t="shared" si="2"/>
        <v>168.25392324052899</v>
      </c>
    </row>
    <row r="25" spans="2:10" x14ac:dyDescent="0.25">
      <c r="B25" s="6"/>
      <c r="C25" s="6">
        <f>(10.55816)+E4</f>
        <v>16.558160000000001</v>
      </c>
      <c r="D25" s="6">
        <f t="shared" si="3"/>
        <v>274.17266258560005</v>
      </c>
      <c r="E25" s="6">
        <f>(12.03131)+E4</f>
        <v>18.031309999999998</v>
      </c>
      <c r="F25" s="6">
        <f t="shared" si="0"/>
        <v>325.12814031609992</v>
      </c>
      <c r="G25" s="6">
        <f>(9.655187)+E4</f>
        <v>15.655187</v>
      </c>
      <c r="H25" s="6">
        <f t="shared" si="1"/>
        <v>245.08488000496899</v>
      </c>
      <c r="I25" s="6">
        <f>(9.16039)+E4</f>
        <v>15.16039</v>
      </c>
      <c r="J25" s="6">
        <f t="shared" si="2"/>
        <v>229.83742495209998</v>
      </c>
    </row>
    <row r="26" spans="2:10" x14ac:dyDescent="0.25">
      <c r="B26" s="6"/>
      <c r="C26" s="6">
        <f>(14.07946)+E4</f>
        <v>20.079459999999997</v>
      </c>
      <c r="D26" s="6">
        <f t="shared" si="3"/>
        <v>403.18471389159987</v>
      </c>
      <c r="E26" s="6">
        <f>(7.77663)+E4</f>
        <v>13.776630000000001</v>
      </c>
      <c r="F26" s="6">
        <f t="shared" si="0"/>
        <v>189.79553415690003</v>
      </c>
      <c r="G26" s="6">
        <f>(8.790275)+E4</f>
        <v>14.790274999999999</v>
      </c>
      <c r="H26" s="6">
        <f t="shared" si="1"/>
        <v>218.75223457562498</v>
      </c>
      <c r="I26" s="6">
        <f>(8.678426)+E4</f>
        <v>14.678426</v>
      </c>
      <c r="J26" s="6">
        <f t="shared" si="2"/>
        <v>215.45618983747599</v>
      </c>
    </row>
    <row r="27" spans="2:10" x14ac:dyDescent="0.25">
      <c r="B27" s="6"/>
      <c r="C27" s="6">
        <f>(10.77687+E4)</f>
        <v>16.776870000000002</v>
      </c>
      <c r="D27" s="6">
        <f t="shared" si="3"/>
        <v>281.46336699690011</v>
      </c>
      <c r="E27" s="6">
        <f>(10.74894)+E4</f>
        <v>16.748939999999997</v>
      </c>
      <c r="F27" s="6">
        <f t="shared" si="0"/>
        <v>280.52699112359994</v>
      </c>
      <c r="G27" s="6">
        <f>(10.86246)+E4</f>
        <v>16.862459999999999</v>
      </c>
      <c r="H27" s="6">
        <f t="shared" si="1"/>
        <v>284.34255725159994</v>
      </c>
      <c r="I27" s="6">
        <f>(11.44383)+E4</f>
        <v>17.443829999999998</v>
      </c>
      <c r="J27" s="6">
        <f t="shared" si="2"/>
        <v>304.28720506889994</v>
      </c>
    </row>
    <row r="28" spans="2:10" x14ac:dyDescent="0.25">
      <c r="B28" s="6"/>
      <c r="C28" s="6">
        <f>(7.86027)+E4</f>
        <v>13.86027</v>
      </c>
      <c r="D28" s="6">
        <f t="shared" si="3"/>
        <v>192.1070844729</v>
      </c>
      <c r="E28" s="6">
        <f>(10.72698)+E4</f>
        <v>16.726979999999998</v>
      </c>
      <c r="F28" s="6">
        <f t="shared" si="0"/>
        <v>279.79185992039993</v>
      </c>
      <c r="G28" s="6">
        <f>(10.37818)+E4</f>
        <v>16.37818</v>
      </c>
      <c r="H28" s="6">
        <f t="shared" si="1"/>
        <v>268.24478011240001</v>
      </c>
      <c r="I28" s="6">
        <f>(10.78044)+E4</f>
        <v>16.780439999999999</v>
      </c>
      <c r="J28" s="6">
        <f t="shared" si="2"/>
        <v>281.58316659359997</v>
      </c>
    </row>
    <row r="29" spans="2:10" x14ac:dyDescent="0.25">
      <c r="B29" s="6"/>
      <c r="C29" s="6">
        <f>(11.88967)+E4</f>
        <v>17.889670000000002</v>
      </c>
      <c r="D29" s="6">
        <f t="shared" si="3"/>
        <v>320.0402927089001</v>
      </c>
      <c r="E29" s="6">
        <f>(4.477291)+E4</f>
        <v>10.477291000000001</v>
      </c>
      <c r="F29" s="6">
        <f t="shared" si="0"/>
        <v>109.77362669868103</v>
      </c>
      <c r="G29" s="6">
        <f>(10.18805)+E4</f>
        <v>16.18805</v>
      </c>
      <c r="H29" s="6">
        <f t="shared" si="1"/>
        <v>262.05296280250002</v>
      </c>
      <c r="I29" s="6">
        <f>(5.66676)+E4</f>
        <v>11.66676</v>
      </c>
      <c r="J29" s="6">
        <f t="shared" si="2"/>
        <v>136.1132888976</v>
      </c>
    </row>
    <row r="30" spans="2:10" x14ac:dyDescent="0.25">
      <c r="B30" s="6"/>
      <c r="C30" s="6">
        <f>(11.94231)+E4</f>
        <v>17.942309999999999</v>
      </c>
      <c r="D30" s="6">
        <f t="shared" si="3"/>
        <v>321.92648813609998</v>
      </c>
      <c r="E30" s="6">
        <f>(6.80382)+E4</f>
        <v>12.80382</v>
      </c>
      <c r="F30" s="6">
        <f t="shared" si="0"/>
        <v>163.93780659239999</v>
      </c>
      <c r="G30" s="6">
        <f>(11.62452)+E4</f>
        <v>17.62452</v>
      </c>
      <c r="H30" s="6">
        <f t="shared" si="1"/>
        <v>310.62370523039999</v>
      </c>
      <c r="I30" s="6">
        <f>(10.77604)+E4</f>
        <v>16.776040000000002</v>
      </c>
      <c r="J30" s="6">
        <f t="shared" si="2"/>
        <v>281.43551808160004</v>
      </c>
    </row>
    <row r="31" spans="2:10" x14ac:dyDescent="0.25">
      <c r="B31" s="6"/>
      <c r="C31" s="6">
        <f>(13.17745)+E4</f>
        <v>19.17745</v>
      </c>
      <c r="D31" s="6">
        <f t="shared" si="3"/>
        <v>367.77458850250002</v>
      </c>
      <c r="E31" s="6">
        <f>(5.371892)+E4</f>
        <v>11.371891999999999</v>
      </c>
      <c r="F31" s="6">
        <f t="shared" si="0"/>
        <v>129.31992765966399</v>
      </c>
      <c r="G31" s="6">
        <f>(12.3059)+E4</f>
        <v>18.305900000000001</v>
      </c>
      <c r="H31" s="6">
        <f t="shared" si="1"/>
        <v>335.10597481000002</v>
      </c>
      <c r="I31" s="6">
        <f>(9.008765)+E4</f>
        <v>15.008765</v>
      </c>
      <c r="J31" s="6">
        <f t="shared" si="2"/>
        <v>225.26302682522501</v>
      </c>
    </row>
    <row r="32" spans="2:10" x14ac:dyDescent="0.25">
      <c r="B32" s="6"/>
      <c r="C32" s="6"/>
      <c r="D32" s="6"/>
      <c r="E32" s="6"/>
      <c r="F32" s="6"/>
      <c r="G32" s="6"/>
      <c r="H32" s="6"/>
      <c r="I32" s="6"/>
      <c r="J32" s="6"/>
    </row>
    <row r="33" spans="2:10" x14ac:dyDescent="0.25">
      <c r="B33" s="6" t="s">
        <v>10</v>
      </c>
      <c r="C33" s="6">
        <f t="shared" ref="C33:J33" si="4">SUM(C22:C31)</f>
        <v>172.02518899999998</v>
      </c>
      <c r="D33" s="6">
        <f t="shared" si="4"/>
        <v>2995.076938966441</v>
      </c>
      <c r="E33" s="6">
        <f t="shared" si="4"/>
        <v>149.37721299999998</v>
      </c>
      <c r="F33" s="6">
        <f t="shared" si="4"/>
        <v>2311.2875119654445</v>
      </c>
      <c r="G33" s="6">
        <f t="shared" si="4"/>
        <v>166.82546199999999</v>
      </c>
      <c r="H33" s="6">
        <f t="shared" si="4"/>
        <v>2794.011757198994</v>
      </c>
      <c r="I33" s="6">
        <f t="shared" si="4"/>
        <v>148.37952000000001</v>
      </c>
      <c r="J33" s="6">
        <f t="shared" si="4"/>
        <v>2233.4330922613262</v>
      </c>
    </row>
    <row r="37" spans="2:10" x14ac:dyDescent="0.25">
      <c r="B37" s="8"/>
      <c r="C37" s="8" t="s">
        <v>17</v>
      </c>
      <c r="D37" s="8" t="s">
        <v>14</v>
      </c>
      <c r="E37" s="8" t="s">
        <v>12</v>
      </c>
      <c r="H37" s="8"/>
      <c r="I37" s="8" t="s">
        <v>11</v>
      </c>
      <c r="J37" s="8" t="s">
        <v>16</v>
      </c>
    </row>
    <row r="38" spans="2:10" x14ac:dyDescent="0.25">
      <c r="B38" s="6" t="s">
        <v>13</v>
      </c>
      <c r="C38" s="6">
        <f>SUM(C33,E33,G33,I33)</f>
        <v>636.60738399999991</v>
      </c>
      <c r="D38" s="6">
        <f>C38^2</f>
        <v>405268.96136332332</v>
      </c>
      <c r="E38" s="3">
        <f>D38/40</f>
        <v>10131.724034083083</v>
      </c>
      <c r="H38" s="6" t="s">
        <v>15</v>
      </c>
      <c r="I38" s="6">
        <f>SUM(D33,F33,H33,J33)</f>
        <v>10333.809300392206</v>
      </c>
      <c r="J38" s="3">
        <f>I38-E38</f>
        <v>202.08526630912274</v>
      </c>
    </row>
    <row r="41" spans="2:10" x14ac:dyDescent="0.25">
      <c r="B41" s="8"/>
      <c r="C41" s="8" t="s">
        <v>14</v>
      </c>
      <c r="D41" s="8" t="s">
        <v>19</v>
      </c>
      <c r="E41" s="8" t="s">
        <v>12</v>
      </c>
      <c r="F41" s="8" t="s">
        <v>20</v>
      </c>
      <c r="H41" s="8"/>
      <c r="I41" s="8" t="s">
        <v>22</v>
      </c>
    </row>
    <row r="42" spans="2:10" x14ac:dyDescent="0.25">
      <c r="B42" s="6" t="s">
        <v>18</v>
      </c>
      <c r="C42" s="6">
        <f>SUM(C33^2,E33^2,G33^2,I33^2)</f>
        <v>101753.43414107693</v>
      </c>
      <c r="D42" s="6">
        <f>C42/10</f>
        <v>10175.343414107692</v>
      </c>
      <c r="E42" s="6">
        <f>D38/40</f>
        <v>10131.724034083083</v>
      </c>
      <c r="F42" s="3">
        <f>D42-E42</f>
        <v>43.6193800246092</v>
      </c>
      <c r="H42" s="6" t="s">
        <v>21</v>
      </c>
      <c r="I42" s="3">
        <f>J38-F42</f>
        <v>158.46588628451354</v>
      </c>
    </row>
    <row r="45" spans="2:10" x14ac:dyDescent="0.25">
      <c r="B45" s="8"/>
      <c r="C45" s="8" t="s">
        <v>27</v>
      </c>
      <c r="D45" s="8" t="s">
        <v>23</v>
      </c>
      <c r="G45" s="2" t="s">
        <v>31</v>
      </c>
      <c r="H45" s="8"/>
      <c r="I45" s="8" t="s">
        <v>24</v>
      </c>
    </row>
    <row r="46" spans="2:10" x14ac:dyDescent="0.25">
      <c r="B46" s="6" t="s">
        <v>25</v>
      </c>
      <c r="C46" s="6">
        <v>4</v>
      </c>
      <c r="D46" s="3">
        <f>F42/(C46-1)</f>
        <v>14.5397933415364</v>
      </c>
      <c r="H46" s="6" t="s">
        <v>26</v>
      </c>
      <c r="I46" s="3">
        <f>I42/(40-C46)</f>
        <v>4.4018301745698203</v>
      </c>
    </row>
    <row r="49" spans="2:12" x14ac:dyDescent="0.25">
      <c r="B49" s="8"/>
      <c r="C49" s="8" t="s">
        <v>42</v>
      </c>
      <c r="J49" s="3" t="s">
        <v>37</v>
      </c>
    </row>
    <row r="50" spans="2:12" x14ac:dyDescent="0.25">
      <c r="B50" s="6" t="s">
        <v>28</v>
      </c>
      <c r="C50" s="3">
        <f>D46/I46</f>
        <v>3.3031245561301867</v>
      </c>
    </row>
    <row r="52" spans="2:12" x14ac:dyDescent="0.25">
      <c r="E52" s="3" t="s">
        <v>46</v>
      </c>
      <c r="F52" s="3"/>
      <c r="J52" s="3" t="s">
        <v>32</v>
      </c>
      <c r="K52" s="3" t="s">
        <v>34</v>
      </c>
      <c r="L52" s="3"/>
    </row>
    <row r="53" spans="2:12" x14ac:dyDescent="0.25">
      <c r="E53" s="3" t="s">
        <v>45</v>
      </c>
      <c r="F53" s="3"/>
      <c r="J53" s="3" t="s">
        <v>33</v>
      </c>
      <c r="K53" s="7" t="s">
        <v>44</v>
      </c>
      <c r="L53" s="7"/>
    </row>
    <row r="54" spans="2:12" x14ac:dyDescent="0.25">
      <c r="B54" s="8"/>
      <c r="C54" s="8" t="s">
        <v>30</v>
      </c>
    </row>
    <row r="55" spans="2:12" x14ac:dyDescent="0.25">
      <c r="B55" s="6" t="s">
        <v>29</v>
      </c>
      <c r="C55" s="3">
        <v>2.84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Uzair Mughal</dc:creator>
  <cp:lastModifiedBy>DANISH LAPTOP</cp:lastModifiedBy>
  <dcterms:created xsi:type="dcterms:W3CDTF">2020-06-15T12:20:28Z</dcterms:created>
  <dcterms:modified xsi:type="dcterms:W3CDTF">2020-06-16T13:27:03Z</dcterms:modified>
</cp:coreProperties>
</file>