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559cd061a41bbe/Documents/"/>
    </mc:Choice>
  </mc:AlternateContent>
  <xr:revisionPtr revIDLastSave="1387" documentId="8_{6CB9695F-3F26-4188-B649-F3DDDD3BF684}" xr6:coauthVersionLast="46" xr6:coauthVersionMax="46" xr10:uidLastSave="{16DD4687-C21F-4150-9ABB-23BDC8E77585}"/>
  <bookViews>
    <workbookView xWindow="-120" yWindow="-120" windowWidth="20730" windowHeight="11160" activeTab="2" xr2:uid="{6DF3810F-A69F-4333-9411-22F5E0DA01F8}"/>
  </bookViews>
  <sheets>
    <sheet name="Frequency Distribution" sheetId="1" r:id="rId1"/>
    <sheet name="Assignment #2" sheetId="5" r:id="rId2"/>
    <sheet name="Standard Deviation Formul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6" l="1"/>
  <c r="C26" i="6"/>
  <c r="C27" i="6"/>
  <c r="C28" i="6"/>
  <c r="C29" i="6"/>
  <c r="C30" i="6"/>
  <c r="C31" i="6"/>
  <c r="G25" i="6"/>
  <c r="G26" i="6"/>
  <c r="G27" i="6"/>
  <c r="G28" i="6"/>
  <c r="G29" i="6"/>
  <c r="G30" i="6"/>
  <c r="G34" i="6"/>
  <c r="F32" i="6"/>
  <c r="F31" i="6"/>
  <c r="B32" i="6"/>
  <c r="C34" i="6" s="1"/>
  <c r="I9" i="6"/>
  <c r="J9" i="6" s="1"/>
  <c r="H10" i="6"/>
  <c r="G10" i="6"/>
  <c r="I8" i="6"/>
  <c r="J8" i="6" s="1"/>
  <c r="I7" i="6"/>
  <c r="J7" i="6" s="1"/>
  <c r="I6" i="6"/>
  <c r="J6" i="6" s="1"/>
  <c r="I5" i="6"/>
  <c r="J5" i="6" s="1"/>
  <c r="I4" i="6"/>
  <c r="J4" i="6" s="1"/>
  <c r="I3" i="6"/>
  <c r="J3" i="6" s="1"/>
  <c r="D3" i="6"/>
  <c r="E3" i="6" s="1"/>
  <c r="D4" i="6"/>
  <c r="E4" i="6" s="1"/>
  <c r="D5" i="6"/>
  <c r="E5" i="6" s="1"/>
  <c r="D6" i="6"/>
  <c r="E6" i="6" s="1"/>
  <c r="D7" i="6"/>
  <c r="E7" i="6" s="1"/>
  <c r="D8" i="6"/>
  <c r="E8" i="6" s="1"/>
  <c r="B9" i="6"/>
  <c r="C9" i="6"/>
  <c r="F12" i="1"/>
  <c r="F13" i="1"/>
  <c r="F14" i="1" s="1"/>
  <c r="F15" i="1" s="1"/>
  <c r="F16" i="1" s="1"/>
  <c r="F17" i="1" s="1"/>
  <c r="F18" i="1" s="1"/>
  <c r="F19" i="1" s="1"/>
  <c r="F20" i="1" s="1"/>
  <c r="F21" i="1" s="1"/>
  <c r="F11" i="1"/>
  <c r="F10" i="1"/>
  <c r="C10" i="1"/>
  <c r="C11" i="1"/>
  <c r="C12" i="1"/>
  <c r="C13" i="1"/>
  <c r="C14" i="1"/>
  <c r="C15" i="1"/>
  <c r="C16" i="1"/>
  <c r="C17" i="1"/>
  <c r="C18" i="1"/>
  <c r="C19" i="1"/>
  <c r="C20" i="1"/>
  <c r="C21" i="1"/>
  <c r="B22" i="1"/>
  <c r="C54" i="1"/>
  <c r="C55" i="1"/>
  <c r="C56" i="1"/>
  <c r="D56" i="1" s="1"/>
  <c r="C57" i="1"/>
  <c r="D57" i="1" s="1"/>
  <c r="C58" i="1"/>
  <c r="D58" i="1" s="1"/>
  <c r="C59" i="1"/>
  <c r="C60" i="1"/>
  <c r="D60" i="1" s="1"/>
  <c r="C61" i="1"/>
  <c r="D61" i="1" s="1"/>
  <c r="C62" i="1"/>
  <c r="D62" i="1" s="1"/>
  <c r="C63" i="1"/>
  <c r="A64" i="1"/>
  <c r="B64" i="1"/>
  <c r="D63" i="1"/>
  <c r="E55" i="1"/>
  <c r="D55" i="1"/>
  <c r="D59" i="1"/>
  <c r="E36" i="1"/>
  <c r="E37" i="1" s="1"/>
  <c r="E38" i="1" s="1"/>
  <c r="E39" i="1" s="1"/>
  <c r="E40" i="1" s="1"/>
  <c r="E41" i="1" s="1"/>
  <c r="E42" i="1" s="1"/>
  <c r="E43" i="1" s="1"/>
  <c r="E44" i="1" s="1"/>
  <c r="B45" i="1"/>
  <c r="C36" i="1"/>
  <c r="D36" i="1" s="1"/>
  <c r="C35" i="1"/>
  <c r="D35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C32" i="6" l="1"/>
  <c r="C35" i="6" s="1"/>
  <c r="C36" i="6" s="1"/>
  <c r="C37" i="6" s="1"/>
  <c r="D9" i="6"/>
  <c r="E9" i="6"/>
  <c r="J10" i="6"/>
  <c r="I10" i="6"/>
  <c r="C22" i="1"/>
  <c r="C64" i="1"/>
  <c r="E56" i="1"/>
  <c r="E57" i="1" s="1"/>
  <c r="E58" i="1" s="1"/>
  <c r="E59" i="1" s="1"/>
  <c r="E60" i="1" s="1"/>
  <c r="E61" i="1" s="1"/>
  <c r="E62" i="1" s="1"/>
  <c r="E63" i="1" s="1"/>
  <c r="D54" i="1"/>
  <c r="D64" i="1" s="1"/>
  <c r="D45" i="1"/>
  <c r="C45" i="1"/>
  <c r="G31" i="6" l="1"/>
  <c r="G35" i="6" s="1"/>
  <c r="G36" i="6" s="1"/>
  <c r="G37" i="6" s="1"/>
  <c r="J11" i="6"/>
  <c r="H12" i="6" s="1"/>
  <c r="H13" i="6" s="1"/>
  <c r="H11" i="6"/>
  <c r="C10" i="6"/>
  <c r="E10" i="6"/>
  <c r="C12" i="6" s="1"/>
  <c r="C13" i="6" s="1"/>
  <c r="E64" i="1"/>
  <c r="C14" i="6" l="1"/>
  <c r="H14" i="6"/>
</calcChain>
</file>

<file path=xl/sharedStrings.xml><?xml version="1.0" encoding="utf-8"?>
<sst xmlns="http://schemas.openxmlformats.org/spreadsheetml/2006/main" count="72" uniqueCount="47">
  <si>
    <t>Data Values</t>
  </si>
  <si>
    <t xml:space="preserve"> </t>
  </si>
  <si>
    <t xml:space="preserve">Frequency </t>
  </si>
  <si>
    <t>Relative Frequency</t>
  </si>
  <si>
    <t>Percentage (%)</t>
  </si>
  <si>
    <t xml:space="preserve">Cumulative Frequency </t>
  </si>
  <si>
    <t>Class Boundary</t>
  </si>
  <si>
    <t>Mid Point</t>
  </si>
  <si>
    <t>Sum</t>
  </si>
  <si>
    <t>40 - 49</t>
  </si>
  <si>
    <t xml:space="preserve"> 50 - 59</t>
  </si>
  <si>
    <t>60 - 69</t>
  </si>
  <si>
    <t>70 - 79</t>
  </si>
  <si>
    <t>80 - 89</t>
  </si>
  <si>
    <t>90 - 99</t>
  </si>
  <si>
    <t>100 - 109</t>
  </si>
  <si>
    <t>110 - 119</t>
  </si>
  <si>
    <t>120 - 129</t>
  </si>
  <si>
    <t>130 - 139</t>
  </si>
  <si>
    <t>140 - 149</t>
  </si>
  <si>
    <t>150 - 159</t>
  </si>
  <si>
    <t>Rel Frequency</t>
  </si>
  <si>
    <t>39.5 - 49.5</t>
  </si>
  <si>
    <t>49.5 - 59.5</t>
  </si>
  <si>
    <t>59.5 - 69.5</t>
  </si>
  <si>
    <t>69.5 - 79.5</t>
  </si>
  <si>
    <t>79.5 - 89.5</t>
  </si>
  <si>
    <t>89.5 - 99.5</t>
  </si>
  <si>
    <t>99.5 - 109.5</t>
  </si>
  <si>
    <t>109.5 - 119.5</t>
  </si>
  <si>
    <t>119.5 - 129.5</t>
  </si>
  <si>
    <t>129.5 - 139.5</t>
  </si>
  <si>
    <t>139.5 - 149.5</t>
  </si>
  <si>
    <t>149.5 - 159.5</t>
  </si>
  <si>
    <t>Mean - Median and Mode</t>
  </si>
  <si>
    <t>S</t>
  </si>
  <si>
    <t>F</t>
  </si>
  <si>
    <t>X</t>
  </si>
  <si>
    <t>F.X</t>
  </si>
  <si>
    <t>F.X.X</t>
  </si>
  <si>
    <t>S^2</t>
  </si>
  <si>
    <t>CVAR</t>
  </si>
  <si>
    <t>X-MA</t>
  </si>
  <si>
    <t>X/n</t>
  </si>
  <si>
    <t>Europe</t>
  </si>
  <si>
    <t>Asia</t>
  </si>
  <si>
    <t>X-MB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</si>
</sst>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F400]h:mm:ss\ AM/PM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7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0" borderId="9" xfId="0" applyBorder="1"/>
    <xf numFmtId="0" fontId="1" fillId="0" borderId="4" xfId="0" applyFont="1" applyBorder="1" applyAlignment="1">
      <alignment horizontal="center" vertical="center"/>
    </xf>
    <xf numFmtId="0" fontId="0" fillId="0" borderId="8" xfId="0" applyBorder="1"/>
    <xf numFmtId="164" fontId="0" fillId="0" borderId="5" xfId="0" applyNumberFormat="1" applyBorder="1" applyAlignment="1">
      <alignment horizontal="center" vertical="center"/>
    </xf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2" fontId="3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1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5" formatCode="&quot;$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71A-458D-8844-540A6DA606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71A-458D-8844-540A6DA606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71A-458D-8844-540A6DA606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71A-458D-8844-540A6DA606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71A-458D-8844-540A6DA606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71A-458D-8844-540A6DA6062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71A-458D-8844-540A6DA6062D}"/>
              </c:ext>
            </c:extLst>
          </c:dPt>
          <c:cat>
            <c:strRef>
              <c:f>'Frequency Distribution'!$A$10:$A$16</c:f>
              <c:strCache>
                <c:ptCount val="7"/>
                <c:pt idx="0">
                  <c:v>40 - 49</c:v>
                </c:pt>
                <c:pt idx="1">
                  <c:v> 50 - 59</c:v>
                </c:pt>
                <c:pt idx="2">
                  <c:v>60 - 69</c:v>
                </c:pt>
                <c:pt idx="3">
                  <c:v>70 - 79</c:v>
                </c:pt>
                <c:pt idx="4">
                  <c:v>80 - 89</c:v>
                </c:pt>
                <c:pt idx="5">
                  <c:v>90 - 99</c:v>
                </c:pt>
                <c:pt idx="6">
                  <c:v>100 - 109</c:v>
                </c:pt>
              </c:strCache>
            </c:strRef>
          </c:cat>
          <c:val>
            <c:numRef>
              <c:f>'Frequency Distribution'!$C$10:$C$16</c:f>
              <c:numCache>
                <c:formatCode>0.00</c:formatCode>
                <c:ptCount val="7"/>
                <c:pt idx="0">
                  <c:v>0.02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0.06</c:v>
                </c:pt>
                <c:pt idx="4">
                  <c:v>0.12</c:v>
                </c:pt>
                <c:pt idx="5">
                  <c:v>0.2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8-4E81-BDAD-5A8189270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347525091640334"/>
          <c:y val="0.29513779527559053"/>
          <c:w val="0.19993581688391826"/>
          <c:h val="0.39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'Frequency Distribution'!$A$10:$A$16</c:f>
              <c:strCache>
                <c:ptCount val="7"/>
                <c:pt idx="0">
                  <c:v>40 - 49</c:v>
                </c:pt>
                <c:pt idx="1">
                  <c:v> 50 - 59</c:v>
                </c:pt>
                <c:pt idx="2">
                  <c:v>60 - 69</c:v>
                </c:pt>
                <c:pt idx="3">
                  <c:v>70 - 79</c:v>
                </c:pt>
                <c:pt idx="4">
                  <c:v>80 - 89</c:v>
                </c:pt>
                <c:pt idx="5">
                  <c:v>90 - 99</c:v>
                </c:pt>
                <c:pt idx="6">
                  <c:v>100 - 109</c:v>
                </c:pt>
              </c:strCache>
            </c:strRef>
          </c:cat>
          <c:val>
            <c:numRef>
              <c:f>'Frequency Distribution'!$B$10:$B$16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64F-BC2F-1166B83E8E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36"/>
        <c:axId val="449444928"/>
        <c:axId val="449445584"/>
      </c:barChart>
      <c:catAx>
        <c:axId val="449444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45584"/>
        <c:crosses val="autoZero"/>
        <c:auto val="1"/>
        <c:lblAlgn val="ctr"/>
        <c:lblOffset val="100"/>
        <c:noMultiLvlLbl val="0"/>
      </c:catAx>
      <c:valAx>
        <c:axId val="449445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4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3437107777486044"/>
          <c:y val="9.3525850937958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Frequency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'Frequency Distribution'!$F$10:$F$16</c:f>
              <c:numCache>
                <c:formatCode>General</c:formatCode>
                <c:ptCount val="7"/>
                <c:pt idx="0">
                  <c:v>44.5</c:v>
                </c:pt>
                <c:pt idx="1">
                  <c:v>54.5</c:v>
                </c:pt>
                <c:pt idx="2">
                  <c:v>64.5</c:v>
                </c:pt>
                <c:pt idx="3">
                  <c:v>74.5</c:v>
                </c:pt>
                <c:pt idx="4">
                  <c:v>84.5</c:v>
                </c:pt>
                <c:pt idx="5">
                  <c:v>94.5</c:v>
                </c:pt>
                <c:pt idx="6">
                  <c:v>104.5</c:v>
                </c:pt>
              </c:numCache>
            </c:numRef>
          </c:cat>
          <c:val>
            <c:numRef>
              <c:f>'Frequency Distribution'!$B$10:$B$16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E6-4B26-A328-A3A7ABF02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576200"/>
        <c:axId val="873580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'Frequency Distribution'!$F$10:$F$16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44.5</c:v>
                      </c:pt>
                      <c:pt idx="1">
                        <c:v>54.5</c:v>
                      </c:pt>
                      <c:pt idx="2">
                        <c:v>64.5</c:v>
                      </c:pt>
                      <c:pt idx="3">
                        <c:v>74.5</c:v>
                      </c:pt>
                      <c:pt idx="4">
                        <c:v>84.5</c:v>
                      </c:pt>
                      <c:pt idx="5">
                        <c:v>94.5</c:v>
                      </c:pt>
                      <c:pt idx="6">
                        <c:v>104.5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'Frequency Distribution'!$F$10:$F$16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44.5</c:v>
                      </c:pt>
                      <c:pt idx="1">
                        <c:v>54.5</c:v>
                      </c:pt>
                      <c:pt idx="2">
                        <c:v>64.5</c:v>
                      </c:pt>
                      <c:pt idx="3">
                        <c:v>74.5</c:v>
                      </c:pt>
                      <c:pt idx="4">
                        <c:v>84.5</c:v>
                      </c:pt>
                      <c:pt idx="5">
                        <c:v>94.5</c:v>
                      </c:pt>
                      <c:pt idx="6">
                        <c:v>104.5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4E6-4B26-A328-A3A7ABF02CE8}"/>
                  </c:ext>
                </c:extLst>
              </c15:ser>
            </c15:filteredLineSeries>
          </c:ext>
        </c:extLst>
      </c:lineChart>
      <c:catAx>
        <c:axId val="87357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580792"/>
        <c:crosses val="autoZero"/>
        <c:auto val="1"/>
        <c:lblAlgn val="ctr"/>
        <c:lblOffset val="100"/>
        <c:noMultiLvlLbl val="0"/>
      </c:catAx>
      <c:valAx>
        <c:axId val="873580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57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'Frequency Distribution'!$A$35:$A$44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'Frequency Distribution'!$B$35:$B$44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12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AFA-4EFC-BB3A-6DFBE191A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54442992"/>
        <c:axId val="754446928"/>
      </c:barChart>
      <c:catAx>
        <c:axId val="754442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46928"/>
        <c:crosses val="autoZero"/>
        <c:auto val="1"/>
        <c:lblAlgn val="ctr"/>
        <c:lblOffset val="100"/>
        <c:noMultiLvlLbl val="0"/>
      </c:catAx>
      <c:valAx>
        <c:axId val="754446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4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'Frequency Distribution'!$A$54:$A$63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'Frequency Distribution'!$B$54:$B$63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12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E-48AA-BC20-2C6FD94B5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830016"/>
        <c:axId val="729831328"/>
      </c:barChart>
      <c:catAx>
        <c:axId val="72983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31328"/>
        <c:crosses val="autoZero"/>
        <c:auto val="1"/>
        <c:lblAlgn val="ctr"/>
        <c:lblOffset val="100"/>
        <c:noMultiLvlLbl val="0"/>
      </c:catAx>
      <c:valAx>
        <c:axId val="7298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3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26" Type="http://schemas.openxmlformats.org/officeDocument/2006/relationships/image" Target="../media/image28.png"/><Relationship Id="rId39" Type="http://schemas.openxmlformats.org/officeDocument/2006/relationships/image" Target="../media/image41.png"/><Relationship Id="rId21" Type="http://schemas.openxmlformats.org/officeDocument/2006/relationships/image" Target="../media/image23.png"/><Relationship Id="rId34" Type="http://schemas.openxmlformats.org/officeDocument/2006/relationships/image" Target="../media/image36.png"/><Relationship Id="rId42" Type="http://schemas.openxmlformats.org/officeDocument/2006/relationships/image" Target="../media/image44.png"/><Relationship Id="rId47" Type="http://schemas.openxmlformats.org/officeDocument/2006/relationships/image" Target="../media/image49.png"/><Relationship Id="rId50" Type="http://schemas.openxmlformats.org/officeDocument/2006/relationships/image" Target="../media/image52.png"/><Relationship Id="rId55" Type="http://schemas.openxmlformats.org/officeDocument/2006/relationships/image" Target="../media/image57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5" Type="http://schemas.openxmlformats.org/officeDocument/2006/relationships/image" Target="../media/image27.png"/><Relationship Id="rId33" Type="http://schemas.openxmlformats.org/officeDocument/2006/relationships/image" Target="../media/image35.png"/><Relationship Id="rId38" Type="http://schemas.openxmlformats.org/officeDocument/2006/relationships/image" Target="../media/image40.png"/><Relationship Id="rId46" Type="http://schemas.openxmlformats.org/officeDocument/2006/relationships/image" Target="../media/image48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0" Type="http://schemas.openxmlformats.org/officeDocument/2006/relationships/image" Target="../media/image22.png"/><Relationship Id="rId29" Type="http://schemas.openxmlformats.org/officeDocument/2006/relationships/image" Target="../media/image31.png"/><Relationship Id="rId41" Type="http://schemas.openxmlformats.org/officeDocument/2006/relationships/image" Target="../media/image43.png"/><Relationship Id="rId54" Type="http://schemas.openxmlformats.org/officeDocument/2006/relationships/image" Target="../media/image56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24" Type="http://schemas.openxmlformats.org/officeDocument/2006/relationships/image" Target="../media/image26.png"/><Relationship Id="rId32" Type="http://schemas.openxmlformats.org/officeDocument/2006/relationships/image" Target="../media/image34.png"/><Relationship Id="rId37" Type="http://schemas.openxmlformats.org/officeDocument/2006/relationships/image" Target="../media/image39.png"/><Relationship Id="rId40" Type="http://schemas.openxmlformats.org/officeDocument/2006/relationships/image" Target="../media/image42.png"/><Relationship Id="rId45" Type="http://schemas.openxmlformats.org/officeDocument/2006/relationships/image" Target="../media/image47.png"/><Relationship Id="rId53" Type="http://schemas.openxmlformats.org/officeDocument/2006/relationships/image" Target="../media/image55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23" Type="http://schemas.openxmlformats.org/officeDocument/2006/relationships/image" Target="../media/image25.png"/><Relationship Id="rId28" Type="http://schemas.openxmlformats.org/officeDocument/2006/relationships/image" Target="../media/image30.png"/><Relationship Id="rId36" Type="http://schemas.openxmlformats.org/officeDocument/2006/relationships/image" Target="../media/image38.png"/><Relationship Id="rId49" Type="http://schemas.openxmlformats.org/officeDocument/2006/relationships/image" Target="../media/image51.pn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31" Type="http://schemas.openxmlformats.org/officeDocument/2006/relationships/image" Target="../media/image33.png"/><Relationship Id="rId44" Type="http://schemas.openxmlformats.org/officeDocument/2006/relationships/image" Target="../media/image46.png"/><Relationship Id="rId52" Type="http://schemas.openxmlformats.org/officeDocument/2006/relationships/image" Target="../media/image54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4.png"/><Relationship Id="rId27" Type="http://schemas.openxmlformats.org/officeDocument/2006/relationships/image" Target="../media/image29.png"/><Relationship Id="rId30" Type="http://schemas.openxmlformats.org/officeDocument/2006/relationships/image" Target="../media/image32.png"/><Relationship Id="rId35" Type="http://schemas.openxmlformats.org/officeDocument/2006/relationships/image" Target="../media/image37.png"/><Relationship Id="rId43" Type="http://schemas.openxmlformats.org/officeDocument/2006/relationships/image" Target="../media/image45.png"/><Relationship Id="rId48" Type="http://schemas.openxmlformats.org/officeDocument/2006/relationships/image" Target="../media/image50.png"/><Relationship Id="rId8" Type="http://schemas.openxmlformats.org/officeDocument/2006/relationships/image" Target="../media/image10.png"/><Relationship Id="rId51" Type="http://schemas.openxmlformats.org/officeDocument/2006/relationships/image" Target="../media/image53.png"/><Relationship Id="rId3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431285</xdr:colOff>
      <xdr:row>7</xdr:row>
      <xdr:rowOff>93240</xdr:rowOff>
    </xdr:from>
    <xdr:to>
      <xdr:col>12</xdr:col>
      <xdr:colOff>269775</xdr:colOff>
      <xdr:row>18</xdr:row>
      <xdr:rowOff>54429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EC81F6-A8B7-44B8-88C0-5E6C4F35C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612321</xdr:colOff>
      <xdr:row>2</xdr:row>
      <xdr:rowOff>166599</xdr:rowOff>
    </xdr:from>
    <xdr:to>
      <xdr:col>17</xdr:col>
      <xdr:colOff>711712</xdr:colOff>
      <xdr:row>15</xdr:row>
      <xdr:rowOff>149678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358625-1E6D-456D-9A9D-7F55BFB04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662787</xdr:colOff>
      <xdr:row>15</xdr:row>
      <xdr:rowOff>87525</xdr:rowOff>
    </xdr:from>
    <xdr:to>
      <xdr:col>17</xdr:col>
      <xdr:colOff>853287</xdr:colOff>
      <xdr:row>28</xdr:row>
      <xdr:rowOff>81643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1AE363-C7BD-4F24-B631-BD2FF7DDC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11206</xdr:colOff>
      <xdr:row>32</xdr:row>
      <xdr:rowOff>190501</xdr:rowOff>
    </xdr:from>
    <xdr:to>
      <xdr:col>10</xdr:col>
      <xdr:colOff>0</xdr:colOff>
      <xdr:row>41</xdr:row>
      <xdr:rowOff>33130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552F3-6740-4E30-86E8-55FAD26225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458" r="2084"/>
        <a:stretch/>
      </xdr:blipFill>
      <xdr:spPr>
        <a:xfrm>
          <a:off x="4493559" y="6880413"/>
          <a:ext cx="4471147" cy="16472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30</xdr:row>
      <xdr:rowOff>193580</xdr:rowOff>
    </xdr:from>
    <xdr:to>
      <xdr:col>15</xdr:col>
      <xdr:colOff>231399</xdr:colOff>
      <xdr:row>40</xdr:row>
      <xdr:rowOff>11206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A348B0-14E7-4E7A-9790-0FB1BFEBE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11207</xdr:colOff>
      <xdr:row>39</xdr:row>
      <xdr:rowOff>20733</xdr:rowOff>
    </xdr:from>
    <xdr:to>
      <xdr:col>10</xdr:col>
      <xdr:colOff>2566</xdr:colOff>
      <xdr:row>48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48C762E-4CC2-4DEC-956F-8CD8BE3AA7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6837" t="42105" r="34392" b="3253"/>
        <a:stretch/>
      </xdr:blipFill>
      <xdr:spPr>
        <a:xfrm>
          <a:off x="4493560" y="8548409"/>
          <a:ext cx="4473712" cy="1783415"/>
        </a:xfrm>
        <a:prstGeom prst="rect">
          <a:avLst/>
        </a:prstGeom>
      </xdr:spPr>
    </xdr:pic>
    <xdr:clientData/>
  </xdr:twoCellAnchor>
  <xdr:twoCellAnchor>
    <xdr:from>
      <xdr:col>5</xdr:col>
      <xdr:colOff>809625</xdr:colOff>
      <xdr:row>48</xdr:row>
      <xdr:rowOff>14287</xdr:rowOff>
    </xdr:from>
    <xdr:to>
      <xdr:col>11</xdr:col>
      <xdr:colOff>9525</xdr:colOff>
      <xdr:row>58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F2A146-3DF1-42D3-871B-2F50F4D8A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0</xdr:colOff>
      <xdr:row>12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C448B3-68AA-41A1-8F0C-0AE91D373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6700"/>
          <a:ext cx="4876800" cy="2238375"/>
        </a:xfrm>
        <a:prstGeom prst="rect">
          <a:avLst/>
        </a:prstGeom>
      </xdr:spPr>
    </xdr:pic>
    <xdr:clientData/>
  </xdr:twoCellAnchor>
  <xdr:twoCellAnchor editAs="oneCell">
    <xdr:from>
      <xdr:col>8</xdr:col>
      <xdr:colOff>86590</xdr:colOff>
      <xdr:row>0</xdr:row>
      <xdr:rowOff>17318</xdr:rowOff>
    </xdr:from>
    <xdr:to>
      <xdr:col>16</xdr:col>
      <xdr:colOff>87271</xdr:colOff>
      <xdr:row>17</xdr:row>
      <xdr:rowOff>119971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623EDB-06E6-41C3-AABE-CF1AD4E3A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35681" y="17318"/>
          <a:ext cx="4849772" cy="34104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130753</xdr:rowOff>
    </xdr:from>
    <xdr:to>
      <xdr:col>8</xdr:col>
      <xdr:colOff>114997</xdr:colOff>
      <xdr:row>50</xdr:row>
      <xdr:rowOff>54861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4C2749-A71B-48EE-B143-A896FD0D8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439026"/>
          <a:ext cx="4964088" cy="2210108"/>
        </a:xfrm>
        <a:prstGeom prst="rect">
          <a:avLst/>
        </a:prstGeom>
      </xdr:spPr>
    </xdr:pic>
    <xdr:clientData/>
  </xdr:twoCellAnchor>
  <xdr:twoCellAnchor editAs="oneCell">
    <xdr:from>
      <xdr:col>8</xdr:col>
      <xdr:colOff>355888</xdr:colOff>
      <xdr:row>38</xdr:row>
      <xdr:rowOff>135948</xdr:rowOff>
    </xdr:from>
    <xdr:to>
      <xdr:col>16</xdr:col>
      <xdr:colOff>150453</xdr:colOff>
      <xdr:row>56</xdr:row>
      <xdr:rowOff>165006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CDF6F2-F839-4608-9F3E-4F41BDF74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04979" y="7444221"/>
          <a:ext cx="4643656" cy="34580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61480</xdr:rowOff>
    </xdr:from>
    <xdr:to>
      <xdr:col>8</xdr:col>
      <xdr:colOff>553208</xdr:colOff>
      <xdr:row>31</xdr:row>
      <xdr:rowOff>99931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7AB3409-83FA-4D9B-A603-B54006998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559753"/>
          <a:ext cx="5402299" cy="2514951"/>
        </a:xfrm>
        <a:prstGeom prst="rect">
          <a:avLst/>
        </a:prstGeom>
      </xdr:spPr>
    </xdr:pic>
    <xdr:clientData/>
  </xdr:twoCellAnchor>
  <xdr:twoCellAnchor editAs="oneCell">
    <xdr:from>
      <xdr:col>8</xdr:col>
      <xdr:colOff>450273</xdr:colOff>
      <xdr:row>18</xdr:row>
      <xdr:rowOff>155863</xdr:rowOff>
    </xdr:from>
    <xdr:to>
      <xdr:col>17</xdr:col>
      <xdr:colOff>177369</xdr:colOff>
      <xdr:row>37</xdr:row>
      <xdr:rowOff>23000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52F54CC-D0D2-4D37-BF4A-078F123A8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99364" y="3654136"/>
          <a:ext cx="5182323" cy="34866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76200</xdr:rowOff>
    </xdr:from>
    <xdr:to>
      <xdr:col>9</xdr:col>
      <xdr:colOff>124608</xdr:colOff>
      <xdr:row>71</xdr:row>
      <xdr:rowOff>28941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D523DAF-712F-4354-8474-4C9414877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010900"/>
          <a:ext cx="5611008" cy="2619741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56</xdr:row>
      <xdr:rowOff>171450</xdr:rowOff>
    </xdr:from>
    <xdr:to>
      <xdr:col>16</xdr:col>
      <xdr:colOff>572166</xdr:colOff>
      <xdr:row>74</xdr:row>
      <xdr:rowOff>105244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DC83283-0118-48B3-BB02-E65267C5A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553075" y="10915650"/>
          <a:ext cx="4772691" cy="33627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8</xdr:col>
      <xdr:colOff>553208</xdr:colOff>
      <xdr:row>94</xdr:row>
      <xdr:rowOff>95768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C6B1667-5621-4D19-9B8B-3D307A7EE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4363700"/>
          <a:ext cx="5430008" cy="3715268"/>
        </a:xfrm>
        <a:prstGeom prst="rect">
          <a:avLst/>
        </a:prstGeom>
      </xdr:spPr>
    </xdr:pic>
    <xdr:clientData/>
  </xdr:twoCellAnchor>
  <xdr:twoCellAnchor editAs="oneCell">
    <xdr:from>
      <xdr:col>8</xdr:col>
      <xdr:colOff>495300</xdr:colOff>
      <xdr:row>74</xdr:row>
      <xdr:rowOff>171450</xdr:rowOff>
    </xdr:from>
    <xdr:to>
      <xdr:col>15</xdr:col>
      <xdr:colOff>514948</xdr:colOff>
      <xdr:row>91</xdr:row>
      <xdr:rowOff>95691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E1FDFF4-156F-415F-AEC0-C7C948587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372100" y="14344650"/>
          <a:ext cx="4286848" cy="31627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19050</xdr:rowOff>
    </xdr:from>
    <xdr:to>
      <xdr:col>10</xdr:col>
      <xdr:colOff>439062</xdr:colOff>
      <xdr:row>117</xdr:row>
      <xdr:rowOff>95766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DCBF2C3-702A-459E-9845-164216959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8764250"/>
          <a:ext cx="6535062" cy="3696216"/>
        </a:xfrm>
        <a:prstGeom prst="rect">
          <a:avLst/>
        </a:prstGeom>
      </xdr:spPr>
    </xdr:pic>
    <xdr:clientData/>
  </xdr:twoCellAnchor>
  <xdr:twoCellAnchor editAs="oneCell">
    <xdr:from>
      <xdr:col>10</xdr:col>
      <xdr:colOff>447675</xdr:colOff>
      <xdr:row>98</xdr:row>
      <xdr:rowOff>9525</xdr:rowOff>
    </xdr:from>
    <xdr:to>
      <xdr:col>18</xdr:col>
      <xdr:colOff>153039</xdr:colOff>
      <xdr:row>113</xdr:row>
      <xdr:rowOff>133766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4B2A922-5B5B-442A-8FD3-4BA4DE19E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543675" y="18754725"/>
          <a:ext cx="4582164" cy="29817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10</xdr:col>
      <xdr:colOff>467641</xdr:colOff>
      <xdr:row>130</xdr:row>
      <xdr:rowOff>86003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3792AE8-91DC-4997-8383-71D947123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2936200"/>
          <a:ext cx="6563641" cy="1991003"/>
        </a:xfrm>
        <a:prstGeom prst="rect">
          <a:avLst/>
        </a:prstGeom>
      </xdr:spPr>
    </xdr:pic>
    <xdr:clientData/>
  </xdr:twoCellAnchor>
  <xdr:twoCellAnchor editAs="oneCell">
    <xdr:from>
      <xdr:col>10</xdr:col>
      <xdr:colOff>447675</xdr:colOff>
      <xdr:row>120</xdr:row>
      <xdr:rowOff>0</xdr:rowOff>
    </xdr:from>
    <xdr:to>
      <xdr:col>17</xdr:col>
      <xdr:colOff>495902</xdr:colOff>
      <xdr:row>137</xdr:row>
      <xdr:rowOff>38557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5759615-1B8D-4FED-AF26-FD336730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543675" y="22936200"/>
          <a:ext cx="4315427" cy="32770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47625</xdr:rowOff>
    </xdr:from>
    <xdr:to>
      <xdr:col>10</xdr:col>
      <xdr:colOff>362851</xdr:colOff>
      <xdr:row>157</xdr:row>
      <xdr:rowOff>57657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48EC223-6A7D-4FCB-8219-575B720E8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6412825"/>
          <a:ext cx="6458851" cy="362953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139</xdr:row>
      <xdr:rowOff>0</xdr:rowOff>
    </xdr:from>
    <xdr:to>
      <xdr:col>17</xdr:col>
      <xdr:colOff>372037</xdr:colOff>
      <xdr:row>154</xdr:row>
      <xdr:rowOff>67083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C5C54DB-F4A2-4D43-9141-FBD01B18B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705600" y="26555700"/>
          <a:ext cx="4029637" cy="29245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10</xdr:col>
      <xdr:colOff>400957</xdr:colOff>
      <xdr:row>179</xdr:row>
      <xdr:rowOff>19558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2D48C15-1B93-42C7-B768-ADA6744C0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0556200"/>
          <a:ext cx="6496957" cy="3639058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160</xdr:row>
      <xdr:rowOff>0</xdr:rowOff>
    </xdr:from>
    <xdr:to>
      <xdr:col>17</xdr:col>
      <xdr:colOff>391119</xdr:colOff>
      <xdr:row>176</xdr:row>
      <xdr:rowOff>57583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869E65A-964E-4D67-9A7C-66CEA35B0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496050" y="30556200"/>
          <a:ext cx="4258269" cy="31055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10</xdr:col>
      <xdr:colOff>315220</xdr:colOff>
      <xdr:row>192</xdr:row>
      <xdr:rowOff>105056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F9234F1-EC36-49B1-BAEC-2805FC43B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4747200"/>
          <a:ext cx="6411220" cy="2010056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361950</xdr:colOff>
      <xdr:row>179</xdr:row>
      <xdr:rowOff>0</xdr:rowOff>
    </xdr:from>
    <xdr:to>
      <xdr:col>17</xdr:col>
      <xdr:colOff>172019</xdr:colOff>
      <xdr:row>193</xdr:row>
      <xdr:rowOff>57530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5769ADF-9929-4C0F-A398-F83A4EBEA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457950" y="34175700"/>
          <a:ext cx="4077269" cy="27245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8</xdr:col>
      <xdr:colOff>476997</xdr:colOff>
      <xdr:row>211</xdr:row>
      <xdr:rowOff>67083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F8DCE6A-BAF7-499A-B038-9D1965501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37414200"/>
          <a:ext cx="5353797" cy="292458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196</xdr:row>
      <xdr:rowOff>0</xdr:rowOff>
    </xdr:from>
    <xdr:to>
      <xdr:col>16</xdr:col>
      <xdr:colOff>572175</xdr:colOff>
      <xdr:row>212</xdr:row>
      <xdr:rowOff>181426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9A1572A-6F5E-4AA8-8853-7F3D19EC5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486400" y="37414200"/>
          <a:ext cx="4839375" cy="322942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196</xdr:row>
      <xdr:rowOff>0</xdr:rowOff>
    </xdr:from>
    <xdr:to>
      <xdr:col>24</xdr:col>
      <xdr:colOff>495965</xdr:colOff>
      <xdr:row>212</xdr:row>
      <xdr:rowOff>57583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B443F5D-8289-4F85-B480-574845E92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363200" y="37414200"/>
          <a:ext cx="4763165" cy="31055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8</xdr:col>
      <xdr:colOff>534155</xdr:colOff>
      <xdr:row>233</xdr:row>
      <xdr:rowOff>105295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6C5CCDA-87F0-4DB0-895D-856922738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40843200"/>
          <a:ext cx="5410955" cy="372479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214</xdr:row>
      <xdr:rowOff>0</xdr:rowOff>
    </xdr:from>
    <xdr:to>
      <xdr:col>15</xdr:col>
      <xdr:colOff>305353</xdr:colOff>
      <xdr:row>229</xdr:row>
      <xdr:rowOff>76609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80309D0-7D25-4188-B776-FC4D3809F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486400" y="40843200"/>
          <a:ext cx="3962953" cy="2934109"/>
        </a:xfrm>
        <a:prstGeom prst="rect">
          <a:avLst/>
        </a:prstGeom>
      </xdr:spPr>
    </xdr:pic>
    <xdr:clientData/>
  </xdr:twoCellAnchor>
  <xdr:twoCellAnchor editAs="oneCell">
    <xdr:from>
      <xdr:col>15</xdr:col>
      <xdr:colOff>323850</xdr:colOff>
      <xdr:row>214</xdr:row>
      <xdr:rowOff>104775</xdr:rowOff>
    </xdr:from>
    <xdr:to>
      <xdr:col>22</xdr:col>
      <xdr:colOff>38656</xdr:colOff>
      <xdr:row>228</xdr:row>
      <xdr:rowOff>143253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7B735E3-9B1F-40C6-B855-43E2E732E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9467850" y="40947975"/>
          <a:ext cx="3982006" cy="27054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8</xdr:col>
      <xdr:colOff>496050</xdr:colOff>
      <xdr:row>255</xdr:row>
      <xdr:rowOff>76716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7F434C0-1A12-42A6-8C53-7DAF54315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45034200"/>
          <a:ext cx="5372850" cy="3696216"/>
        </a:xfrm>
        <a:prstGeom prst="rect">
          <a:avLst/>
        </a:prstGeom>
      </xdr:spPr>
    </xdr:pic>
    <xdr:clientData/>
  </xdr:twoCellAnchor>
  <xdr:twoCellAnchor editAs="oneCell">
    <xdr:from>
      <xdr:col>8</xdr:col>
      <xdr:colOff>462643</xdr:colOff>
      <xdr:row>229</xdr:row>
      <xdr:rowOff>149679</xdr:rowOff>
    </xdr:from>
    <xdr:to>
      <xdr:col>18</xdr:col>
      <xdr:colOff>203561</xdr:colOff>
      <xdr:row>256</xdr:row>
      <xdr:rowOff>112292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A344AB5-85DC-42B8-977C-A2F9613A5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361214" y="43855822"/>
          <a:ext cx="5864133" cy="5106113"/>
        </a:xfrm>
        <a:prstGeom prst="rect">
          <a:avLst/>
        </a:prstGeom>
      </xdr:spPr>
    </xdr:pic>
    <xdr:clientData/>
  </xdr:twoCellAnchor>
  <xdr:twoCellAnchor editAs="oneCell">
    <xdr:from>
      <xdr:col>17</xdr:col>
      <xdr:colOff>453118</xdr:colOff>
      <xdr:row>229</xdr:row>
      <xdr:rowOff>189140</xdr:rowOff>
    </xdr:from>
    <xdr:to>
      <xdr:col>25</xdr:col>
      <xdr:colOff>234693</xdr:colOff>
      <xdr:row>258</xdr:row>
      <xdr:rowOff>37490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4DCBC66-26CF-4418-B0DE-F7F0163A0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0816318" y="43889840"/>
          <a:ext cx="4658375" cy="5372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7</xdr:col>
      <xdr:colOff>29177</xdr:colOff>
      <xdr:row>280</xdr:row>
      <xdr:rowOff>124374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3BCDA2C6-AB10-46B0-B97C-4B44093E2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49611643"/>
          <a:ext cx="4315427" cy="393437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260</xdr:row>
      <xdr:rowOff>0</xdr:rowOff>
    </xdr:from>
    <xdr:to>
      <xdr:col>14</xdr:col>
      <xdr:colOff>105388</xdr:colOff>
      <xdr:row>288</xdr:row>
      <xdr:rowOff>38850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52090306-C90F-497C-A04B-B27562BE9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286250" y="49611643"/>
          <a:ext cx="4391638" cy="53728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260</xdr:row>
      <xdr:rowOff>0</xdr:rowOff>
    </xdr:from>
    <xdr:to>
      <xdr:col>21</xdr:col>
      <xdr:colOff>210177</xdr:colOff>
      <xdr:row>281</xdr:row>
      <xdr:rowOff>162506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9549A9F-C8FD-4270-9A23-5C267CCD5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8572500" y="49611643"/>
          <a:ext cx="4496427" cy="41630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7</xdr:col>
      <xdr:colOff>181599</xdr:colOff>
      <xdr:row>314</xdr:row>
      <xdr:rowOff>29191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DA2B9F9-D691-4390-AADA-7FF8A3F8B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55517143"/>
          <a:ext cx="4467849" cy="4410691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291</xdr:row>
      <xdr:rowOff>54428</xdr:rowOff>
    </xdr:from>
    <xdr:to>
      <xdr:col>14</xdr:col>
      <xdr:colOff>287726</xdr:colOff>
      <xdr:row>312</xdr:row>
      <xdr:rowOff>54986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3E0013F-06FA-4084-B39E-0BE3CC056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449535" y="55571571"/>
          <a:ext cx="4410691" cy="4001058"/>
        </a:xfrm>
        <a:prstGeom prst="rect">
          <a:avLst/>
        </a:prstGeom>
      </xdr:spPr>
    </xdr:pic>
    <xdr:clientData/>
  </xdr:twoCellAnchor>
  <xdr:twoCellAnchor editAs="oneCell">
    <xdr:from>
      <xdr:col>14</xdr:col>
      <xdr:colOff>312964</xdr:colOff>
      <xdr:row>291</xdr:row>
      <xdr:rowOff>68036</xdr:rowOff>
    </xdr:from>
    <xdr:to>
      <xdr:col>21</xdr:col>
      <xdr:colOff>494563</xdr:colOff>
      <xdr:row>309</xdr:row>
      <xdr:rowOff>1830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3A31AF4-56EF-4ED5-9FEE-B10874F0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8885464" y="55585179"/>
          <a:ext cx="4467849" cy="33627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316</xdr:row>
      <xdr:rowOff>0</xdr:rowOff>
    </xdr:from>
    <xdr:to>
      <xdr:col>5</xdr:col>
      <xdr:colOff>577451</xdr:colOff>
      <xdr:row>325</xdr:row>
      <xdr:rowOff>171713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C27C815-F635-486E-B851-1487B149F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60279643"/>
          <a:ext cx="3639058" cy="1886213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</xdr:colOff>
      <xdr:row>316</xdr:row>
      <xdr:rowOff>40821</xdr:rowOff>
    </xdr:from>
    <xdr:to>
      <xdr:col>11</xdr:col>
      <xdr:colOff>152847</xdr:colOff>
      <xdr:row>343</xdr:row>
      <xdr:rowOff>184434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C0F21377-7E85-4147-9B4F-254434614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687536" y="60320464"/>
          <a:ext cx="3200847" cy="5287113"/>
        </a:xfrm>
        <a:prstGeom prst="rect">
          <a:avLst/>
        </a:prstGeom>
      </xdr:spPr>
    </xdr:pic>
    <xdr:clientData/>
  </xdr:twoCellAnchor>
  <xdr:twoCellAnchor editAs="oneCell">
    <xdr:from>
      <xdr:col>11</xdr:col>
      <xdr:colOff>258536</xdr:colOff>
      <xdr:row>317</xdr:row>
      <xdr:rowOff>108857</xdr:rowOff>
    </xdr:from>
    <xdr:to>
      <xdr:col>17</xdr:col>
      <xdr:colOff>195087</xdr:colOff>
      <xdr:row>342</xdr:row>
      <xdr:rowOff>52364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6A04023-75F9-4A4B-8519-DC9F1C1D3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994072" y="60579000"/>
          <a:ext cx="3610479" cy="47060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5</xdr:col>
      <xdr:colOff>444082</xdr:colOff>
      <xdr:row>361</xdr:row>
      <xdr:rowOff>105188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D5CEF12-99C9-4E9F-84F1-6B3C3CAEE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65994643"/>
          <a:ext cx="3505689" cy="2962688"/>
        </a:xfrm>
        <a:prstGeom prst="rect">
          <a:avLst/>
        </a:prstGeom>
      </xdr:spPr>
    </xdr:pic>
    <xdr:clientData/>
  </xdr:twoCellAnchor>
  <xdr:twoCellAnchor editAs="oneCell">
    <xdr:from>
      <xdr:col>5</xdr:col>
      <xdr:colOff>449036</xdr:colOff>
      <xdr:row>346</xdr:row>
      <xdr:rowOff>13608</xdr:rowOff>
    </xdr:from>
    <xdr:to>
      <xdr:col>12</xdr:col>
      <xdr:colOff>97160</xdr:colOff>
      <xdr:row>362</xdr:row>
      <xdr:rowOff>71191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AC4063E-4550-4DE2-948D-6B4E389D8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3510643" y="66008251"/>
          <a:ext cx="3934374" cy="3105583"/>
        </a:xfrm>
        <a:prstGeom prst="rect">
          <a:avLst/>
        </a:prstGeom>
      </xdr:spPr>
    </xdr:pic>
    <xdr:clientData/>
  </xdr:twoCellAnchor>
  <xdr:twoCellAnchor editAs="oneCell">
    <xdr:from>
      <xdr:col>12</xdr:col>
      <xdr:colOff>81642</xdr:colOff>
      <xdr:row>346</xdr:row>
      <xdr:rowOff>95250</xdr:rowOff>
    </xdr:from>
    <xdr:to>
      <xdr:col>18</xdr:col>
      <xdr:colOff>361140</xdr:colOff>
      <xdr:row>360</xdr:row>
      <xdr:rowOff>171833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504B98F-0356-494A-9FA1-70B3D73E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429499" y="66089893"/>
          <a:ext cx="3953427" cy="27435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364</xdr:row>
      <xdr:rowOff>0</xdr:rowOff>
    </xdr:from>
    <xdr:to>
      <xdr:col>5</xdr:col>
      <xdr:colOff>434556</xdr:colOff>
      <xdr:row>378</xdr:row>
      <xdr:rowOff>38478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64F9B4B-4EEC-4382-B331-B7E0DE426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69423643"/>
          <a:ext cx="3496163" cy="270547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364</xdr:row>
      <xdr:rowOff>0</xdr:rowOff>
    </xdr:from>
    <xdr:to>
      <xdr:col>13</xdr:col>
      <xdr:colOff>114914</xdr:colOff>
      <xdr:row>383</xdr:row>
      <xdr:rowOff>133874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74F0C2ED-192E-4F19-8A57-C3CC82ADF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673929" y="69423643"/>
          <a:ext cx="4401164" cy="375337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364</xdr:row>
      <xdr:rowOff>0</xdr:rowOff>
    </xdr:from>
    <xdr:to>
      <xdr:col>20</xdr:col>
      <xdr:colOff>181599</xdr:colOff>
      <xdr:row>381</xdr:row>
      <xdr:rowOff>114768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7E18B5A-1EC7-47A1-952D-69EAE949A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960179" y="69423643"/>
          <a:ext cx="4467849" cy="33532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386</xdr:row>
      <xdr:rowOff>0</xdr:rowOff>
    </xdr:from>
    <xdr:to>
      <xdr:col>2</xdr:col>
      <xdr:colOff>423412</xdr:colOff>
      <xdr:row>411</xdr:row>
      <xdr:rowOff>29244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1875316C-9DCF-4E0F-B877-43FEA85B0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73614643"/>
          <a:ext cx="1648055" cy="4791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413</xdr:row>
      <xdr:rowOff>0</xdr:rowOff>
    </xdr:from>
    <xdr:to>
      <xdr:col>2</xdr:col>
      <xdr:colOff>575833</xdr:colOff>
      <xdr:row>419</xdr:row>
      <xdr:rowOff>181160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D2ABE4E-D4FB-4003-991F-1BA967785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78758143"/>
          <a:ext cx="1800476" cy="1324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421</xdr:row>
      <xdr:rowOff>0</xdr:rowOff>
    </xdr:from>
    <xdr:to>
      <xdr:col>4</xdr:col>
      <xdr:colOff>37086</xdr:colOff>
      <xdr:row>437</xdr:row>
      <xdr:rowOff>76636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87106D8-D2B2-42A5-B01C-F5DC6F4A2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80282143"/>
          <a:ext cx="2486372" cy="31246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451</xdr:row>
      <xdr:rowOff>68035</xdr:rowOff>
    </xdr:from>
    <xdr:to>
      <xdr:col>11</xdr:col>
      <xdr:colOff>199632</xdr:colOff>
      <xdr:row>467</xdr:row>
      <xdr:rowOff>182776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D4364F41-7084-4749-9A8B-940DFD93E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86065178"/>
          <a:ext cx="6935168" cy="31627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470</xdr:row>
      <xdr:rowOff>0</xdr:rowOff>
    </xdr:from>
    <xdr:to>
      <xdr:col>11</xdr:col>
      <xdr:colOff>209158</xdr:colOff>
      <xdr:row>486</xdr:row>
      <xdr:rowOff>105215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46E72114-529A-422F-B56F-3C8006558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89616643"/>
          <a:ext cx="6944694" cy="31532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489</xdr:row>
      <xdr:rowOff>0</xdr:rowOff>
    </xdr:from>
    <xdr:to>
      <xdr:col>11</xdr:col>
      <xdr:colOff>199632</xdr:colOff>
      <xdr:row>505</xdr:row>
      <xdr:rowOff>171899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5A9402EE-C776-4163-BE6E-C5892158A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93236143"/>
          <a:ext cx="6935168" cy="32198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509</xdr:row>
      <xdr:rowOff>0</xdr:rowOff>
    </xdr:from>
    <xdr:to>
      <xdr:col>11</xdr:col>
      <xdr:colOff>218684</xdr:colOff>
      <xdr:row>525</xdr:row>
      <xdr:rowOff>86162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531F5218-5CE5-4073-B044-2ECC8BAFA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97046143"/>
          <a:ext cx="6954220" cy="31341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528</xdr:row>
      <xdr:rowOff>0</xdr:rowOff>
    </xdr:from>
    <xdr:to>
      <xdr:col>10</xdr:col>
      <xdr:colOff>297532</xdr:colOff>
      <xdr:row>543</xdr:row>
      <xdr:rowOff>152820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6D931CEB-227A-4CB5-B0D8-89C118692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100665643"/>
          <a:ext cx="6420746" cy="3010320"/>
        </a:xfrm>
        <a:prstGeom prst="rect">
          <a:avLst/>
        </a:prstGeom>
      </xdr:spPr>
    </xdr:pic>
    <xdr:clientData/>
  </xdr:twoCellAnchor>
  <xdr:twoCellAnchor editAs="oneCell">
    <xdr:from>
      <xdr:col>10</xdr:col>
      <xdr:colOff>201706</xdr:colOff>
      <xdr:row>527</xdr:row>
      <xdr:rowOff>100853</xdr:rowOff>
    </xdr:from>
    <xdr:to>
      <xdr:col>19</xdr:col>
      <xdr:colOff>80393</xdr:colOff>
      <xdr:row>543</xdr:row>
      <xdr:rowOff>110805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29432595-861C-4936-806A-7E9260240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252882" y="100572794"/>
          <a:ext cx="5324746" cy="3057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547</xdr:row>
      <xdr:rowOff>0</xdr:rowOff>
    </xdr:from>
    <xdr:to>
      <xdr:col>8</xdr:col>
      <xdr:colOff>208014</xdr:colOff>
      <xdr:row>557</xdr:row>
      <xdr:rowOff>86003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D3C5D37-A660-46DD-ACBA-9FD994436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104281941"/>
          <a:ext cx="5048955" cy="19910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560</xdr:row>
      <xdr:rowOff>0</xdr:rowOff>
    </xdr:from>
    <xdr:to>
      <xdr:col>8</xdr:col>
      <xdr:colOff>284224</xdr:colOff>
      <xdr:row>567</xdr:row>
      <xdr:rowOff>186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E01950B8-53E3-470F-B71D-577CFCE28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106758441"/>
          <a:ext cx="5125165" cy="13336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2E07DA-785A-4AD3-82EE-7CCDEB2544F1}" name="Table1" displayName="Table1" ref="A2:J6" headerRowCount="0" totalsRowShown="0" headerRowDxfId="116" dataDxfId="115" tableBorderDxfId="114" totalsRowBorderDxfId="113">
  <tableColumns count="10">
    <tableColumn id="1" xr3:uid="{3D089795-AB6A-4D6D-A444-9A0FA776B0F0}" name="Column1" dataDxfId="112"/>
    <tableColumn id="2" xr3:uid="{B03015C4-81C1-4829-B486-95B3DAE72697}" name="Column2" dataDxfId="111"/>
    <tableColumn id="3" xr3:uid="{A56AFF84-78ED-48EB-9B72-87AD02A7FE62}" name="Column3" dataDxfId="110"/>
    <tableColumn id="4" xr3:uid="{F9D0AC78-A868-4964-BEA1-636508B2440E}" name="Column4" dataDxfId="109"/>
    <tableColumn id="5" xr3:uid="{EA4FECD9-7429-401F-A789-4F3736281BC6}" name="Column5" dataDxfId="108"/>
    <tableColumn id="6" xr3:uid="{E85567BB-0380-4C07-A4D7-35CDEFE7C38B}" name="Column6" dataDxfId="107"/>
    <tableColumn id="7" xr3:uid="{D6A9BA53-A0EE-4A55-A8E0-AC3C6BAEB2A5}" name="Column7" dataDxfId="106"/>
    <tableColumn id="8" xr3:uid="{3B599903-B567-4F80-84A2-E4261E931E7D}" name="Column8" dataDxfId="105"/>
    <tableColumn id="9" xr3:uid="{04E3317C-6ACE-466E-BBBA-B0E66AC4548A}" name="Column9" headerRowDxfId="104" dataDxfId="103"/>
    <tableColumn id="10" xr3:uid="{B5FADFA8-0F6B-4DFF-B7A6-3D65ECF254B9}" name="Column10" headerRowDxfId="102" dataDxfId="101"/>
  </tableColumns>
  <tableStyleInfo name="TableStyleMedium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EB52B10-4CC9-494C-945F-E051ABBEF9E5}" name="Table11" displayName="Table11" ref="B34:C37" headerRowCount="0" totalsRowShown="0" headerRowDxfId="5" dataDxfId="4">
  <tableColumns count="2">
    <tableColumn id="1" xr3:uid="{7DF0779E-A4A8-4631-9FD2-4D7ADCA319F2}" name="Column1" headerRowDxfId="3" dataDxfId="2"/>
    <tableColumn id="2" xr3:uid="{440190DD-46DB-47B2-AC09-020186023E35}" name="Column2" headerRowDxfId="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CAB929-8F87-49DB-B912-373C3F227C47}" name="Table3" displayName="Table3" ref="A9:F22" headerRowCount="0" totalsRowCount="1" headerRowDxfId="100" dataDxfId="99" totalsRowDxfId="97" tableBorderDxfId="98" totalsRowBorderDxfId="96">
  <tableColumns count="6">
    <tableColumn id="1" xr3:uid="{7CD981AB-3D1C-4B4A-8925-185E7FD360C7}" name="Column1" totalsRowLabel="Sum" headerRowDxfId="95" dataDxfId="94" totalsRowDxfId="93"/>
    <tableColumn id="2" xr3:uid="{DAFE3ECD-5C33-43A0-9C0C-8E32A8DF474E}" name="Column2" totalsRowFunction="custom" headerRowDxfId="92" dataDxfId="91" totalsRowDxfId="90">
      <totalsRowFormula>SUBTOTAL(109,B10:B21)</totalsRowFormula>
    </tableColumn>
    <tableColumn id="3" xr3:uid="{588DB820-63F9-457E-B669-38A72EA4F429}" name="Column3" totalsRowFunction="custom" headerRowDxfId="89" dataDxfId="88" totalsRowDxfId="87">
      <calculatedColumnFormula>(B9/50)</calculatedColumnFormula>
      <totalsRowFormula>SUBTOTAL(109,C10:C21)</totalsRowFormula>
    </tableColumn>
    <tableColumn id="5" xr3:uid="{B6D343AD-CE09-4E4F-9E6A-4D644D305BC1}" name="Column5" headerRowDxfId="86" dataDxfId="85" totalsRowDxfId="84"/>
    <tableColumn id="6" xr3:uid="{EF881CB9-C738-4E7F-87F7-D92EB9E8DBE8}" name="Column6" headerRowDxfId="83" dataDxfId="82" totalsRowDxfId="81"/>
    <tableColumn id="7" xr3:uid="{18E8DD73-F1A6-4068-8CAD-89068BCDD2BA}" name="Column7" headerRowDxfId="80" dataDxfId="79" totalsRowDxfId="7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3A58D2-678C-4D18-87A2-F31E3F7E3ACA}" name="Table36" displayName="Table36" ref="A34:E45" totalsRowCount="1" headerRowDxfId="77" dataDxfId="76" totalsRowDxfId="74" tableBorderDxfId="75" totalsRowBorderDxfId="73">
  <autoFilter ref="A34:E44" xr:uid="{74D47820-8239-406D-8684-B48626B88888}"/>
  <sortState xmlns:xlrd2="http://schemas.microsoft.com/office/spreadsheetml/2017/richdata2" ref="A35:E44">
    <sortCondition ref="A34:A44"/>
  </sortState>
  <tableColumns count="5">
    <tableColumn id="1" xr3:uid="{CA42E067-30EB-423C-A974-2A45DF527416}" name="Data Values" totalsRowLabel="Sum" dataDxfId="72" totalsRowDxfId="71"/>
    <tableColumn id="2" xr3:uid="{B35D1BD4-8CD1-4631-B6D5-DDBA78C1179E}" name="Frequency " totalsRowFunction="sum" dataDxfId="70" totalsRowDxfId="69"/>
    <tableColumn id="3" xr3:uid="{8E98666E-AD0B-462A-94D4-39B8D6B51301}" name="Relative Frequency" totalsRowFunction="sum" dataDxfId="68" totalsRowDxfId="67">
      <calculatedColumnFormula>(B35/45)</calculatedColumnFormula>
    </tableColumn>
    <tableColumn id="4" xr3:uid="{BECF342C-F8B5-4B5E-BC09-39AD13EEC123}" name="Percentage (%)" totalsRowFunction="sum" dataDxfId="66" totalsRowDxfId="65">
      <calculatedColumnFormula>Table36[[#This Row],[Relative Frequency]]*1</calculatedColumnFormula>
    </tableColumn>
    <tableColumn id="5" xr3:uid="{CFABCE67-0D75-487A-973C-7DC7F2F81BAF}" name="Cumulative Frequency " dataDxfId="64" totalsRowDxfId="6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3295A3-E51D-4E9F-97DE-FF416EE167F7}" name="Table363" displayName="Table363" ref="A53:E64" totalsRowCount="1" headerRowDxfId="62" dataDxfId="61" totalsRowDxfId="59" tableBorderDxfId="60" totalsRowBorderDxfId="58">
  <autoFilter ref="A53:E63" xr:uid="{63386727-B6AA-4364-8C39-5CE54888E504}"/>
  <sortState xmlns:xlrd2="http://schemas.microsoft.com/office/spreadsheetml/2017/richdata2" ref="A54:E57">
    <sortCondition ref="A34:A44"/>
  </sortState>
  <tableColumns count="5">
    <tableColumn id="1" xr3:uid="{75C74662-2AC7-4596-9F1D-F1AE6000ABD9}" name="Data Values" totalsRowFunction="sum" dataDxfId="57" totalsRowDxfId="56"/>
    <tableColumn id="2" xr3:uid="{7CFDB611-E1C2-40C8-8B51-8E3216A49E78}" name="Frequency " totalsRowFunction="sum" dataDxfId="55" totalsRowDxfId="54"/>
    <tableColumn id="3" xr3:uid="{2FB6269C-7A68-4CFA-8549-268CD0C52EC7}" name="Relative Frequency" totalsRowFunction="sum" dataDxfId="53" totalsRowDxfId="52">
      <calculatedColumnFormula>(B54/45)</calculatedColumnFormula>
    </tableColumn>
    <tableColumn id="4" xr3:uid="{DF559F22-4B08-448F-B1CB-DFBCD315F078}" name="Percentage (%)" totalsRowFunction="sum" dataDxfId="51" totalsRowDxfId="50">
      <calculatedColumnFormula>Table363[[#This Row],[Relative Frequency]]*1</calculatedColumnFormula>
    </tableColumn>
    <tableColumn id="5" xr3:uid="{E61405EF-1424-4068-9C9B-ABE520002EBD}" name="Cumulative Frequency " totalsRowFunction="sum" dataDxfId="49" totalsRowDxfId="4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B0CB1E-1D54-421F-ADAD-0D8DD99E8844}" name="Table4" displayName="Table4" ref="B2:E9" totalsRowCount="1" headerRowDxfId="47" dataDxfId="46" totalsRowDxfId="45">
  <autoFilter ref="B2:E8" xr:uid="{D93E5768-0DBD-433E-8C02-C7D33F8124AE}"/>
  <tableColumns count="4">
    <tableColumn id="1" xr3:uid="{022EE253-5C48-4679-A140-FD9C6D98C349}" name="F" totalsRowFunction="sum" dataDxfId="44" totalsRowDxfId="43"/>
    <tableColumn id="2" xr3:uid="{D5098D2A-405D-4C61-85AD-5BE304DE5332}" name="X" totalsRowFunction="sum" dataDxfId="42" totalsRowDxfId="41"/>
    <tableColumn id="3" xr3:uid="{B162BF4D-2C0E-41CF-8EB6-BB75825A6A7F}" name="F.X" totalsRowFunction="sum" dataDxfId="40" totalsRowDxfId="39">
      <calculatedColumnFormula>B3 * C3</calculatedColumnFormula>
    </tableColumn>
    <tableColumn id="4" xr3:uid="{99E3F7B2-B766-4814-B731-21E89E695F74}" name="F.X.X" totalsRowFunction="sum" dataDxfId="38" totalsRowDxfId="37">
      <calculatedColumnFormula>C3 * D3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FCDA7EF-9FDE-41C6-AE15-C9AE6725FD0B}" name="Table47" displayName="Table47" ref="G2:J10" totalsRowCount="1" headerRowDxfId="36" dataDxfId="35" totalsRowDxfId="34">
  <autoFilter ref="G2:J9" xr:uid="{CCB99486-EB39-4E93-959D-086226F3F101}"/>
  <tableColumns count="4">
    <tableColumn id="1" xr3:uid="{5D6BBD98-D554-4BE9-9FB7-982FE7E1AA99}" name="F" totalsRowFunction="sum" dataDxfId="33" totalsRowDxfId="32"/>
    <tableColumn id="2" xr3:uid="{EEB697C5-163D-437B-8588-463C7E9818EB}" name="X" totalsRowFunction="sum" dataDxfId="31" totalsRowDxfId="30"/>
    <tableColumn id="3" xr3:uid="{A8B7C80A-DDBF-4AE8-B302-4B9E40199CE4}" name="F.X" totalsRowFunction="sum" dataDxfId="29" totalsRowDxfId="28">
      <calculatedColumnFormula>G3 * H3</calculatedColumnFormula>
    </tableColumn>
    <tableColumn id="4" xr3:uid="{928029AA-F929-4A83-9156-F93973430CA3}" name="F.X.X" totalsRowFunction="sum" dataDxfId="27" totalsRowDxfId="26">
      <calculatedColumnFormula>H3 * I3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EE76D1-F6B8-42C8-9D9B-B83EFAF636AB}" name="Table8" displayName="Table8" ref="B24:C32" totalsRowCount="1" headerRowDxfId="25" dataDxfId="24" totalsRowDxfId="23">
  <autoFilter ref="B24:C31" xr:uid="{B61ABDB7-DAA5-410A-8920-343DFFF43D5D}"/>
  <tableColumns count="2">
    <tableColumn id="1" xr3:uid="{55F3E376-1CC9-4047-B4C6-69B22C50AEDD}" name="X" totalsRowFunction="sum" dataDxfId="22" totalsRowDxfId="21"/>
    <tableColumn id="2" xr3:uid="{946D1F48-B4A7-4EA7-BACA-0A6FF90E4BB7}" name="X-MA" totalsRowFunction="sum" dataDxfId="20" totalsRowDxfId="19">
      <calculatedColumnFormula>(B25-$C$34)^2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62B0D2E-0C83-4109-AC09-551A81718EB9}" name="Table810" displayName="Table810" ref="F24:G31" totalsRowCount="1" headerRowDxfId="18" dataDxfId="17" totalsRowDxfId="16">
  <autoFilter ref="F24:G30" xr:uid="{FB572605-E0EA-4B27-81BF-16DE40156B65}"/>
  <tableColumns count="2">
    <tableColumn id="1" xr3:uid="{D6F0D1A7-257F-4618-905F-C6744027A060}" name="X" totalsRowFunction="sum" dataDxfId="15" totalsRowDxfId="14"/>
    <tableColumn id="2" xr3:uid="{C7111151-D8EC-4AA6-9AB1-3B93A11ABEF3}" name="X-MB" totalsRowFunction="sum" dataDxfId="13" totalsRowDxfId="12">
      <calculatedColumnFormula>(F25-$F$32)^2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8215883-C04D-4B75-B30E-FBE105C1AF18}" name="Table10" displayName="Table10" ref="F34:G37" headerRowCount="0" totalsRowShown="0" headerRowDxfId="11" dataDxfId="10">
  <tableColumns count="2">
    <tableColumn id="1" xr3:uid="{625BC269-51B5-4FC7-B882-48266DB02425}" name="Column1" headerRowDxfId="9" dataDxfId="8"/>
    <tableColumn id="2" xr3:uid="{2FB78FA0-9F73-4FFA-BFF9-155AC6B27A65}" name="Column2" headerRowDxfId="7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6FD54-0AB6-47F7-92C9-C4DE8CFACA23}">
  <dimension ref="A1:O64"/>
  <sheetViews>
    <sheetView topLeftCell="D39" zoomScale="115" zoomScaleNormal="115" workbookViewId="0">
      <selection activeCell="H18" sqref="H18"/>
    </sheetView>
  </sheetViews>
  <sheetFormatPr defaultColWidth="13.42578125" defaultRowHeight="15.75" customHeight="1" x14ac:dyDescent="0.25"/>
  <cols>
    <col min="12" max="12" width="14.85546875" customWidth="1"/>
    <col min="14" max="14" width="13.42578125" customWidth="1"/>
  </cols>
  <sheetData>
    <row r="1" spans="1:15" ht="15.75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15.75" customHeight="1" x14ac:dyDescent="0.25">
      <c r="A2" s="1">
        <v>112</v>
      </c>
      <c r="B2" s="2">
        <v>100</v>
      </c>
      <c r="C2" s="2">
        <v>120</v>
      </c>
      <c r="D2" s="2">
        <v>127</v>
      </c>
      <c r="E2" s="2">
        <v>134</v>
      </c>
      <c r="F2" s="2">
        <v>118</v>
      </c>
      <c r="G2" s="2">
        <v>105</v>
      </c>
      <c r="H2" s="3">
        <v>110</v>
      </c>
      <c r="I2" s="2">
        <v>109</v>
      </c>
      <c r="J2" s="2">
        <v>112</v>
      </c>
      <c r="K2" s="20"/>
      <c r="L2" s="20"/>
      <c r="M2" s="20"/>
      <c r="N2" s="20"/>
      <c r="O2" s="20"/>
    </row>
    <row r="3" spans="1:15" ht="15.75" customHeight="1" x14ac:dyDescent="0.25">
      <c r="A3" s="4">
        <v>110</v>
      </c>
      <c r="B3" s="5">
        <v>118</v>
      </c>
      <c r="C3" s="5">
        <v>116</v>
      </c>
      <c r="D3" s="5">
        <v>117</v>
      </c>
      <c r="E3" s="5">
        <v>118</v>
      </c>
      <c r="F3" s="5">
        <v>112</v>
      </c>
      <c r="G3" s="5">
        <v>114</v>
      </c>
      <c r="H3" s="6">
        <v>114</v>
      </c>
      <c r="I3" s="5">
        <v>105</v>
      </c>
      <c r="J3" s="5">
        <v>109</v>
      </c>
      <c r="K3" s="20"/>
      <c r="L3" s="20"/>
      <c r="M3" s="20"/>
      <c r="N3" s="20"/>
      <c r="O3" s="20"/>
    </row>
    <row r="4" spans="1:15" ht="15.75" customHeight="1" x14ac:dyDescent="0.25">
      <c r="A4" s="4">
        <v>107</v>
      </c>
      <c r="B4" s="5">
        <v>112</v>
      </c>
      <c r="C4" s="5">
        <v>115</v>
      </c>
      <c r="D4" s="5">
        <v>114</v>
      </c>
      <c r="E4" s="5">
        <v>118</v>
      </c>
      <c r="F4" s="5">
        <v>117</v>
      </c>
      <c r="G4" s="5">
        <v>118</v>
      </c>
      <c r="H4" s="6">
        <v>122</v>
      </c>
      <c r="I4" s="5">
        <v>106</v>
      </c>
      <c r="J4" s="5">
        <v>110</v>
      </c>
      <c r="K4" s="20"/>
      <c r="L4" s="20"/>
      <c r="M4" s="20"/>
      <c r="N4" s="20"/>
      <c r="O4" s="20"/>
    </row>
    <row r="5" spans="1:15" ht="15.75" customHeight="1" x14ac:dyDescent="0.25">
      <c r="A5" s="4">
        <v>116</v>
      </c>
      <c r="B5" s="5">
        <v>108</v>
      </c>
      <c r="C5" s="5">
        <v>121</v>
      </c>
      <c r="D5" s="5">
        <v>110</v>
      </c>
      <c r="E5" s="5">
        <v>113</v>
      </c>
      <c r="F5" s="5">
        <v>120</v>
      </c>
      <c r="G5" s="5">
        <v>119</v>
      </c>
      <c r="H5" s="6">
        <v>111</v>
      </c>
      <c r="I5" s="5">
        <v>104</v>
      </c>
      <c r="J5" s="5">
        <v>111</v>
      </c>
      <c r="K5" s="20"/>
      <c r="L5" s="20"/>
      <c r="M5" s="20"/>
      <c r="N5" s="20"/>
      <c r="O5" s="20"/>
    </row>
    <row r="6" spans="1:15" ht="15.75" customHeight="1" x14ac:dyDescent="0.25">
      <c r="A6" s="7">
        <v>120</v>
      </c>
      <c r="B6" s="8">
        <v>113</v>
      </c>
      <c r="C6" s="8">
        <v>117</v>
      </c>
      <c r="D6" s="8">
        <v>120</v>
      </c>
      <c r="E6" s="8">
        <v>105</v>
      </c>
      <c r="F6" s="8">
        <v>110</v>
      </c>
      <c r="G6" s="8">
        <v>118</v>
      </c>
      <c r="H6" s="9">
        <v>112</v>
      </c>
      <c r="I6" s="8">
        <v>114</v>
      </c>
      <c r="J6" s="8">
        <v>114</v>
      </c>
      <c r="K6" s="20"/>
      <c r="L6" s="20"/>
      <c r="M6" s="20"/>
      <c r="N6" s="20"/>
      <c r="O6" s="20"/>
    </row>
    <row r="7" spans="1:15" ht="15.75" customHeight="1" x14ac:dyDescent="0.25">
      <c r="A7" s="20" t="s">
        <v>1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15" ht="15.75" customHeight="1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1:15" ht="50.25" customHeight="1" x14ac:dyDescent="0.25">
      <c r="A9" s="12" t="s">
        <v>0</v>
      </c>
      <c r="B9" s="13" t="s">
        <v>2</v>
      </c>
      <c r="C9" s="26" t="s">
        <v>21</v>
      </c>
      <c r="D9" s="13" t="s">
        <v>5</v>
      </c>
      <c r="E9" s="13" t="s">
        <v>6</v>
      </c>
      <c r="F9" s="17" t="s">
        <v>7</v>
      </c>
      <c r="G9" s="20"/>
      <c r="H9" s="20"/>
      <c r="I9" s="20"/>
      <c r="J9" s="20"/>
      <c r="K9" s="20"/>
      <c r="L9" s="20"/>
      <c r="M9" s="20"/>
      <c r="N9" s="20"/>
    </row>
    <row r="10" spans="1:15" ht="15.75" customHeight="1" x14ac:dyDescent="0.25">
      <c r="A10" s="19" t="s">
        <v>9</v>
      </c>
      <c r="B10" s="5">
        <v>1</v>
      </c>
      <c r="C10" s="10">
        <f t="shared" ref="C10:C21" si="0">(B10/50)</f>
        <v>0.02</v>
      </c>
      <c r="D10" s="5">
        <v>1</v>
      </c>
      <c r="E10" s="5" t="s">
        <v>22</v>
      </c>
      <c r="F10" s="6">
        <f>(40+49)/2</f>
        <v>44.5</v>
      </c>
      <c r="G10" s="20"/>
      <c r="H10" s="20"/>
      <c r="I10" s="20"/>
      <c r="J10" s="20"/>
      <c r="K10" s="20"/>
      <c r="L10" s="20"/>
      <c r="M10" s="20"/>
      <c r="N10" s="20"/>
    </row>
    <row r="11" spans="1:15" ht="15.75" customHeight="1" x14ac:dyDescent="0.25">
      <c r="A11" s="19" t="s">
        <v>10</v>
      </c>
      <c r="B11" s="5">
        <v>7</v>
      </c>
      <c r="C11" s="10">
        <f t="shared" si="0"/>
        <v>0.14000000000000001</v>
      </c>
      <c r="D11" s="5">
        <f t="shared" ref="D11:D21" si="1">D10+B11</f>
        <v>8</v>
      </c>
      <c r="E11" s="5" t="s">
        <v>23</v>
      </c>
      <c r="F11" s="6">
        <f>F10+10</f>
        <v>54.5</v>
      </c>
      <c r="G11" s="20"/>
      <c r="H11" s="20"/>
      <c r="I11" s="20"/>
      <c r="J11" s="20"/>
      <c r="K11" s="20"/>
      <c r="L11" s="20"/>
      <c r="M11" s="20"/>
      <c r="N11" s="20"/>
    </row>
    <row r="12" spans="1:15" ht="15.75" customHeight="1" x14ac:dyDescent="0.25">
      <c r="A12" s="19" t="s">
        <v>11</v>
      </c>
      <c r="B12" s="5">
        <v>7</v>
      </c>
      <c r="C12" s="10">
        <f t="shared" si="0"/>
        <v>0.14000000000000001</v>
      </c>
      <c r="D12" s="5">
        <f t="shared" si="1"/>
        <v>15</v>
      </c>
      <c r="E12" s="5" t="s">
        <v>24</v>
      </c>
      <c r="F12" s="6">
        <f t="shared" ref="F12:F21" si="2">F11+10</f>
        <v>64.5</v>
      </c>
      <c r="G12" s="20"/>
      <c r="H12" s="20"/>
      <c r="I12" s="20"/>
      <c r="J12" s="20"/>
      <c r="K12" s="20"/>
      <c r="L12" s="20"/>
      <c r="M12" s="20"/>
      <c r="N12" s="20"/>
    </row>
    <row r="13" spans="1:15" ht="15.75" customHeight="1" x14ac:dyDescent="0.25">
      <c r="A13" s="19" t="s">
        <v>12</v>
      </c>
      <c r="B13" s="5">
        <v>3</v>
      </c>
      <c r="C13" s="10">
        <f t="shared" si="0"/>
        <v>0.06</v>
      </c>
      <c r="D13" s="5">
        <f t="shared" si="1"/>
        <v>18</v>
      </c>
      <c r="E13" s="5" t="s">
        <v>25</v>
      </c>
      <c r="F13" s="6">
        <f t="shared" si="2"/>
        <v>74.5</v>
      </c>
      <c r="G13" s="20"/>
      <c r="H13" s="20"/>
      <c r="I13" s="20"/>
      <c r="J13" s="20"/>
      <c r="K13" s="20"/>
      <c r="L13" s="20"/>
      <c r="M13" s="20"/>
      <c r="N13" s="20"/>
    </row>
    <row r="14" spans="1:15" ht="15.75" customHeight="1" x14ac:dyDescent="0.25">
      <c r="A14" s="19" t="s">
        <v>13</v>
      </c>
      <c r="B14" s="5">
        <v>6</v>
      </c>
      <c r="C14" s="10">
        <f t="shared" si="0"/>
        <v>0.12</v>
      </c>
      <c r="D14" s="5">
        <f t="shared" si="1"/>
        <v>24</v>
      </c>
      <c r="E14" s="5" t="s">
        <v>26</v>
      </c>
      <c r="F14" s="6">
        <f t="shared" si="2"/>
        <v>84.5</v>
      </c>
      <c r="G14" s="20"/>
      <c r="H14" s="20"/>
      <c r="I14" s="20"/>
      <c r="J14" s="20"/>
      <c r="K14" s="20"/>
      <c r="L14" s="20"/>
      <c r="M14" s="20"/>
      <c r="N14" s="20"/>
    </row>
    <row r="15" spans="1:15" ht="15.75" customHeight="1" x14ac:dyDescent="0.25">
      <c r="A15" s="19" t="s">
        <v>14</v>
      </c>
      <c r="B15" s="5">
        <v>10</v>
      </c>
      <c r="C15" s="10">
        <f t="shared" si="0"/>
        <v>0.2</v>
      </c>
      <c r="D15" s="5">
        <f t="shared" si="1"/>
        <v>34</v>
      </c>
      <c r="E15" s="5" t="s">
        <v>27</v>
      </c>
      <c r="F15" s="6">
        <f t="shared" si="2"/>
        <v>94.5</v>
      </c>
      <c r="G15" s="20"/>
      <c r="H15" s="20"/>
      <c r="I15" s="20"/>
      <c r="J15" s="20"/>
      <c r="K15" s="20"/>
      <c r="L15" s="20"/>
      <c r="M15" s="20"/>
      <c r="N15" s="20"/>
    </row>
    <row r="16" spans="1:15" ht="15.75" customHeight="1" x14ac:dyDescent="0.25">
      <c r="A16" s="19" t="s">
        <v>15</v>
      </c>
      <c r="B16" s="5">
        <v>5</v>
      </c>
      <c r="C16" s="10">
        <f t="shared" si="0"/>
        <v>0.1</v>
      </c>
      <c r="D16" s="5">
        <f t="shared" si="1"/>
        <v>39</v>
      </c>
      <c r="E16" s="5" t="s">
        <v>28</v>
      </c>
      <c r="F16" s="6">
        <f t="shared" si="2"/>
        <v>104.5</v>
      </c>
      <c r="G16" s="20"/>
      <c r="H16" s="20"/>
      <c r="I16" s="20"/>
      <c r="J16" s="20"/>
      <c r="K16" s="20"/>
      <c r="L16" s="20"/>
      <c r="M16" s="20"/>
      <c r="N16" s="20"/>
    </row>
    <row r="17" spans="1:15" ht="15.75" customHeight="1" x14ac:dyDescent="0.25">
      <c r="A17" s="7" t="s">
        <v>16</v>
      </c>
      <c r="B17" s="8">
        <v>4</v>
      </c>
      <c r="C17" s="14">
        <f t="shared" si="0"/>
        <v>0.08</v>
      </c>
      <c r="D17" s="5">
        <f t="shared" si="1"/>
        <v>43</v>
      </c>
      <c r="E17" s="8" t="s">
        <v>29</v>
      </c>
      <c r="F17" s="6">
        <f t="shared" si="2"/>
        <v>114.5</v>
      </c>
      <c r="G17" s="20"/>
      <c r="H17" s="20"/>
      <c r="I17" s="20"/>
      <c r="J17" s="20"/>
      <c r="K17" s="20"/>
      <c r="L17" s="20"/>
      <c r="M17" s="20"/>
      <c r="N17" s="20"/>
    </row>
    <row r="18" spans="1:15" ht="15.75" customHeight="1" x14ac:dyDescent="0.25">
      <c r="A18" s="7" t="s">
        <v>17</v>
      </c>
      <c r="B18" s="8">
        <v>2</v>
      </c>
      <c r="C18" s="14">
        <f t="shared" si="0"/>
        <v>0.04</v>
      </c>
      <c r="D18" s="5">
        <f t="shared" si="1"/>
        <v>45</v>
      </c>
      <c r="E18" s="8" t="s">
        <v>30</v>
      </c>
      <c r="F18" s="6">
        <f t="shared" si="2"/>
        <v>124.5</v>
      </c>
      <c r="G18" s="20"/>
      <c r="H18" s="20"/>
      <c r="I18" s="20"/>
      <c r="J18" s="20"/>
      <c r="K18" s="20"/>
      <c r="L18" s="20"/>
      <c r="M18" s="20"/>
      <c r="N18" s="20"/>
    </row>
    <row r="19" spans="1:15" ht="15.75" customHeight="1" x14ac:dyDescent="0.25">
      <c r="A19" s="7" t="s">
        <v>18</v>
      </c>
      <c r="B19" s="8">
        <v>3</v>
      </c>
      <c r="C19" s="14">
        <f t="shared" si="0"/>
        <v>0.06</v>
      </c>
      <c r="D19" s="5">
        <f t="shared" si="1"/>
        <v>48</v>
      </c>
      <c r="E19" s="8" t="s">
        <v>31</v>
      </c>
      <c r="F19" s="6">
        <f t="shared" si="2"/>
        <v>134.5</v>
      </c>
      <c r="H19" s="20"/>
      <c r="I19" s="20"/>
      <c r="J19" s="20"/>
      <c r="K19" s="20"/>
      <c r="L19" s="20"/>
      <c r="M19" s="20"/>
      <c r="N19" s="20"/>
      <c r="O19" s="20"/>
    </row>
    <row r="20" spans="1:15" ht="15.75" customHeight="1" x14ac:dyDescent="0.25">
      <c r="A20" s="7" t="s">
        <v>19</v>
      </c>
      <c r="B20" s="8">
        <v>0</v>
      </c>
      <c r="C20" s="14">
        <f t="shared" si="0"/>
        <v>0</v>
      </c>
      <c r="D20" s="5">
        <f t="shared" si="1"/>
        <v>48</v>
      </c>
      <c r="E20" s="8" t="s">
        <v>32</v>
      </c>
      <c r="F20" s="6">
        <f t="shared" si="2"/>
        <v>144.5</v>
      </c>
      <c r="H20" s="20"/>
      <c r="I20" s="20"/>
      <c r="J20" s="20"/>
      <c r="K20" s="20"/>
      <c r="L20" s="20"/>
      <c r="M20" s="20"/>
      <c r="N20" s="20"/>
      <c r="O20" s="20"/>
    </row>
    <row r="21" spans="1:15" ht="15.75" customHeight="1" x14ac:dyDescent="0.25">
      <c r="A21" s="7" t="s">
        <v>20</v>
      </c>
      <c r="B21" s="8">
        <v>2</v>
      </c>
      <c r="C21" s="14">
        <f t="shared" si="0"/>
        <v>0.04</v>
      </c>
      <c r="D21" s="5">
        <f t="shared" si="1"/>
        <v>50</v>
      </c>
      <c r="E21" s="8" t="s">
        <v>33</v>
      </c>
      <c r="F21" s="6">
        <f t="shared" si="2"/>
        <v>154.5</v>
      </c>
      <c r="H21" s="20"/>
      <c r="I21" s="20"/>
      <c r="J21" s="20"/>
      <c r="K21" s="20"/>
      <c r="L21" s="20"/>
      <c r="M21" s="20"/>
      <c r="N21" s="20"/>
      <c r="O21" s="20"/>
    </row>
    <row r="22" spans="1:15" ht="15.75" customHeight="1" x14ac:dyDescent="0.25">
      <c r="A22" s="7" t="s">
        <v>8</v>
      </c>
      <c r="B22" s="8">
        <f t="shared" ref="B22:C22" si="3">SUBTOTAL(109,B10:B21)</f>
        <v>50</v>
      </c>
      <c r="C22" s="14">
        <f t="shared" si="3"/>
        <v>1</v>
      </c>
      <c r="D22" s="8"/>
      <c r="E22" s="18"/>
      <c r="F22" s="16"/>
      <c r="H22" s="20"/>
      <c r="I22" s="20"/>
      <c r="J22" s="20"/>
      <c r="K22" s="20"/>
      <c r="L22" s="20"/>
      <c r="M22" s="20"/>
      <c r="N22" s="20"/>
      <c r="O22" s="20"/>
    </row>
    <row r="23" spans="1:15" ht="15.75" customHeight="1" x14ac:dyDescent="0.25">
      <c r="H23" s="20"/>
      <c r="I23" s="20"/>
      <c r="J23" s="20"/>
      <c r="K23" s="20"/>
      <c r="L23" s="20"/>
      <c r="M23" s="20"/>
      <c r="N23" s="20"/>
      <c r="O23" s="20"/>
    </row>
    <row r="24" spans="1:15" ht="15.75" customHeight="1" x14ac:dyDescent="0.25">
      <c r="H24" s="20"/>
      <c r="I24" s="20"/>
      <c r="J24" s="20"/>
      <c r="K24" s="20"/>
      <c r="L24" s="20"/>
      <c r="M24" s="20"/>
      <c r="N24" s="20"/>
      <c r="O24" s="20"/>
    </row>
    <row r="25" spans="1:15" ht="15.75" customHeight="1" x14ac:dyDescent="0.25">
      <c r="H25" s="20"/>
      <c r="I25" s="20"/>
      <c r="J25" s="20"/>
      <c r="K25" s="20"/>
      <c r="L25" s="20"/>
      <c r="M25" s="20"/>
      <c r="N25" s="20"/>
      <c r="O25" s="20"/>
    </row>
    <row r="26" spans="1:15" ht="15.75" customHeight="1" x14ac:dyDescent="0.25">
      <c r="H26" s="20"/>
      <c r="I26" s="20"/>
      <c r="J26" s="20"/>
      <c r="K26" s="20"/>
      <c r="L26" s="20"/>
      <c r="M26" s="20"/>
      <c r="N26" s="20"/>
      <c r="O26" s="20"/>
    </row>
    <row r="27" spans="1:15" ht="15.75" customHeight="1" x14ac:dyDescent="0.25">
      <c r="H27" s="20"/>
      <c r="I27" s="20"/>
      <c r="J27" s="20"/>
      <c r="K27" s="20"/>
      <c r="L27" s="20"/>
      <c r="M27" s="20"/>
      <c r="N27" s="20"/>
      <c r="O27" s="20"/>
    </row>
    <row r="28" spans="1:15" ht="15.75" customHeight="1" x14ac:dyDescent="0.25">
      <c r="H28" s="20"/>
      <c r="I28" s="20"/>
      <c r="J28" s="20"/>
      <c r="K28" s="20"/>
      <c r="L28" s="20"/>
      <c r="M28" s="20"/>
      <c r="N28" s="20"/>
      <c r="O28" s="20"/>
    </row>
    <row r="29" spans="1:15" ht="15.75" customHeight="1" x14ac:dyDescent="0.25">
      <c r="H29" s="20"/>
      <c r="I29" s="20"/>
      <c r="J29" s="20"/>
      <c r="K29" s="20"/>
      <c r="L29" s="20"/>
      <c r="M29" s="20"/>
      <c r="N29" s="20"/>
      <c r="O29" s="20"/>
    </row>
    <row r="30" spans="1:15" ht="15.75" customHeight="1" x14ac:dyDescent="0.25">
      <c r="H30" s="20"/>
      <c r="I30" s="20"/>
      <c r="J30" s="20"/>
      <c r="K30" s="20"/>
      <c r="L30" s="20"/>
      <c r="M30" s="20"/>
      <c r="N30" s="20"/>
      <c r="O30" s="20"/>
    </row>
    <row r="31" spans="1:15" ht="15.75" customHeight="1" x14ac:dyDescent="0.25">
      <c r="G31" s="20"/>
      <c r="H31" s="20"/>
      <c r="I31" s="20"/>
      <c r="J31" s="20"/>
      <c r="K31" s="20"/>
      <c r="L31" s="20"/>
      <c r="M31" s="20"/>
      <c r="N31" s="20"/>
      <c r="O31" s="20"/>
    </row>
    <row r="32" spans="1:15" ht="49.5" customHeight="1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</row>
    <row r="33" spans="1:13" ht="15.75" customHeight="1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</row>
    <row r="34" spans="1:13" ht="15.75" customHeight="1" x14ac:dyDescent="0.25">
      <c r="A34" s="22" t="s">
        <v>0</v>
      </c>
      <c r="B34" s="22" t="s">
        <v>2</v>
      </c>
      <c r="C34" s="22" t="s">
        <v>3</v>
      </c>
      <c r="D34" s="22" t="s">
        <v>4</v>
      </c>
      <c r="E34" s="22" t="s">
        <v>5</v>
      </c>
      <c r="F34" s="20"/>
      <c r="G34" s="20"/>
      <c r="H34" s="20"/>
      <c r="I34" s="20"/>
      <c r="J34" s="20"/>
      <c r="K34" s="20"/>
      <c r="L34" s="20"/>
      <c r="M34" s="20"/>
    </row>
    <row r="35" spans="1:13" ht="15.75" customHeight="1" x14ac:dyDescent="0.25">
      <c r="A35" s="21">
        <v>1</v>
      </c>
      <c r="B35" s="5">
        <v>1</v>
      </c>
      <c r="C35" s="10">
        <f t="shared" ref="C35:C44" si="4">(B35/45)</f>
        <v>2.2222222222222223E-2</v>
      </c>
      <c r="D35" s="11">
        <f>Table36[[#This Row],[Relative Frequency]]*1</f>
        <v>2.2222222222222223E-2</v>
      </c>
      <c r="E35" s="5">
        <v>1</v>
      </c>
      <c r="F35" s="20"/>
      <c r="G35" s="20"/>
      <c r="H35" s="20"/>
      <c r="I35" s="20"/>
      <c r="J35" s="20"/>
      <c r="K35" s="20"/>
      <c r="L35" s="20"/>
      <c r="M35" s="20"/>
    </row>
    <row r="36" spans="1:13" ht="15.75" customHeight="1" x14ac:dyDescent="0.25">
      <c r="A36" s="21">
        <v>2</v>
      </c>
      <c r="B36" s="5">
        <v>1</v>
      </c>
      <c r="C36" s="10">
        <f t="shared" si="4"/>
        <v>2.2222222222222223E-2</v>
      </c>
      <c r="D36" s="11">
        <f>Table36[[#This Row],[Relative Frequency]]*1</f>
        <v>2.2222222222222223E-2</v>
      </c>
      <c r="E36" s="5">
        <f t="shared" ref="E36:E44" si="5">E35+B36</f>
        <v>2</v>
      </c>
      <c r="F36" s="20"/>
      <c r="G36" s="20"/>
      <c r="H36" s="20"/>
      <c r="I36" s="20"/>
      <c r="J36" s="20"/>
      <c r="K36" s="20"/>
      <c r="L36" s="20"/>
      <c r="M36" s="20"/>
    </row>
    <row r="37" spans="1:13" ht="15.75" customHeight="1" x14ac:dyDescent="0.25">
      <c r="A37" s="21">
        <v>3</v>
      </c>
      <c r="B37" s="5">
        <v>3</v>
      </c>
      <c r="C37" s="10">
        <f t="shared" si="4"/>
        <v>6.6666666666666666E-2</v>
      </c>
      <c r="D37" s="11">
        <f>Table36[[#This Row],[Relative Frequency]]*1</f>
        <v>6.6666666666666666E-2</v>
      </c>
      <c r="E37" s="5">
        <f t="shared" si="5"/>
        <v>5</v>
      </c>
      <c r="F37" s="20"/>
      <c r="G37" s="20"/>
      <c r="H37" s="20"/>
      <c r="I37" s="20"/>
      <c r="J37" s="20"/>
      <c r="K37" s="20"/>
      <c r="L37" s="20"/>
      <c r="M37" s="20"/>
    </row>
    <row r="38" spans="1:13" ht="15.75" customHeight="1" x14ac:dyDescent="0.25">
      <c r="A38" s="23">
        <v>4</v>
      </c>
      <c r="B38" s="5">
        <v>12</v>
      </c>
      <c r="C38" s="10">
        <f t="shared" si="4"/>
        <v>0.26666666666666666</v>
      </c>
      <c r="D38" s="11">
        <f>Table36[[#This Row],[Relative Frequency]]*1</f>
        <v>0.26666666666666666</v>
      </c>
      <c r="E38" s="5">
        <f t="shared" si="5"/>
        <v>17</v>
      </c>
      <c r="F38" s="20"/>
      <c r="G38" s="20"/>
      <c r="H38" s="20"/>
      <c r="I38" s="20"/>
      <c r="J38" s="20"/>
      <c r="K38" s="20"/>
      <c r="L38" s="20"/>
      <c r="M38" s="20"/>
    </row>
    <row r="39" spans="1:13" ht="15.75" customHeight="1" x14ac:dyDescent="0.25">
      <c r="A39" s="23">
        <v>5</v>
      </c>
      <c r="B39" s="5">
        <v>6</v>
      </c>
      <c r="C39" s="10">
        <f t="shared" si="4"/>
        <v>0.13333333333333333</v>
      </c>
      <c r="D39" s="11">
        <f>Table36[[#This Row],[Relative Frequency]]*1</f>
        <v>0.13333333333333333</v>
      </c>
      <c r="E39" s="5">
        <f t="shared" si="5"/>
        <v>23</v>
      </c>
      <c r="F39" s="20"/>
      <c r="H39" s="20"/>
      <c r="I39" s="20"/>
      <c r="J39" s="20"/>
      <c r="K39" s="20"/>
      <c r="L39" s="20"/>
      <c r="M39" s="20"/>
    </row>
    <row r="40" spans="1:13" ht="15.75" customHeight="1" x14ac:dyDescent="0.25">
      <c r="A40" s="23">
        <v>6</v>
      </c>
      <c r="B40" s="5">
        <v>4</v>
      </c>
      <c r="C40" s="10">
        <f t="shared" si="4"/>
        <v>8.8888888888888892E-2</v>
      </c>
      <c r="D40" s="11">
        <f>Table36[[#This Row],[Relative Frequency]]*1</f>
        <v>8.8888888888888892E-2</v>
      </c>
      <c r="E40" s="5">
        <f t="shared" si="5"/>
        <v>27</v>
      </c>
      <c r="H40" s="20"/>
      <c r="I40" s="20"/>
      <c r="J40" s="20"/>
      <c r="K40" s="20"/>
      <c r="L40" s="20"/>
      <c r="M40" s="20"/>
    </row>
    <row r="41" spans="1:13" ht="15.75" customHeight="1" x14ac:dyDescent="0.25">
      <c r="A41" s="23">
        <v>7</v>
      </c>
      <c r="B41" s="5">
        <v>5</v>
      </c>
      <c r="C41" s="10">
        <f t="shared" si="4"/>
        <v>0.1111111111111111</v>
      </c>
      <c r="D41" s="11">
        <f>Table36[[#This Row],[Relative Frequency]]*1</f>
        <v>0.1111111111111111</v>
      </c>
      <c r="E41" s="5">
        <f t="shared" si="5"/>
        <v>32</v>
      </c>
      <c r="H41" s="20"/>
      <c r="I41" s="20"/>
      <c r="J41" s="20"/>
    </row>
    <row r="42" spans="1:13" ht="15.75" customHeight="1" x14ac:dyDescent="0.25">
      <c r="A42" s="23">
        <v>8</v>
      </c>
      <c r="B42" s="5">
        <v>4</v>
      </c>
      <c r="C42" s="10">
        <f t="shared" si="4"/>
        <v>8.8888888888888892E-2</v>
      </c>
      <c r="D42" s="11">
        <f>Table36[[#This Row],[Relative Frequency]]*1</f>
        <v>8.8888888888888892E-2</v>
      </c>
      <c r="E42" s="5">
        <f t="shared" si="5"/>
        <v>36</v>
      </c>
      <c r="H42" s="20"/>
      <c r="I42" s="20"/>
      <c r="J42" s="20"/>
    </row>
    <row r="43" spans="1:13" ht="15.75" customHeight="1" x14ac:dyDescent="0.25">
      <c r="A43" s="24">
        <v>9</v>
      </c>
      <c r="B43" s="8">
        <v>6</v>
      </c>
      <c r="C43" s="14">
        <f t="shared" si="4"/>
        <v>0.13333333333333333</v>
      </c>
      <c r="D43" s="15">
        <f>Table36[[#This Row],[Relative Frequency]]*1</f>
        <v>0.13333333333333333</v>
      </c>
      <c r="E43" s="8">
        <f t="shared" si="5"/>
        <v>42</v>
      </c>
      <c r="H43" s="20"/>
      <c r="I43" s="20"/>
      <c r="J43" s="20"/>
    </row>
    <row r="44" spans="1:13" ht="15.75" customHeight="1" x14ac:dyDescent="0.25">
      <c r="A44" s="24">
        <v>10</v>
      </c>
      <c r="B44" s="8">
        <v>3</v>
      </c>
      <c r="C44" s="14">
        <f t="shared" si="4"/>
        <v>6.6666666666666666E-2</v>
      </c>
      <c r="D44" s="15">
        <f>Table36[[#This Row],[Relative Frequency]]*1</f>
        <v>6.6666666666666666E-2</v>
      </c>
      <c r="E44" s="8">
        <f t="shared" si="5"/>
        <v>45</v>
      </c>
      <c r="H44" s="20"/>
      <c r="I44" s="20"/>
      <c r="J44" s="20"/>
    </row>
    <row r="45" spans="1:13" ht="15.75" customHeight="1" x14ac:dyDescent="0.25">
      <c r="A45" s="25" t="s">
        <v>8</v>
      </c>
      <c r="B45" s="8">
        <f>SUBTOTAL(109,Table36[[Frequency ]])</f>
        <v>45</v>
      </c>
      <c r="C45" s="14">
        <f>SUBTOTAL(109,Table36[Relative Frequency])</f>
        <v>0.99999999999999989</v>
      </c>
      <c r="D45" s="15">
        <f>SUBTOTAL(109,Table36[Percentage (%)])</f>
        <v>0.99999999999999989</v>
      </c>
      <c r="E45" s="8"/>
      <c r="H45" s="20"/>
      <c r="I45" s="20"/>
      <c r="J45" s="20"/>
    </row>
    <row r="46" spans="1:13" ht="15.75" customHeight="1" x14ac:dyDescent="0.25">
      <c r="H46" s="20"/>
      <c r="I46" s="20"/>
      <c r="J46" s="20"/>
    </row>
    <row r="51" spans="1:5" ht="30.75" customHeight="1" x14ac:dyDescent="0.25"/>
    <row r="53" spans="1:5" ht="15.75" customHeight="1" x14ac:dyDescent="0.25">
      <c r="A53" s="22" t="s">
        <v>0</v>
      </c>
      <c r="B53" s="22" t="s">
        <v>2</v>
      </c>
      <c r="C53" s="22" t="s">
        <v>3</v>
      </c>
      <c r="D53" s="22" t="s">
        <v>4</v>
      </c>
      <c r="E53" s="22" t="s">
        <v>5</v>
      </c>
    </row>
    <row r="54" spans="1:5" ht="15.75" customHeight="1" x14ac:dyDescent="0.25">
      <c r="A54" s="21">
        <v>1</v>
      </c>
      <c r="B54" s="5">
        <v>1</v>
      </c>
      <c r="C54" s="10">
        <f t="shared" ref="C54:C63" si="6">(B54/45)</f>
        <v>2.2222222222222223E-2</v>
      </c>
      <c r="D54" s="11">
        <f>Table363[[#This Row],[Relative Frequency]]*1</f>
        <v>2.2222222222222223E-2</v>
      </c>
      <c r="E54" s="5">
        <v>1</v>
      </c>
    </row>
    <row r="55" spans="1:5" ht="15.75" customHeight="1" x14ac:dyDescent="0.25">
      <c r="A55" s="21">
        <v>2</v>
      </c>
      <c r="B55" s="5">
        <v>1</v>
      </c>
      <c r="C55" s="10">
        <f t="shared" si="6"/>
        <v>2.2222222222222223E-2</v>
      </c>
      <c r="D55" s="11">
        <f>Table363[[#This Row],[Relative Frequency]]*1</f>
        <v>2.2222222222222223E-2</v>
      </c>
      <c r="E55" s="5">
        <f t="shared" ref="E55:E63" si="7">E54+B55</f>
        <v>2</v>
      </c>
    </row>
    <row r="56" spans="1:5" ht="15.75" customHeight="1" x14ac:dyDescent="0.25">
      <c r="A56" s="21">
        <v>3</v>
      </c>
      <c r="B56" s="5">
        <v>3</v>
      </c>
      <c r="C56" s="10">
        <f t="shared" si="6"/>
        <v>6.6666666666666666E-2</v>
      </c>
      <c r="D56" s="11">
        <f>Table363[[#This Row],[Relative Frequency]]*1</f>
        <v>6.6666666666666666E-2</v>
      </c>
      <c r="E56" s="5">
        <f t="shared" si="7"/>
        <v>5</v>
      </c>
    </row>
    <row r="57" spans="1:5" ht="15.75" customHeight="1" x14ac:dyDescent="0.25">
      <c r="A57" s="23">
        <v>4</v>
      </c>
      <c r="B57" s="5">
        <v>12</v>
      </c>
      <c r="C57" s="10">
        <f t="shared" si="6"/>
        <v>0.26666666666666666</v>
      </c>
      <c r="D57" s="11">
        <f>Table363[[#This Row],[Relative Frequency]]*1</f>
        <v>0.26666666666666666</v>
      </c>
      <c r="E57" s="5">
        <f t="shared" si="7"/>
        <v>17</v>
      </c>
    </row>
    <row r="58" spans="1:5" ht="15.75" customHeight="1" x14ac:dyDescent="0.25">
      <c r="A58" s="8">
        <v>5</v>
      </c>
      <c r="B58" s="8">
        <v>6</v>
      </c>
      <c r="C58" s="14">
        <f t="shared" si="6"/>
        <v>0.13333333333333333</v>
      </c>
      <c r="D58" s="15">
        <f>Table363[[#This Row],[Relative Frequency]]*1</f>
        <v>0.13333333333333333</v>
      </c>
      <c r="E58" s="5">
        <f t="shared" si="7"/>
        <v>23</v>
      </c>
    </row>
    <row r="59" spans="1:5" ht="15.75" customHeight="1" x14ac:dyDescent="0.25">
      <c r="A59" s="8">
        <v>6</v>
      </c>
      <c r="B59" s="8">
        <v>4</v>
      </c>
      <c r="C59" s="14">
        <f t="shared" si="6"/>
        <v>8.8888888888888892E-2</v>
      </c>
      <c r="D59" s="15">
        <f>Table363[[#This Row],[Relative Frequency]]*1</f>
        <v>8.8888888888888892E-2</v>
      </c>
      <c r="E59" s="5">
        <f t="shared" si="7"/>
        <v>27</v>
      </c>
    </row>
    <row r="60" spans="1:5" ht="15.75" customHeight="1" x14ac:dyDescent="0.25">
      <c r="A60" s="8">
        <v>7</v>
      </c>
      <c r="B60" s="8">
        <v>5</v>
      </c>
      <c r="C60" s="14">
        <f t="shared" si="6"/>
        <v>0.1111111111111111</v>
      </c>
      <c r="D60" s="15">
        <f>Table363[[#This Row],[Relative Frequency]]*1</f>
        <v>0.1111111111111111</v>
      </c>
      <c r="E60" s="5">
        <f t="shared" si="7"/>
        <v>32</v>
      </c>
    </row>
    <row r="61" spans="1:5" ht="15.75" customHeight="1" x14ac:dyDescent="0.25">
      <c r="A61" s="8">
        <v>8</v>
      </c>
      <c r="B61" s="8">
        <v>4</v>
      </c>
      <c r="C61" s="14">
        <f t="shared" si="6"/>
        <v>8.8888888888888892E-2</v>
      </c>
      <c r="D61" s="15">
        <f>Table363[[#This Row],[Relative Frequency]]*1</f>
        <v>8.8888888888888892E-2</v>
      </c>
      <c r="E61" s="5">
        <f t="shared" si="7"/>
        <v>36</v>
      </c>
    </row>
    <row r="62" spans="1:5" ht="15.75" customHeight="1" x14ac:dyDescent="0.25">
      <c r="A62" s="8">
        <v>9</v>
      </c>
      <c r="B62" s="8">
        <v>6</v>
      </c>
      <c r="C62" s="14">
        <f t="shared" si="6"/>
        <v>0.13333333333333333</v>
      </c>
      <c r="D62" s="15">
        <f>Table363[[#This Row],[Relative Frequency]]*1</f>
        <v>0.13333333333333333</v>
      </c>
      <c r="E62" s="5">
        <f t="shared" si="7"/>
        <v>42</v>
      </c>
    </row>
    <row r="63" spans="1:5" ht="15.75" customHeight="1" x14ac:dyDescent="0.25">
      <c r="A63" s="8">
        <v>10</v>
      </c>
      <c r="B63" s="8">
        <v>3</v>
      </c>
      <c r="C63" s="14">
        <f t="shared" si="6"/>
        <v>6.6666666666666666E-2</v>
      </c>
      <c r="D63" s="15">
        <f>Table363[[#This Row],[Relative Frequency]]*1</f>
        <v>6.6666666666666666E-2</v>
      </c>
      <c r="E63" s="5">
        <f t="shared" si="7"/>
        <v>45</v>
      </c>
    </row>
    <row r="64" spans="1:5" ht="15.75" customHeight="1" x14ac:dyDescent="0.25">
      <c r="A64" s="25">
        <f>SUBTOTAL(109,Table363[Data Values])</f>
        <v>55</v>
      </c>
      <c r="B64" s="8">
        <f>SUBTOTAL(109,Table363[[Frequency ]])</f>
        <v>45</v>
      </c>
      <c r="C64" s="14">
        <f>SUBTOTAL(109,Table363[Relative Frequency])</f>
        <v>0.99999999999999989</v>
      </c>
      <c r="D64" s="15">
        <f>SUBTOTAL(109,Table363[Percentage (%)])</f>
        <v>0.99999999999999989</v>
      </c>
      <c r="E64" s="8">
        <f>SUBTOTAL(109,Table363[[Cumulative Frequency ]])</f>
        <v>230</v>
      </c>
    </row>
  </sheetData>
  <phoneticPr fontId="2" type="noConversion"/>
  <pageMargins left="0.7" right="0.7" top="0.75" bottom="0.75" header="0.3" footer="0.3"/>
  <pageSetup orientation="portrait" horizontalDpi="1200" verticalDpi="1200" r:id="rId1"/>
  <ignoredErrors>
    <ignoredError sqref="C9" calculatedColumn="1"/>
  </ignoredErrors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0D832-FF49-4DF4-8F0E-E4C9E4204D8E}">
  <dimension ref="A1:T560"/>
  <sheetViews>
    <sheetView topLeftCell="A403" zoomScale="85" zoomScaleNormal="85" workbookViewId="0">
      <selection activeCell="A561" sqref="A561"/>
    </sheetView>
  </sheetViews>
  <sheetFormatPr defaultRowHeight="15" x14ac:dyDescent="0.25"/>
  <sheetData>
    <row r="1" spans="2:20" ht="21" x14ac:dyDescent="0.25">
      <c r="B1" s="33">
        <v>2.2000000000000002</v>
      </c>
      <c r="C1" s="33"/>
      <c r="D1" s="33"/>
      <c r="E1" s="33"/>
      <c r="F1" s="33"/>
      <c r="G1" s="33"/>
      <c r="K1" s="32"/>
      <c r="L1" s="32"/>
      <c r="M1" s="32"/>
      <c r="N1" s="32"/>
      <c r="O1" s="32"/>
      <c r="P1" s="32"/>
    </row>
    <row r="2" spans="2:20" x14ac:dyDescent="0.25">
      <c r="B2" s="27"/>
      <c r="C2" s="27"/>
      <c r="D2" s="27"/>
      <c r="E2" s="27"/>
      <c r="F2" s="27"/>
      <c r="G2" s="27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spans="2:20" x14ac:dyDescent="0.25"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</row>
    <row r="4" spans="2:20" x14ac:dyDescent="0.25"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2:20" x14ac:dyDescent="0.25"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2:20" x14ac:dyDescent="0.25"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</row>
    <row r="7" spans="2:20" x14ac:dyDescent="0.25"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2:20" x14ac:dyDescent="0.25"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</row>
    <row r="9" spans="2:20" x14ac:dyDescent="0.25"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</row>
    <row r="10" spans="2:20" x14ac:dyDescent="0.25"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</row>
    <row r="11" spans="2:20" x14ac:dyDescent="0.25"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spans="2:20" x14ac:dyDescent="0.25"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</row>
    <row r="13" spans="2:20" x14ac:dyDescent="0.25"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</row>
    <row r="18" spans="1:8" x14ac:dyDescent="0.25">
      <c r="A18" s="32">
        <v>2.19</v>
      </c>
      <c r="B18" s="32"/>
      <c r="C18" s="32"/>
      <c r="D18" s="32"/>
      <c r="E18" s="32"/>
      <c r="F18" s="32"/>
      <c r="G18" s="32"/>
      <c r="H18" s="32"/>
    </row>
    <row r="33" spans="1:8" x14ac:dyDescent="0.25">
      <c r="A33" s="34"/>
      <c r="B33" s="34"/>
      <c r="C33" s="34"/>
      <c r="D33" s="34"/>
      <c r="E33" s="34"/>
      <c r="F33" s="34"/>
      <c r="G33" s="34"/>
      <c r="H33" s="34"/>
    </row>
    <row r="38" spans="1:8" x14ac:dyDescent="0.25">
      <c r="A38" s="32">
        <v>2.1800000000000002</v>
      </c>
      <c r="B38" s="32"/>
      <c r="C38" s="32"/>
      <c r="D38" s="32"/>
      <c r="E38" s="32"/>
      <c r="F38" s="32"/>
      <c r="G38" s="32"/>
      <c r="H38" s="32"/>
    </row>
    <row r="57" spans="2:7" x14ac:dyDescent="0.25">
      <c r="B57" s="32">
        <v>2.21</v>
      </c>
      <c r="C57" s="32"/>
      <c r="D57" s="32"/>
      <c r="E57" s="32"/>
      <c r="F57" s="32"/>
      <c r="G57" s="32"/>
    </row>
    <row r="75" spans="2:7" x14ac:dyDescent="0.25">
      <c r="B75" s="32">
        <v>2.23</v>
      </c>
      <c r="C75" s="32"/>
      <c r="D75" s="32"/>
      <c r="E75" s="32"/>
      <c r="F75" s="32"/>
      <c r="G75" s="32"/>
    </row>
    <row r="98" spans="2:8" x14ac:dyDescent="0.25">
      <c r="B98" s="32">
        <v>2.2400000000000002</v>
      </c>
      <c r="C98" s="32"/>
      <c r="D98" s="32"/>
      <c r="E98" s="32"/>
      <c r="F98" s="32"/>
      <c r="G98" s="32"/>
      <c r="H98" s="32"/>
    </row>
    <row r="120" spans="1:11" x14ac:dyDescent="0.25">
      <c r="A120" s="32">
        <v>2.2599999999999998</v>
      </c>
      <c r="B120" s="32"/>
      <c r="C120" s="32"/>
      <c r="D120" s="32"/>
      <c r="E120" s="32"/>
      <c r="F120" s="32"/>
      <c r="G120" s="32"/>
      <c r="H120" s="32"/>
      <c r="I120" s="32"/>
      <c r="J120" s="32"/>
      <c r="K120" s="32"/>
    </row>
    <row r="138" spans="2:9" x14ac:dyDescent="0.25">
      <c r="B138" s="32">
        <v>2.27</v>
      </c>
      <c r="C138" s="32"/>
      <c r="D138" s="32"/>
      <c r="E138" s="32"/>
      <c r="F138" s="32"/>
      <c r="G138" s="32"/>
      <c r="H138" s="32"/>
      <c r="I138" s="32"/>
    </row>
    <row r="160" spans="2:9" x14ac:dyDescent="0.25">
      <c r="B160" s="32">
        <v>2.2799999999999998</v>
      </c>
      <c r="C160" s="32"/>
      <c r="D160" s="32"/>
      <c r="E160" s="32"/>
      <c r="F160" s="32"/>
      <c r="G160" s="32"/>
      <c r="H160" s="32"/>
      <c r="I160" s="32"/>
    </row>
    <row r="182" spans="2:9" x14ac:dyDescent="0.25">
      <c r="B182" s="32">
        <v>2.29</v>
      </c>
      <c r="C182" s="32"/>
      <c r="D182" s="32"/>
      <c r="E182" s="32"/>
      <c r="F182" s="32"/>
      <c r="G182" s="32"/>
      <c r="H182" s="32"/>
      <c r="I182" s="32"/>
    </row>
    <row r="196" spans="1:10" x14ac:dyDescent="0.25">
      <c r="A196" s="32">
        <v>2.52</v>
      </c>
      <c r="B196" s="32"/>
      <c r="C196" s="32"/>
      <c r="D196" s="32"/>
      <c r="E196" s="32"/>
      <c r="F196" s="32"/>
      <c r="G196" s="32"/>
      <c r="H196" s="32"/>
      <c r="I196" s="32"/>
      <c r="J196" s="32"/>
    </row>
    <row r="214" spans="1:9" x14ac:dyDescent="0.25">
      <c r="A214" s="32">
        <v>2.5299999999999998</v>
      </c>
      <c r="B214" s="32"/>
      <c r="C214" s="32"/>
      <c r="D214" s="32"/>
      <c r="E214" s="32"/>
      <c r="F214" s="32"/>
      <c r="G214" s="32"/>
      <c r="H214" s="32"/>
      <c r="I214" s="32"/>
    </row>
    <row r="236" spans="2:8" x14ac:dyDescent="0.25">
      <c r="B236" s="32">
        <v>2.54</v>
      </c>
      <c r="C236" s="32"/>
      <c r="D236" s="32"/>
      <c r="E236" s="32"/>
      <c r="F236" s="32"/>
      <c r="G236" s="32"/>
      <c r="H236" s="32"/>
    </row>
    <row r="260" spans="2:8" x14ac:dyDescent="0.25">
      <c r="B260" s="32">
        <v>2.5499999999999998</v>
      </c>
      <c r="C260" s="32"/>
      <c r="D260" s="32"/>
      <c r="E260" s="32"/>
      <c r="F260" s="32"/>
      <c r="G260" s="32"/>
      <c r="H260" s="32"/>
    </row>
    <row r="291" spans="1:7" x14ac:dyDescent="0.25">
      <c r="A291" s="32">
        <v>2.56</v>
      </c>
      <c r="B291" s="32"/>
      <c r="C291" s="32"/>
      <c r="D291" s="32"/>
      <c r="E291" s="32"/>
      <c r="F291" s="32"/>
      <c r="G291" s="32"/>
    </row>
    <row r="316" spans="1:8" x14ac:dyDescent="0.25">
      <c r="A316" s="32">
        <v>2.57</v>
      </c>
      <c r="B316" s="32"/>
      <c r="C316" s="32"/>
      <c r="D316" s="32"/>
      <c r="E316" s="32"/>
      <c r="F316" s="32"/>
      <c r="G316" s="32"/>
      <c r="H316" s="32"/>
    </row>
    <row r="346" spans="1:7" x14ac:dyDescent="0.25">
      <c r="A346" s="32">
        <v>2.58</v>
      </c>
      <c r="B346" s="32"/>
      <c r="C346" s="32"/>
      <c r="D346" s="32"/>
      <c r="E346" s="32"/>
      <c r="F346" s="32"/>
      <c r="G346" s="32"/>
    </row>
    <row r="364" spans="1:6" x14ac:dyDescent="0.25">
      <c r="A364" s="32">
        <v>2.59</v>
      </c>
      <c r="B364" s="32"/>
      <c r="C364" s="32"/>
      <c r="D364" s="32"/>
      <c r="E364" s="32"/>
      <c r="F364" s="32"/>
    </row>
    <row r="386" spans="1:6" x14ac:dyDescent="0.25">
      <c r="A386" s="32">
        <v>2.68</v>
      </c>
      <c r="B386" s="32"/>
      <c r="C386" s="32"/>
      <c r="D386" s="32"/>
      <c r="E386" s="32"/>
      <c r="F386" s="32"/>
    </row>
    <row r="413" spans="1:6" x14ac:dyDescent="0.25">
      <c r="A413" s="32">
        <v>2.69</v>
      </c>
      <c r="B413" s="32"/>
      <c r="C413" s="32"/>
      <c r="D413" s="32"/>
      <c r="E413" s="32"/>
      <c r="F413" s="32"/>
    </row>
    <row r="421" spans="1:6" x14ac:dyDescent="0.25">
      <c r="A421" s="32">
        <v>2.71</v>
      </c>
      <c r="B421" s="32"/>
      <c r="C421" s="32"/>
      <c r="D421" s="32"/>
      <c r="E421" s="32"/>
      <c r="F421" s="32"/>
    </row>
    <row r="441" spans="1:19" x14ac:dyDescent="0.25">
      <c r="A441" s="36" t="s">
        <v>34</v>
      </c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</row>
    <row r="442" spans="1:19" x14ac:dyDescent="0.2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</row>
    <row r="443" spans="1:19" x14ac:dyDescent="0.2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</row>
    <row r="444" spans="1:19" x14ac:dyDescent="0.2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</row>
    <row r="445" spans="1:19" x14ac:dyDescent="0.2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</row>
    <row r="446" spans="1:19" x14ac:dyDescent="0.2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</row>
    <row r="447" spans="1:19" x14ac:dyDescent="0.2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</row>
    <row r="450" spans="1:11" x14ac:dyDescent="0.25">
      <c r="A450" s="37">
        <v>3.16</v>
      </c>
      <c r="B450" s="37"/>
      <c r="C450" s="37"/>
      <c r="D450" s="37"/>
      <c r="E450" s="37"/>
      <c r="F450" s="37"/>
      <c r="G450" s="37"/>
      <c r="H450" s="37"/>
      <c r="I450" s="37"/>
      <c r="J450" s="37"/>
      <c r="K450" s="37"/>
    </row>
    <row r="451" spans="1:11" x14ac:dyDescent="0.25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</row>
    <row r="469" spans="1:11" x14ac:dyDescent="0.25">
      <c r="A469" s="32">
        <v>3.17</v>
      </c>
      <c r="B469" s="32"/>
      <c r="C469" s="32"/>
      <c r="D469" s="32"/>
      <c r="E469" s="32"/>
      <c r="F469" s="32"/>
      <c r="G469" s="32"/>
      <c r="H469" s="32"/>
      <c r="I469" s="32"/>
      <c r="J469" s="32"/>
      <c r="K469" s="32"/>
    </row>
    <row r="470" spans="1:11" x14ac:dyDescent="0.25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</row>
    <row r="488" spans="1:11" x14ac:dyDescent="0.25">
      <c r="A488" s="32">
        <v>3.19</v>
      </c>
      <c r="B488" s="32"/>
      <c r="C488" s="32"/>
      <c r="D488" s="32"/>
      <c r="E488" s="32"/>
      <c r="F488" s="32"/>
      <c r="G488" s="32"/>
      <c r="H488" s="32"/>
      <c r="I488" s="32"/>
      <c r="J488" s="32"/>
      <c r="K488" s="32"/>
    </row>
    <row r="489" spans="1:11" x14ac:dyDescent="0.25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</row>
    <row r="508" spans="1:11" x14ac:dyDescent="0.25">
      <c r="A508" s="35">
        <v>3.2</v>
      </c>
      <c r="B508" s="35"/>
      <c r="C508" s="35"/>
      <c r="D508" s="35"/>
      <c r="E508" s="35"/>
      <c r="F508" s="35"/>
      <c r="G508" s="35"/>
      <c r="H508" s="35"/>
      <c r="I508" s="35"/>
      <c r="J508" s="35"/>
      <c r="K508" s="35"/>
    </row>
    <row r="509" spans="1:11" x14ac:dyDescent="0.25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</row>
    <row r="527" spans="1:11" x14ac:dyDescent="0.25">
      <c r="A527" s="32">
        <v>3.24</v>
      </c>
      <c r="B527" s="32"/>
      <c r="C527" s="32"/>
      <c r="D527" s="32"/>
      <c r="E527" s="32"/>
      <c r="F527" s="32"/>
      <c r="G527" s="32"/>
      <c r="H527" s="32"/>
      <c r="I527" s="32"/>
      <c r="J527" s="32"/>
      <c r="K527" s="32"/>
    </row>
    <row r="528" spans="1:11" x14ac:dyDescent="0.25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</row>
    <row r="546" spans="1:10" x14ac:dyDescent="0.25">
      <c r="A546" s="32">
        <v>3.36</v>
      </c>
      <c r="B546" s="32"/>
      <c r="C546" s="32"/>
      <c r="D546" s="32"/>
      <c r="E546" s="32"/>
      <c r="F546" s="32"/>
      <c r="G546" s="32"/>
      <c r="H546" s="32"/>
      <c r="I546" s="32"/>
      <c r="J546" s="32"/>
    </row>
    <row r="547" spans="1:10" x14ac:dyDescent="0.25">
      <c r="A547" s="32"/>
      <c r="B547" s="32"/>
      <c r="C547" s="32"/>
      <c r="D547" s="32"/>
      <c r="E547" s="32"/>
      <c r="F547" s="32"/>
      <c r="G547" s="32"/>
      <c r="H547" s="32"/>
      <c r="I547" s="32"/>
      <c r="J547" s="32"/>
    </row>
    <row r="559" spans="1:10" x14ac:dyDescent="0.25">
      <c r="A559" s="32">
        <v>3.34</v>
      </c>
      <c r="B559" s="32"/>
      <c r="C559" s="32"/>
      <c r="D559" s="32"/>
      <c r="E559" s="32"/>
      <c r="F559" s="32"/>
      <c r="G559" s="32"/>
      <c r="H559" s="32"/>
      <c r="I559" s="32"/>
    </row>
    <row r="560" spans="1:10" x14ac:dyDescent="0.25">
      <c r="A560" s="32"/>
      <c r="B560" s="32"/>
      <c r="C560" s="32"/>
      <c r="D560" s="32"/>
      <c r="E560" s="32"/>
      <c r="F560" s="32"/>
      <c r="G560" s="32"/>
      <c r="H560" s="32"/>
      <c r="I560" s="32"/>
    </row>
  </sheetData>
  <mergeCells count="31">
    <mergeCell ref="A508:K509"/>
    <mergeCell ref="A527:K528"/>
    <mergeCell ref="A546:J547"/>
    <mergeCell ref="A559:I560"/>
    <mergeCell ref="A421:F421"/>
    <mergeCell ref="A441:S447"/>
    <mergeCell ref="A450:K451"/>
    <mergeCell ref="A469:K470"/>
    <mergeCell ref="A488:K489"/>
    <mergeCell ref="A316:H316"/>
    <mergeCell ref="A346:G346"/>
    <mergeCell ref="A364:F364"/>
    <mergeCell ref="A386:F386"/>
    <mergeCell ref="A413:F413"/>
    <mergeCell ref="A196:J196"/>
    <mergeCell ref="A214:I214"/>
    <mergeCell ref="B236:H236"/>
    <mergeCell ref="B260:H260"/>
    <mergeCell ref="A291:G291"/>
    <mergeCell ref="B138:I138"/>
    <mergeCell ref="B160:I160"/>
    <mergeCell ref="B182:I182"/>
    <mergeCell ref="B1:G1"/>
    <mergeCell ref="K1:P1"/>
    <mergeCell ref="A33:H33"/>
    <mergeCell ref="A120:K120"/>
    <mergeCell ref="A18:H18"/>
    <mergeCell ref="A38:H38"/>
    <mergeCell ref="B57:G57"/>
    <mergeCell ref="B75:G75"/>
    <mergeCell ref="B98:H98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C82F1-5DEF-494A-867D-453F9F9ECE07}">
  <dimension ref="A2:J37"/>
  <sheetViews>
    <sheetView tabSelected="1" topLeftCell="A24" workbookViewId="0">
      <selection activeCell="G35" sqref="G35"/>
    </sheetView>
  </sheetViews>
  <sheetFormatPr defaultColWidth="15.28515625" defaultRowHeight="21" customHeight="1" x14ac:dyDescent="0.25"/>
  <cols>
    <col min="1" max="2" width="15.28515625" style="28"/>
    <col min="3" max="3" width="16.28515625" style="28" bestFit="1" customWidth="1"/>
    <col min="4" max="6" width="15.28515625" style="28"/>
    <col min="7" max="7" width="16.28515625" style="28" bestFit="1" customWidth="1"/>
    <col min="8" max="16384" width="15.28515625" style="28"/>
  </cols>
  <sheetData>
    <row r="2" spans="2:10" ht="21" customHeight="1" x14ac:dyDescent="0.25">
      <c r="B2" s="28" t="s">
        <v>36</v>
      </c>
      <c r="C2" s="28" t="s">
        <v>37</v>
      </c>
      <c r="D2" s="28" t="s">
        <v>38</v>
      </c>
      <c r="E2" s="28" t="s">
        <v>39</v>
      </c>
      <c r="G2" s="28" t="s">
        <v>36</v>
      </c>
      <c r="H2" s="28" t="s">
        <v>37</v>
      </c>
      <c r="I2" s="28" t="s">
        <v>38</v>
      </c>
      <c r="J2" s="28" t="s">
        <v>39</v>
      </c>
    </row>
    <row r="3" spans="2:10" ht="21" customHeight="1" x14ac:dyDescent="0.25">
      <c r="B3" s="28">
        <v>6</v>
      </c>
      <c r="C3" s="28">
        <v>58</v>
      </c>
      <c r="D3" s="28">
        <f t="shared" ref="D3:D8" si="0">B3 * C3</f>
        <v>348</v>
      </c>
      <c r="E3" s="28">
        <f t="shared" ref="E3:E8" si="1">C3 * D3</f>
        <v>20184</v>
      </c>
      <c r="G3" s="28">
        <v>1</v>
      </c>
      <c r="H3" s="28">
        <v>8</v>
      </c>
      <c r="I3" s="28">
        <f t="shared" ref="I3:I8" si="2">G3 * H3</f>
        <v>8</v>
      </c>
      <c r="J3" s="28">
        <f t="shared" ref="J3:J8" si="3">H3 * I3</f>
        <v>64</v>
      </c>
    </row>
    <row r="4" spans="2:10" ht="21" customHeight="1" x14ac:dyDescent="0.25">
      <c r="B4" s="28">
        <v>12</v>
      </c>
      <c r="C4" s="28">
        <v>69</v>
      </c>
      <c r="D4" s="28">
        <f t="shared" si="0"/>
        <v>828</v>
      </c>
      <c r="E4" s="28">
        <f t="shared" si="1"/>
        <v>57132</v>
      </c>
      <c r="G4" s="28">
        <v>2</v>
      </c>
      <c r="H4" s="28">
        <v>13</v>
      </c>
      <c r="I4" s="28">
        <f t="shared" si="2"/>
        <v>26</v>
      </c>
      <c r="J4" s="28">
        <f t="shared" si="3"/>
        <v>338</v>
      </c>
    </row>
    <row r="5" spans="2:10" ht="21" customHeight="1" x14ac:dyDescent="0.25">
      <c r="B5" s="28">
        <v>25</v>
      </c>
      <c r="C5" s="28">
        <v>80</v>
      </c>
      <c r="D5" s="28">
        <f t="shared" si="0"/>
        <v>2000</v>
      </c>
      <c r="E5" s="28">
        <f t="shared" si="1"/>
        <v>160000</v>
      </c>
      <c r="G5" s="28">
        <v>3</v>
      </c>
      <c r="H5" s="28">
        <v>18</v>
      </c>
      <c r="I5" s="28">
        <f t="shared" si="2"/>
        <v>54</v>
      </c>
      <c r="J5" s="28">
        <f t="shared" si="3"/>
        <v>972</v>
      </c>
    </row>
    <row r="6" spans="2:10" ht="21" customHeight="1" x14ac:dyDescent="0.25">
      <c r="B6" s="28">
        <v>18</v>
      </c>
      <c r="C6" s="28">
        <v>91</v>
      </c>
      <c r="D6" s="28">
        <f t="shared" si="0"/>
        <v>1638</v>
      </c>
      <c r="E6" s="28">
        <f t="shared" si="1"/>
        <v>149058</v>
      </c>
      <c r="G6" s="28">
        <v>5</v>
      </c>
      <c r="H6" s="28">
        <v>23</v>
      </c>
      <c r="I6" s="28">
        <f t="shared" si="2"/>
        <v>115</v>
      </c>
      <c r="J6" s="28">
        <f t="shared" si="3"/>
        <v>2645</v>
      </c>
    </row>
    <row r="7" spans="2:10" ht="21" customHeight="1" x14ac:dyDescent="0.25">
      <c r="B7" s="28">
        <v>14</v>
      </c>
      <c r="C7" s="28">
        <v>102</v>
      </c>
      <c r="D7" s="28">
        <f t="shared" si="0"/>
        <v>1428</v>
      </c>
      <c r="E7" s="28">
        <f t="shared" si="1"/>
        <v>145656</v>
      </c>
      <c r="G7" s="28">
        <v>4</v>
      </c>
      <c r="H7" s="28">
        <v>28</v>
      </c>
      <c r="I7" s="28">
        <f t="shared" si="2"/>
        <v>112</v>
      </c>
      <c r="J7" s="28">
        <f t="shared" si="3"/>
        <v>3136</v>
      </c>
    </row>
    <row r="8" spans="2:10" ht="21" customHeight="1" x14ac:dyDescent="0.25">
      <c r="B8" s="28">
        <v>5</v>
      </c>
      <c r="C8" s="28">
        <v>113</v>
      </c>
      <c r="D8" s="28">
        <f t="shared" si="0"/>
        <v>565</v>
      </c>
      <c r="E8" s="28">
        <f t="shared" si="1"/>
        <v>63845</v>
      </c>
      <c r="G8" s="28">
        <v>3</v>
      </c>
      <c r="H8" s="28">
        <v>33</v>
      </c>
      <c r="I8" s="28">
        <f t="shared" si="2"/>
        <v>99</v>
      </c>
      <c r="J8" s="28">
        <f t="shared" si="3"/>
        <v>3267</v>
      </c>
    </row>
    <row r="9" spans="2:10" ht="21" customHeight="1" x14ac:dyDescent="0.25">
      <c r="B9" s="28">
        <f>SUBTOTAL(109,Table4[F])</f>
        <v>80</v>
      </c>
      <c r="C9" s="28">
        <f>SUBTOTAL(109,Table4[X])</f>
        <v>513</v>
      </c>
      <c r="D9" s="28">
        <f>SUBTOTAL(109,Table4[F.X])</f>
        <v>6807</v>
      </c>
      <c r="E9" s="28">
        <f>SUBTOTAL(109,Table4[F.X.X])</f>
        <v>595875</v>
      </c>
      <c r="G9" s="28">
        <v>2</v>
      </c>
      <c r="H9" s="28">
        <v>38</v>
      </c>
      <c r="I9" s="29">
        <f>G9 * H9</f>
        <v>76</v>
      </c>
      <c r="J9" s="29">
        <f>H9 * I9</f>
        <v>2888</v>
      </c>
    </row>
    <row r="10" spans="2:10" ht="21" customHeight="1" x14ac:dyDescent="0.25">
      <c r="C10" s="28">
        <f>D9/B9</f>
        <v>85.087500000000006</v>
      </c>
      <c r="E10" s="28">
        <f>(D9 * D9)/B9</f>
        <v>579190.61250000005</v>
      </c>
      <c r="G10" s="28">
        <f>SUBTOTAL(109,Table47[F])</f>
        <v>20</v>
      </c>
      <c r="H10" s="28">
        <f>SUBTOTAL(109,Table47[X])</f>
        <v>161</v>
      </c>
      <c r="I10" s="28">
        <f>SUBTOTAL(109,Table47[F.X])</f>
        <v>490</v>
      </c>
      <c r="J10" s="28">
        <f>SUBTOTAL(109,Table47[F.X.X])</f>
        <v>13310</v>
      </c>
    </row>
    <row r="11" spans="2:10" ht="21" customHeight="1" x14ac:dyDescent="0.25">
      <c r="H11" s="28">
        <f>I10/G10</f>
        <v>24.5</v>
      </c>
      <c r="J11" s="28">
        <f>(I10 * I10)/G10</f>
        <v>12005</v>
      </c>
    </row>
    <row r="12" spans="2:10" ht="21" customHeight="1" x14ac:dyDescent="0.25">
      <c r="B12" s="28" t="s">
        <v>40</v>
      </c>
      <c r="C12" s="28">
        <f>(E9-E10)/(B9-1)</f>
        <v>211.19477848101207</v>
      </c>
      <c r="G12" s="28" t="s">
        <v>40</v>
      </c>
      <c r="H12" s="28">
        <f>(J10-J11)/(G10-1)</f>
        <v>68.684210526315795</v>
      </c>
    </row>
    <row r="13" spans="2:10" ht="21" customHeight="1" x14ac:dyDescent="0.25">
      <c r="B13" s="28" t="s">
        <v>35</v>
      </c>
      <c r="C13" s="28">
        <f>C12^(1/2)</f>
        <v>14.532542051582444</v>
      </c>
      <c r="G13" s="28" t="s">
        <v>35</v>
      </c>
      <c r="H13" s="28">
        <f>H12^(1/2)</f>
        <v>8.2875937717962387</v>
      </c>
    </row>
    <row r="14" spans="2:10" ht="21" customHeight="1" x14ac:dyDescent="0.25">
      <c r="B14" s="28" t="s">
        <v>41</v>
      </c>
      <c r="C14" s="28">
        <f>(C13/C10) * 100</f>
        <v>17.079526430536145</v>
      </c>
      <c r="G14" s="28" t="s">
        <v>41</v>
      </c>
      <c r="H14" s="28">
        <f>(H13/H11) * 100</f>
        <v>33.82691335427036</v>
      </c>
    </row>
    <row r="23" spans="2:7" ht="21" customHeight="1" x14ac:dyDescent="0.25">
      <c r="B23" s="38" t="s">
        <v>44</v>
      </c>
      <c r="C23" s="38"/>
      <c r="F23" s="38" t="s">
        <v>45</v>
      </c>
      <c r="G23" s="38"/>
    </row>
    <row r="24" spans="2:7" ht="21" customHeight="1" x14ac:dyDescent="0.25">
      <c r="B24" s="28" t="s">
        <v>37</v>
      </c>
      <c r="C24" s="28" t="s">
        <v>42</v>
      </c>
      <c r="F24" s="28" t="s">
        <v>37</v>
      </c>
      <c r="G24" s="28" t="s">
        <v>46</v>
      </c>
    </row>
    <row r="25" spans="2:7" ht="21" customHeight="1" x14ac:dyDescent="0.25">
      <c r="B25" s="28">
        <v>48704</v>
      </c>
      <c r="C25" s="28">
        <f t="shared" ref="C25:C31" si="4">(B25-$C$34)^2</f>
        <v>197880489</v>
      </c>
      <c r="F25" s="28">
        <v>26852</v>
      </c>
      <c r="G25" s="28">
        <f t="shared" ref="G25:G30" si="5">(F25-$F$32)^2</f>
        <v>110789658.77777776</v>
      </c>
    </row>
    <row r="26" spans="2:7" ht="21" customHeight="1" x14ac:dyDescent="0.25">
      <c r="B26" s="28">
        <v>41441</v>
      </c>
      <c r="C26" s="28">
        <f t="shared" si="4"/>
        <v>46294416</v>
      </c>
      <c r="F26" s="28">
        <v>23493</v>
      </c>
      <c r="G26" s="28">
        <f t="shared" si="5"/>
        <v>51361111.111111104</v>
      </c>
    </row>
    <row r="27" spans="2:7" ht="21" customHeight="1" x14ac:dyDescent="0.25">
      <c r="B27" s="28">
        <v>32679</v>
      </c>
      <c r="C27" s="28">
        <f t="shared" si="4"/>
        <v>3833764</v>
      </c>
      <c r="F27" s="28">
        <v>18247</v>
      </c>
      <c r="G27" s="28">
        <f t="shared" si="5"/>
        <v>3688960.4444444422</v>
      </c>
    </row>
    <row r="28" spans="2:7" ht="21" customHeight="1" x14ac:dyDescent="0.25">
      <c r="B28" s="28">
        <v>32136</v>
      </c>
      <c r="C28" s="28">
        <f t="shared" si="4"/>
        <v>6255001</v>
      </c>
      <c r="F28" s="28">
        <v>13647</v>
      </c>
      <c r="G28" s="28">
        <f t="shared" si="5"/>
        <v>7178827.1111111147</v>
      </c>
    </row>
    <row r="29" spans="2:7" ht="21" customHeight="1" x14ac:dyDescent="0.25">
      <c r="B29" s="28">
        <v>30384</v>
      </c>
      <c r="C29" s="28">
        <f t="shared" si="4"/>
        <v>18088009</v>
      </c>
      <c r="F29" s="28">
        <v>9857</v>
      </c>
      <c r="G29" s="28">
        <f t="shared" si="5"/>
        <v>41852273.777777784</v>
      </c>
    </row>
    <row r="30" spans="2:7" ht="21" customHeight="1" x14ac:dyDescent="0.25">
      <c r="B30" s="28">
        <v>29326</v>
      </c>
      <c r="C30" s="28">
        <f t="shared" si="4"/>
        <v>28206721</v>
      </c>
      <c r="F30" s="28">
        <v>5862</v>
      </c>
      <c r="G30" s="28">
        <f t="shared" si="5"/>
        <v>109502272.11111112</v>
      </c>
    </row>
    <row r="31" spans="2:7" ht="21" customHeight="1" x14ac:dyDescent="0.25">
      <c r="B31" s="28">
        <v>27789</v>
      </c>
      <c r="C31" s="28">
        <f t="shared" si="4"/>
        <v>46895104</v>
      </c>
      <c r="F31" s="28">
        <f>SUBTOTAL(109,Table810[X])</f>
        <v>97958</v>
      </c>
      <c r="G31" s="31">
        <f>SUBTOTAL(109,Table810[X-MB])</f>
        <v>324373103.33333331</v>
      </c>
    </row>
    <row r="32" spans="2:7" ht="21" customHeight="1" x14ac:dyDescent="0.25">
      <c r="B32" s="30">
        <f>SUBTOTAL(109,Table8[X])</f>
        <v>242459</v>
      </c>
      <c r="C32" s="31">
        <f>SUBTOTAL(109,Table8[X-MA])</f>
        <v>347453504</v>
      </c>
      <c r="F32" s="28">
        <f>F31/6</f>
        <v>16326.333333333334</v>
      </c>
    </row>
    <row r="33" spans="1:7" ht="21" customHeight="1" x14ac:dyDescent="0.25">
      <c r="A33"/>
      <c r="B33"/>
      <c r="E33"/>
      <c r="F33"/>
    </row>
    <row r="34" spans="1:7" ht="21" customHeight="1" x14ac:dyDescent="0.25">
      <c r="B34" s="28" t="s">
        <v>43</v>
      </c>
      <c r="C34" s="28">
        <f>B32/7</f>
        <v>34637</v>
      </c>
      <c r="F34" s="28" t="s">
        <v>43</v>
      </c>
      <c r="G34" s="28">
        <f>F31/6</f>
        <v>16326.333333333334</v>
      </c>
    </row>
    <row r="35" spans="1:7" ht="21" customHeight="1" x14ac:dyDescent="0.25">
      <c r="B35" s="28" t="s">
        <v>40</v>
      </c>
      <c r="C35" s="28">
        <f>C32/6</f>
        <v>57908917.333333336</v>
      </c>
      <c r="F35" s="28" t="s">
        <v>40</v>
      </c>
      <c r="G35" s="30">
        <f>(G31)/5</f>
        <v>64874620.666666664</v>
      </c>
    </row>
    <row r="36" spans="1:7" ht="21" customHeight="1" x14ac:dyDescent="0.25">
      <c r="B36" s="28" t="s">
        <v>35</v>
      </c>
      <c r="C36" s="28">
        <f>(C35)^(1/2)</f>
        <v>7609.7908863078055</v>
      </c>
      <c r="F36" s="28" t="s">
        <v>35</v>
      </c>
      <c r="G36" s="28">
        <f>(G35)^(1/2)</f>
        <v>8054.478298851308</v>
      </c>
    </row>
    <row r="37" spans="1:7" ht="21" customHeight="1" x14ac:dyDescent="0.25">
      <c r="B37" s="28" t="s">
        <v>41</v>
      </c>
      <c r="C37" s="28">
        <f>(C36/C34)*100</f>
        <v>21.970121218084145</v>
      </c>
      <c r="F37" s="28" t="s">
        <v>41</v>
      </c>
      <c r="G37" s="28">
        <f>(G36/G34)*100</f>
        <v>49.334275702962337</v>
      </c>
    </row>
  </sheetData>
  <mergeCells count="2">
    <mergeCell ref="B23:C23"/>
    <mergeCell ref="F23:G23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Frequency Distribution</vt:lpstr>
      <vt:lpstr>Assignment #2</vt:lpstr>
      <vt:lpstr>Standard Deviation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Tōshirō Hitsugaya</dc:creator>
  <cp:lastModifiedBy>Tōshirō Hitsugaya</cp:lastModifiedBy>
  <dcterms:created xsi:type="dcterms:W3CDTF">2021-02-08T14:41:09Z</dcterms:created>
  <dcterms:modified xsi:type="dcterms:W3CDTF">2021-03-08T14:42:34Z</dcterms:modified>
</cp:coreProperties>
</file>