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hidePivotFieldList="1"/>
  <mc:AlternateContent xmlns:mc="http://schemas.openxmlformats.org/markup-compatibility/2006">
    <mc:Choice Requires="x15">
      <x15ac:absPath xmlns:x15ac="http://schemas.microsoft.com/office/spreadsheetml/2010/11/ac" url="C:\Users\Ammar\Desktop\"/>
    </mc:Choice>
  </mc:AlternateContent>
  <xr:revisionPtr revIDLastSave="0" documentId="13_ncr:1_{AE6AC337-D6BE-47DB-9620-8A35F4F1FFB7}" xr6:coauthVersionLast="47" xr6:coauthVersionMax="47" xr10:uidLastSave="{00000000-0000-0000-0000-000000000000}"/>
  <bookViews>
    <workbookView xWindow="-108" yWindow="-108" windowWidth="23256" windowHeight="12456" firstSheet="2" activeTab="4" xr2:uid="{00000000-000D-0000-FFFF-FFFF00000000}"/>
  </bookViews>
  <sheets>
    <sheet name="Final Report Card" sheetId="12" r:id="rId1"/>
    <sheet name="All Staff" sheetId="3" r:id="rId2"/>
    <sheet name="NewZ" sheetId="1" r:id="rId3"/>
    <sheet name="india" sheetId="2" r:id="rId4"/>
    <sheet name="info Finder " sheetId="4" r:id="rId5"/>
    <sheet name="Male Vs Female" sheetId="5" r:id="rId6"/>
    <sheet name="Salary spread" sheetId="6" r:id="rId7"/>
    <sheet name="Sheet1" sheetId="8" state="hidden" r:id="rId8"/>
    <sheet name="Salary vs Department" sheetId="7" r:id="rId9"/>
    <sheet name="Num of Emp per Mounth" sheetId="10" r:id="rId10"/>
    <sheet name="Salary vs Employee Rating Corr." sheetId="9" r:id="rId11"/>
    <sheet name="Department" sheetId="13" r:id="rId12"/>
  </sheets>
  <definedNames>
    <definedName name="_xlchart.v1.0" hidden="1">'All Staff'!$I$4:$I$186</definedName>
    <definedName name="_xlchart.v1.1" hidden="1">'All Staff'!$I$4:$I$186</definedName>
    <definedName name="_xlcn.WorksheetConnection_Choco.xlsxNew_staff1" hidden="1">New_staff[]</definedName>
    <definedName name="_xlcn.WorksheetConnection_Choco.xlsxTable_Staff1" hidden="1">Table_staff[]</definedName>
    <definedName name="ExternalData_1" localSheetId="1" hidden="1">'All Staff'!$C$3:$K$186</definedName>
    <definedName name="ExternalData_1" localSheetId="7" hidden="1">Sheet1!$A$3:$K$140</definedName>
    <definedName name="Slicer_Country">#N/A</definedName>
    <definedName name="Slicer_Country1">#N/A</definedName>
    <definedName name="Slicer_Department">#N/A</definedName>
    <definedName name="Slicer_Department1">#N/A</definedName>
  </definedNames>
  <calcPr calcId="191029"/>
  <pivotCaches>
    <pivotCache cacheId="0" r:id="rId13"/>
    <pivotCache cacheId="1" r:id="rId14"/>
    <pivotCache cacheId="2" r:id="rId15"/>
    <pivotCache cacheId="3" r:id="rId16"/>
    <pivotCache cacheId="4" r:id="rId17"/>
  </pivotCaches>
  <extLst>
    <ext xmlns:x14="http://schemas.microsoft.com/office/spreadsheetml/2009/9/main" uri="{876F7934-8845-4945-9796-88D515C7AA90}">
      <x14:pivotCaches>
        <pivotCache cacheId="5" r:id="rId18"/>
        <pivotCache cacheId="6" r:id="rId19"/>
      </x14:pivotCaches>
    </ext>
    <ext xmlns:x14="http://schemas.microsoft.com/office/spreadsheetml/2009/9/main" uri="{BBE1A952-AA13-448e-AADC-164F8A28A991}">
      <x14:slicerCaches>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taff" name="Table_Staff" connection="WorksheetConnection_Choco.xlsx!Table_Staff"/>
          <x15:modelTable id="New_staff" name="New_staff" connection="WorksheetConnection_Choco.xlsx!New_staff"/>
        </x15:modelTables>
        <x15:extLst>
          <ext xmlns:x16="http://schemas.microsoft.com/office/spreadsheetml/2014/11/main" uri="{9835A34E-60A6-4A7C-AAB8-D5F71C897F49}">
            <x16:modelTimeGroupings>
              <x16:modelTimeGrouping tableName="Table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2" l="1"/>
  <c r="L3" i="12"/>
  <c r="N3" i="12"/>
  <c r="G3" i="12"/>
  <c r="C3" i="12"/>
  <c r="E3" i="12" s="1"/>
  <c r="U5" i="10"/>
  <c r="U6" i="10"/>
  <c r="U7" i="10"/>
  <c r="U8" i="10"/>
  <c r="U9" i="10"/>
  <c r="U10" i="10"/>
  <c r="U11" i="10"/>
  <c r="U12" i="10"/>
  <c r="U13" i="10"/>
  <c r="U14" i="10"/>
  <c r="U15" i="10"/>
  <c r="U16" i="10"/>
  <c r="U17" i="10"/>
  <c r="U18" i="10"/>
  <c r="U19" i="10"/>
  <c r="U20" i="10"/>
  <c r="U21" i="10"/>
  <c r="U22" i="10"/>
  <c r="U23" i="10"/>
  <c r="U24" i="10"/>
  <c r="U25" i="10"/>
  <c r="U26" i="10"/>
  <c r="U27" i="10"/>
  <c r="U28" i="10"/>
  <c r="U29" i="10"/>
  <c r="U30" i="10"/>
  <c r="U31" i="10"/>
  <c r="U32" i="10"/>
  <c r="U33" i="10"/>
  <c r="U34" i="10"/>
  <c r="U35" i="10"/>
  <c r="U36" i="10"/>
  <c r="U37" i="10"/>
  <c r="U38" i="10"/>
  <c r="U39" i="10"/>
  <c r="U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 i="10"/>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D8" i="4"/>
  <c r="J24" i="3"/>
  <c r="J169" i="3"/>
  <c r="J45" i="3"/>
  <c r="J167" i="3"/>
  <c r="J12" i="3"/>
  <c r="J141" i="3"/>
  <c r="J57" i="3"/>
  <c r="J63" i="3"/>
  <c r="J97" i="3"/>
  <c r="J31" i="3"/>
  <c r="J41" i="3"/>
  <c r="J53" i="3"/>
  <c r="J163" i="3"/>
  <c r="J179" i="3"/>
  <c r="J25" i="3"/>
  <c r="J155" i="3"/>
  <c r="J6" i="3"/>
  <c r="J105" i="3"/>
  <c r="J79" i="3"/>
  <c r="J85" i="3"/>
  <c r="J143" i="3"/>
  <c r="J67" i="3"/>
  <c r="J181" i="3"/>
  <c r="J95" i="3"/>
  <c r="J177" i="3"/>
  <c r="J47" i="3"/>
  <c r="J137" i="3"/>
  <c r="J16" i="3"/>
  <c r="J175" i="3"/>
  <c r="J27" i="3"/>
  <c r="J165" i="3"/>
  <c r="J117" i="3"/>
  <c r="J49" i="3"/>
  <c r="J77" i="3"/>
  <c r="J153" i="3"/>
  <c r="J29" i="3"/>
  <c r="J4" i="3"/>
  <c r="J22" i="3"/>
  <c r="J14" i="3"/>
  <c r="J157" i="3"/>
  <c r="J89" i="3"/>
  <c r="J151" i="3"/>
  <c r="J73" i="3"/>
  <c r="J185" i="3"/>
  <c r="J93" i="3"/>
  <c r="J135" i="3"/>
  <c r="J39" i="3"/>
  <c r="J139" i="3"/>
  <c r="J61" i="3"/>
  <c r="J103" i="3"/>
  <c r="J87" i="3"/>
  <c r="J65" i="3"/>
  <c r="J127" i="3"/>
  <c r="J10" i="3"/>
  <c r="J121" i="3"/>
  <c r="J123" i="3"/>
  <c r="J59" i="3"/>
  <c r="J159" i="3"/>
  <c r="J75" i="3"/>
  <c r="J69" i="3"/>
  <c r="J111" i="3"/>
  <c r="J147" i="3"/>
  <c r="J171" i="3"/>
  <c r="J33" i="3"/>
  <c r="J51" i="3"/>
  <c r="J173" i="3"/>
  <c r="J99" i="3"/>
  <c r="J20" i="3"/>
  <c r="J71" i="3"/>
  <c r="J148" i="3"/>
  <c r="J109" i="3"/>
  <c r="J115" i="3"/>
  <c r="J107" i="3"/>
  <c r="J129" i="3"/>
  <c r="J37" i="3"/>
  <c r="J8" i="3"/>
  <c r="J83" i="3"/>
  <c r="J18" i="3"/>
  <c r="J43" i="3"/>
  <c r="J113" i="3"/>
  <c r="J183" i="3"/>
  <c r="J125" i="3"/>
  <c r="J35" i="3"/>
  <c r="J119" i="3"/>
  <c r="J91" i="3"/>
  <c r="J145" i="3"/>
  <c r="J81" i="3"/>
  <c r="J133" i="3"/>
  <c r="J101" i="3"/>
  <c r="J131" i="3"/>
  <c r="J161" i="3"/>
  <c r="J55" i="3"/>
  <c r="J23" i="3"/>
  <c r="J102" i="3"/>
  <c r="J152" i="3"/>
  <c r="J13" i="3"/>
  <c r="J149" i="3"/>
  <c r="J28" i="3"/>
  <c r="J162" i="3"/>
  <c r="J126" i="3"/>
  <c r="J146" i="3"/>
  <c r="J5" i="3"/>
  <c r="J30" i="3"/>
  <c r="J120" i="3"/>
  <c r="J110" i="3"/>
  <c r="J36" i="3"/>
  <c r="J170" i="3"/>
  <c r="J52" i="3"/>
  <c r="J180" i="3"/>
  <c r="J140" i="3"/>
  <c r="J174" i="3"/>
  <c r="J90" i="3"/>
  <c r="J136" i="3"/>
  <c r="J116" i="3"/>
  <c r="J138" i="3"/>
  <c r="J158" i="3"/>
  <c r="J124" i="3"/>
  <c r="J96" i="3"/>
  <c r="J70" i="3"/>
  <c r="J184" i="3"/>
  <c r="J88" i="3"/>
  <c r="J130" i="3"/>
  <c r="J92" i="3"/>
  <c r="J11" i="3"/>
  <c r="J82" i="3"/>
  <c r="J32" i="3"/>
  <c r="J156" i="3"/>
  <c r="J50" i="3"/>
  <c r="J56" i="3"/>
  <c r="J46" i="3"/>
  <c r="J160" i="3"/>
  <c r="J154" i="3"/>
  <c r="J84" i="3"/>
  <c r="J72" i="3"/>
  <c r="J76" i="3"/>
  <c r="J60" i="3"/>
  <c r="J26" i="3"/>
  <c r="J80" i="3"/>
  <c r="J112" i="3"/>
  <c r="J78" i="3"/>
  <c r="J134" i="3"/>
  <c r="J7" i="3"/>
  <c r="J164" i="3"/>
  <c r="J168" i="3"/>
  <c r="J15" i="3"/>
  <c r="J106" i="3"/>
  <c r="J100" i="3"/>
  <c r="J34" i="3"/>
  <c r="J21" i="3"/>
  <c r="J108" i="3"/>
  <c r="J9" i="3"/>
  <c r="J86" i="3"/>
  <c r="J17" i="3"/>
  <c r="J64" i="3"/>
  <c r="J40" i="3"/>
  <c r="J144" i="3"/>
  <c r="J66" i="3"/>
  <c r="J142" i="3"/>
  <c r="J58" i="3"/>
  <c r="J118" i="3"/>
  <c r="J166" i="3"/>
  <c r="J128" i="3"/>
  <c r="J44" i="3"/>
  <c r="J68" i="3"/>
  <c r="J48" i="3"/>
  <c r="J19" i="3"/>
  <c r="J186" i="3"/>
  <c r="J38" i="3"/>
  <c r="J178" i="3"/>
  <c r="J62" i="3"/>
  <c r="J182" i="3"/>
  <c r="J42" i="3"/>
  <c r="J54" i="3"/>
  <c r="J74" i="3"/>
  <c r="J172" i="3"/>
  <c r="J132" i="3"/>
  <c r="J122" i="3"/>
  <c r="J176" i="3"/>
  <c r="J94" i="3"/>
  <c r="J98" i="3"/>
  <c r="J114" i="3"/>
  <c r="J104" i="3"/>
  <c r="J150" i="3"/>
  <c r="R8" i="3"/>
  <c r="R4" i="3"/>
  <c r="Q6" i="3"/>
  <c r="Q8" i="3"/>
  <c r="L24" i="3"/>
  <c r="M24" i="3" s="1"/>
  <c r="L169" i="3"/>
  <c r="M169" i="3" s="1"/>
  <c r="L45" i="3"/>
  <c r="M45" i="3" s="1"/>
  <c r="L167" i="3"/>
  <c r="M167" i="3" s="1"/>
  <c r="L12" i="3"/>
  <c r="M12" i="3" s="1"/>
  <c r="L141" i="3"/>
  <c r="M141" i="3" s="1"/>
  <c r="L57" i="3"/>
  <c r="M57" i="3" s="1"/>
  <c r="L63" i="3"/>
  <c r="M63" i="3" s="1"/>
  <c r="L97" i="3"/>
  <c r="M97" i="3" s="1"/>
  <c r="L31" i="3"/>
  <c r="M31" i="3" s="1"/>
  <c r="L41" i="3"/>
  <c r="M41" i="3" s="1"/>
  <c r="L53" i="3"/>
  <c r="M53" i="3" s="1"/>
  <c r="L163" i="3"/>
  <c r="M163" i="3" s="1"/>
  <c r="L179" i="3"/>
  <c r="M179" i="3" s="1"/>
  <c r="L25" i="3"/>
  <c r="M25" i="3" s="1"/>
  <c r="L155" i="3"/>
  <c r="M155" i="3" s="1"/>
  <c r="L6" i="3"/>
  <c r="M6" i="3" s="1"/>
  <c r="L105" i="3"/>
  <c r="M105" i="3" s="1"/>
  <c r="L79" i="3"/>
  <c r="M79" i="3" s="1"/>
  <c r="L85" i="3"/>
  <c r="M85" i="3" s="1"/>
  <c r="L143" i="3"/>
  <c r="M143" i="3" s="1"/>
  <c r="L67" i="3"/>
  <c r="M67" i="3" s="1"/>
  <c r="L181" i="3"/>
  <c r="M181" i="3" s="1"/>
  <c r="L95" i="3"/>
  <c r="M95" i="3" s="1"/>
  <c r="L177" i="3"/>
  <c r="M177" i="3" s="1"/>
  <c r="L47" i="3"/>
  <c r="M47" i="3" s="1"/>
  <c r="L137" i="3"/>
  <c r="M137" i="3" s="1"/>
  <c r="L16" i="3"/>
  <c r="M16" i="3" s="1"/>
  <c r="L175" i="3"/>
  <c r="M175" i="3" s="1"/>
  <c r="L27" i="3"/>
  <c r="M27" i="3" s="1"/>
  <c r="L165" i="3"/>
  <c r="M165" i="3" s="1"/>
  <c r="L117" i="3"/>
  <c r="M117" i="3" s="1"/>
  <c r="L49" i="3"/>
  <c r="M49" i="3" s="1"/>
  <c r="L77" i="3"/>
  <c r="M77" i="3" s="1"/>
  <c r="L153" i="3"/>
  <c r="M153" i="3" s="1"/>
  <c r="L29" i="3"/>
  <c r="M29" i="3" s="1"/>
  <c r="L4" i="3"/>
  <c r="M4" i="3" s="1"/>
  <c r="L22" i="3"/>
  <c r="M22" i="3" s="1"/>
  <c r="L14" i="3"/>
  <c r="M14" i="3" s="1"/>
  <c r="L157" i="3"/>
  <c r="M157" i="3" s="1"/>
  <c r="L89" i="3"/>
  <c r="M89" i="3" s="1"/>
  <c r="L151" i="3"/>
  <c r="M151" i="3" s="1"/>
  <c r="L73" i="3"/>
  <c r="M73" i="3" s="1"/>
  <c r="L185" i="3"/>
  <c r="M185" i="3" s="1"/>
  <c r="L93" i="3"/>
  <c r="M93" i="3" s="1"/>
  <c r="L135" i="3"/>
  <c r="M135" i="3" s="1"/>
  <c r="L39" i="3"/>
  <c r="M39" i="3" s="1"/>
  <c r="L139" i="3"/>
  <c r="M139" i="3" s="1"/>
  <c r="L61" i="3"/>
  <c r="M61" i="3" s="1"/>
  <c r="L103" i="3"/>
  <c r="M103" i="3" s="1"/>
  <c r="L87" i="3"/>
  <c r="M87" i="3" s="1"/>
  <c r="L65" i="3"/>
  <c r="M65" i="3" s="1"/>
  <c r="L127" i="3"/>
  <c r="M127" i="3" s="1"/>
  <c r="L10" i="3"/>
  <c r="M10" i="3" s="1"/>
  <c r="L121" i="3"/>
  <c r="M121" i="3" s="1"/>
  <c r="L123" i="3"/>
  <c r="M123" i="3" s="1"/>
  <c r="L59" i="3"/>
  <c r="M59" i="3" s="1"/>
  <c r="L159" i="3"/>
  <c r="M159" i="3" s="1"/>
  <c r="L75" i="3"/>
  <c r="M75" i="3" s="1"/>
  <c r="L69" i="3"/>
  <c r="M69" i="3" s="1"/>
  <c r="L111" i="3"/>
  <c r="M111" i="3" s="1"/>
  <c r="L147" i="3"/>
  <c r="M147" i="3" s="1"/>
  <c r="L171" i="3"/>
  <c r="M171" i="3" s="1"/>
  <c r="L33" i="3"/>
  <c r="M33" i="3" s="1"/>
  <c r="L51" i="3"/>
  <c r="M51" i="3" s="1"/>
  <c r="L173" i="3"/>
  <c r="M173" i="3" s="1"/>
  <c r="L99" i="3"/>
  <c r="M99" i="3" s="1"/>
  <c r="L20" i="3"/>
  <c r="M20" i="3" s="1"/>
  <c r="L71" i="3"/>
  <c r="M71" i="3" s="1"/>
  <c r="L148" i="3"/>
  <c r="M148" i="3" s="1"/>
  <c r="L109" i="3"/>
  <c r="M109" i="3" s="1"/>
  <c r="L115" i="3"/>
  <c r="M115" i="3" s="1"/>
  <c r="L107" i="3"/>
  <c r="M107" i="3" s="1"/>
  <c r="L129" i="3"/>
  <c r="M129" i="3" s="1"/>
  <c r="L37" i="3"/>
  <c r="M37" i="3" s="1"/>
  <c r="L8" i="3"/>
  <c r="M8" i="3" s="1"/>
  <c r="L83" i="3"/>
  <c r="M83" i="3" s="1"/>
  <c r="L18" i="3"/>
  <c r="M18" i="3" s="1"/>
  <c r="L43" i="3"/>
  <c r="M43" i="3" s="1"/>
  <c r="L113" i="3"/>
  <c r="M113" i="3" s="1"/>
  <c r="L183" i="3"/>
  <c r="M183" i="3" s="1"/>
  <c r="L125" i="3"/>
  <c r="M125" i="3" s="1"/>
  <c r="L35" i="3"/>
  <c r="M35" i="3" s="1"/>
  <c r="L119" i="3"/>
  <c r="M119" i="3" s="1"/>
  <c r="L91" i="3"/>
  <c r="M91" i="3" s="1"/>
  <c r="L145" i="3"/>
  <c r="M145" i="3" s="1"/>
  <c r="L81" i="3"/>
  <c r="M81" i="3" s="1"/>
  <c r="L133" i="3"/>
  <c r="M133" i="3" s="1"/>
  <c r="L101" i="3"/>
  <c r="M101" i="3" s="1"/>
  <c r="L131" i="3"/>
  <c r="M131" i="3" s="1"/>
  <c r="L161" i="3"/>
  <c r="M161" i="3" s="1"/>
  <c r="L55" i="3"/>
  <c r="M55" i="3" s="1"/>
  <c r="L23" i="3"/>
  <c r="M23" i="3" s="1"/>
  <c r="L102" i="3"/>
  <c r="M102" i="3" s="1"/>
  <c r="L152" i="3"/>
  <c r="M152" i="3" s="1"/>
  <c r="L13" i="3"/>
  <c r="M13" i="3" s="1"/>
  <c r="L149" i="3"/>
  <c r="M149" i="3" s="1"/>
  <c r="L28" i="3"/>
  <c r="M28" i="3" s="1"/>
  <c r="L162" i="3"/>
  <c r="M162" i="3" s="1"/>
  <c r="L126" i="3"/>
  <c r="M126" i="3" s="1"/>
  <c r="L146" i="3"/>
  <c r="M146" i="3" s="1"/>
  <c r="L5" i="3"/>
  <c r="M5" i="3" s="1"/>
  <c r="L30" i="3"/>
  <c r="M30" i="3" s="1"/>
  <c r="L120" i="3"/>
  <c r="M120" i="3" s="1"/>
  <c r="L110" i="3"/>
  <c r="M110" i="3" s="1"/>
  <c r="L36" i="3"/>
  <c r="M36" i="3" s="1"/>
  <c r="L170" i="3"/>
  <c r="M170" i="3" s="1"/>
  <c r="L52" i="3"/>
  <c r="M52" i="3" s="1"/>
  <c r="L180" i="3"/>
  <c r="M180" i="3" s="1"/>
  <c r="L140" i="3"/>
  <c r="M140" i="3" s="1"/>
  <c r="L174" i="3"/>
  <c r="M174" i="3" s="1"/>
  <c r="L90" i="3"/>
  <c r="M90" i="3" s="1"/>
  <c r="L136" i="3"/>
  <c r="M136" i="3" s="1"/>
  <c r="L116" i="3"/>
  <c r="M116" i="3" s="1"/>
  <c r="L138" i="3"/>
  <c r="M138" i="3" s="1"/>
  <c r="L158" i="3"/>
  <c r="M158" i="3" s="1"/>
  <c r="L124" i="3"/>
  <c r="M124" i="3" s="1"/>
  <c r="L96" i="3"/>
  <c r="M96" i="3" s="1"/>
  <c r="L70" i="3"/>
  <c r="M70" i="3" s="1"/>
  <c r="L184" i="3"/>
  <c r="M184" i="3" s="1"/>
  <c r="L88" i="3"/>
  <c r="M88" i="3" s="1"/>
  <c r="L130" i="3"/>
  <c r="M130" i="3" s="1"/>
  <c r="L92" i="3"/>
  <c r="M92" i="3" s="1"/>
  <c r="L11" i="3"/>
  <c r="M11" i="3" s="1"/>
  <c r="L82" i="3"/>
  <c r="M82" i="3" s="1"/>
  <c r="L32" i="3"/>
  <c r="M32" i="3" s="1"/>
  <c r="L156" i="3"/>
  <c r="M156" i="3" s="1"/>
  <c r="L50" i="3"/>
  <c r="M50" i="3" s="1"/>
  <c r="L56" i="3"/>
  <c r="M56" i="3" s="1"/>
  <c r="L46" i="3"/>
  <c r="M46" i="3" s="1"/>
  <c r="L160" i="3"/>
  <c r="M160" i="3" s="1"/>
  <c r="L154" i="3"/>
  <c r="M154" i="3" s="1"/>
  <c r="L84" i="3"/>
  <c r="M84" i="3" s="1"/>
  <c r="L72" i="3"/>
  <c r="M72" i="3" s="1"/>
  <c r="L76" i="3"/>
  <c r="M76" i="3" s="1"/>
  <c r="L60" i="3"/>
  <c r="M60" i="3" s="1"/>
  <c r="L26" i="3"/>
  <c r="M26" i="3" s="1"/>
  <c r="L80" i="3"/>
  <c r="M80" i="3" s="1"/>
  <c r="L112" i="3"/>
  <c r="M112" i="3" s="1"/>
  <c r="L78" i="3"/>
  <c r="M78" i="3" s="1"/>
  <c r="L134" i="3"/>
  <c r="M134" i="3" s="1"/>
  <c r="L7" i="3"/>
  <c r="M7" i="3" s="1"/>
  <c r="L164" i="3"/>
  <c r="M164" i="3" s="1"/>
  <c r="L168" i="3"/>
  <c r="M168" i="3" s="1"/>
  <c r="L15" i="3"/>
  <c r="M15" i="3" s="1"/>
  <c r="L106" i="3"/>
  <c r="M106" i="3" s="1"/>
  <c r="L100" i="3"/>
  <c r="M100" i="3" s="1"/>
  <c r="L34" i="3"/>
  <c r="M34" i="3" s="1"/>
  <c r="L21" i="3"/>
  <c r="M21" i="3" s="1"/>
  <c r="L108" i="3"/>
  <c r="M108" i="3" s="1"/>
  <c r="L9" i="3"/>
  <c r="M9" i="3" s="1"/>
  <c r="L86" i="3"/>
  <c r="M86" i="3" s="1"/>
  <c r="L17" i="3"/>
  <c r="M17" i="3" s="1"/>
  <c r="L64" i="3"/>
  <c r="M64" i="3" s="1"/>
  <c r="L40" i="3"/>
  <c r="M40" i="3" s="1"/>
  <c r="L144" i="3"/>
  <c r="M144" i="3" s="1"/>
  <c r="L66" i="3"/>
  <c r="M66" i="3" s="1"/>
  <c r="L142" i="3"/>
  <c r="M142" i="3" s="1"/>
  <c r="L58" i="3"/>
  <c r="M58" i="3" s="1"/>
  <c r="L118" i="3"/>
  <c r="M118" i="3" s="1"/>
  <c r="L166" i="3"/>
  <c r="M166" i="3" s="1"/>
  <c r="L128" i="3"/>
  <c r="M128" i="3" s="1"/>
  <c r="L44" i="3"/>
  <c r="M44" i="3" s="1"/>
  <c r="L68" i="3"/>
  <c r="M68" i="3" s="1"/>
  <c r="L48" i="3"/>
  <c r="M48" i="3" s="1"/>
  <c r="L19" i="3"/>
  <c r="M19" i="3" s="1"/>
  <c r="L186" i="3"/>
  <c r="M186" i="3" s="1"/>
  <c r="L38" i="3"/>
  <c r="M38" i="3" s="1"/>
  <c r="L178" i="3"/>
  <c r="M178" i="3" s="1"/>
  <c r="L62" i="3"/>
  <c r="M62" i="3" s="1"/>
  <c r="L182" i="3"/>
  <c r="M182" i="3" s="1"/>
  <c r="L42" i="3"/>
  <c r="M42" i="3" s="1"/>
  <c r="L54" i="3"/>
  <c r="M54" i="3" s="1"/>
  <c r="L74" i="3"/>
  <c r="M74" i="3" s="1"/>
  <c r="L172" i="3"/>
  <c r="M172" i="3" s="1"/>
  <c r="L132" i="3"/>
  <c r="M132" i="3" s="1"/>
  <c r="L122" i="3"/>
  <c r="M122" i="3" s="1"/>
  <c r="L176" i="3"/>
  <c r="M176" i="3" s="1"/>
  <c r="L94" i="3"/>
  <c r="M94" i="3" s="1"/>
  <c r="L98" i="3"/>
  <c r="M98" i="3" s="1"/>
  <c r="L114" i="3"/>
  <c r="M114" i="3" s="1"/>
  <c r="L104" i="3"/>
  <c r="M104" i="3" s="1"/>
  <c r="L150" i="3"/>
  <c r="M150" i="3" s="1"/>
  <c r="Q4" i="3"/>
  <c r="Q3" i="3"/>
  <c r="G117" i="2"/>
  <c r="E105" i="1"/>
  <c r="D117" i="2"/>
  <c r="H117" i="2"/>
  <c r="G105" i="1"/>
  <c r="H105" i="1"/>
  <c r="B11" i="4" l="1" a="1"/>
  <c r="B11" i="4" s="1"/>
  <c r="T17" i="3" a="1"/>
  <c r="T17" i="3" s="1"/>
  <c r="Q17" i="3" a="1"/>
  <c r="Q17" i="3" s="1"/>
  <c r="Q9" i="3"/>
  <c r="Q10" i="3" s="1"/>
  <c r="Q7" i="3"/>
  <c r="Q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ACB361-3812-4FD4-B842-25A71951C8A6}" keepAlive="1" name="ModelConnection_ExternalData_1" description="Data Model" type="5" refreshedVersion="8" minRefreshableVersion="5" saveData="1">
    <dbPr connection="Data Model Connection" command="DRILLTHROUGH MAXROWS 1000 SELECT FROM [Model] WHERE (([Table_Staff].[Country].[All],[Table_Staff].[Department].[All],[Measures].[Count of ID],[Table_Staff].[Rating].&amp;[Average])) RETURN [$Table_Staff].[ID],[$Table_Staff].[Name],[$Table_Staff].[Gender],[$Table_Staff].[Age],[$Table_Staff].[Rating],[$Table_Staff].[Date Joined],[$Table_Staff].[Department],[$Table_Staff].[Salary],[$Table_Staff].[Salary Category],[$Table_Staff].[Country],[$Table_Staff].[Tenure]" commandType="4"/>
    <extLst>
      <ext xmlns:x15="http://schemas.microsoft.com/office/spreadsheetml/2010/11/main" uri="{DE250136-89BD-433C-8126-D09CA5730AF9}">
        <x15:connection id="" model="1"/>
      </ext>
    </extLst>
  </connection>
  <connection id="2" xr16:uid="{C3DB0B70-A7E1-4959-ABD9-7DED2E81F37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3" xr16:uid="{5DBF3BAC-5EF5-48D3-ABA9-EC74B949071C}" keepAlive="1" name="Query - New_staff" description="Connection to the 'New_staff' query in the workbook." type="5" refreshedVersion="0" background="1">
    <dbPr connection="Provider=Microsoft.Mashup.OleDb.1;Data Source=$Workbook$;Location=New_staff;Extended Properties=&quot;&quot;" command="SELECT * FROM [New_staff]"/>
  </connection>
  <connection id="4" xr16:uid="{9754189B-34C4-4D03-A0F4-BF0F4D89452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5" xr16:uid="{BD469BB6-1D0B-4717-992F-24C3C44487C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B1ABEBE0-1E10-4E92-ACCC-FD3A3CA37C75}" name="WorksheetConnection_Choco.xlsx!New_staff" type="102" refreshedVersion="8" minRefreshableVersion="5">
    <extLst>
      <ext xmlns:x15="http://schemas.microsoft.com/office/spreadsheetml/2010/11/main" uri="{DE250136-89BD-433C-8126-D09CA5730AF9}">
        <x15:connection id="New_staff">
          <x15:rangePr sourceName="_xlcn.WorksheetConnection_Choco.xlsxNew_staff1"/>
        </x15:connection>
      </ext>
    </extLst>
  </connection>
  <connection id="7" xr16:uid="{D2146038-A481-4343-8C66-7D24258CD038}" name="WorksheetConnection_Choco.xlsx!Table_Staff" type="102" refreshedVersion="8" minRefreshableVersion="5">
    <extLst>
      <ext xmlns:x15="http://schemas.microsoft.com/office/spreadsheetml/2010/11/main" uri="{DE250136-89BD-433C-8126-D09CA5730AF9}">
        <x15:connection id="Table_Staff" autoDelete="1">
          <x15:rangePr sourceName="_xlcn.WorksheetConnection_Choco.xlsxTable_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Table_Staff].[Country].&amp;[NZ]}"/>
    <s v="{[Table_Staff].[Country].&amp;[IND]}"/>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<sst xmlns="http://schemas.openxmlformats.org/spreadsheetml/2006/main" count="2714" uniqueCount="264">
  <si>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</si>
  <si>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</si>
  <si>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</si>
  <si>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</si>
  <si>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</si>
  <si>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</si>
  <si>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</si>
  <si>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</si>
  <si>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</si>
  <si>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</si>
  <si>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</si>
  <si>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</si>
  <si>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</si>
  <si>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</si>
  <si>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</si>
  <si>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</si>
  <si>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</si>
  <si>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</si>
  <si>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</si>
  <si>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</si>
  <si>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</si>
  <si>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</si>
  <si>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</si>
  <si>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</si>
  <si>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</si>
  <si>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</si>
  <si>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</si>
  <si>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</si>
  <si>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</si>
  <si>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</si>
  <si>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</si>
  <si>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</si>
  <si>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</si>
  <si>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</si>
  <si>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</si>
  <si>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</si>
  <si>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</si>
  <si>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</si>
  <si>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</si>
  <si>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</si>
  <si>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</si>
  <si>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</si>
  <si>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</si>
  <si>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</si>
  <si>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</si>
  <si>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</si>
  <si>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</si>
  <si>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</si>
  <si>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</si>
  <si>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</si>
  <si>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</si>
  <si>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</si>
  <si>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</si>
  <si>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</si>
  <si>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</si>
  <si>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</si>
  <si>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</si>
  <si>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</si>
  <si>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</si>
  <si>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</si>
  <si>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</si>
  <si>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</si>
  <si>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</si>
  <si>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</si>
  <si>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</si>
  <si>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</si>
  <si>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</si>
  <si>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</si>
  <si>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</si>
  <si>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</si>
  <si>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</si>
  <si>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</si>
  <si>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</si>
  <si>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</si>
  <si>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</si>
  <si>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</si>
  <si>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</si>
  <si>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</si>
  <si>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</si>
  <si>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</si>
  <si>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</si>
  <si>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</si>
  <si>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</si>
  <si>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</si>
  <si>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</si>
  <si>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</si>
  <si>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</si>
  <si>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</si>
  <si>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</si>
  <si>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</si>
  <si>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</si>
  <si>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</si>
  <si>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</si>
  <si>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</si>
  <si>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</si>
  <si>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</si>
  <si>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</si>
  <si>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</si>
  <si>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</si>
  <si>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</si>
  <si>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</si>
  <si>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</si>
  <si>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</si>
  <si>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</si>
  <si>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</si>
  <si>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</si>
  <si>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</si>
  <si>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</si>
  <si>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</si>
  <si>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</si>
  <si>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</si>
  <si>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</si>
  <si>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</si>
  <si>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</si>
  <si>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</si>
  <si>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</si>
  <si>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</si>
  <si>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</si>
  <si>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</si>
  <si>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</si>
  <si>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</si>
  <si>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</si>
  <si>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</si>
  <si>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</si>
  <si>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</si>
  <si>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</si>
  <si>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</si>
  <si>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</si>
  <si>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</si>
  <si>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</si>
  <si>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</si>
  <si>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</si>
  <si>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</si>
  <si>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</si>
  <si>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</si>
  <si>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</si>
  <si>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</si>
  <si>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</si>
  <si>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</si>
  <si>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</si>
  <si>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</si>
  <si>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</si>
  <si>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</si>
  <si>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</si>
  <si>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</si>
  <si>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</si>
  <si>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</si>
  <si>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</si>
  <si>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</si>
  <si>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</si>
  <si>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</si>
  <si>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</si>
  <si>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</si>
  <si>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</si>
  <si>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</si>
  <si>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</si>
  <si>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</si>
  <si>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</si>
  <si>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</si>
  <si>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</si>
  <si>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</si>
  <si>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</si>
  <si>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</si>
  <si>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</si>
  <si>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</si>
  <si>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</si>
  <si>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</si>
  <si>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</si>
  <si>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</si>
  <si>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</si>
  <si>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</si>
  <si>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</si>
  <si>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</si>
  <si>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</si>
  <si>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</si>
  <si>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</si>
  <si>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</si>
  <si>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</si>
  <si>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</si>
  <si>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</si>
  <si>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</si>
  <si>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</si>
  <si>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</si>
  <si>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</si>
  <si>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</si>
  <si>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</si>
  <si>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</si>
  <si>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</si>
  <si>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</si>
  <si>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</si>
  <si>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</si>
  <si>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</si>
  <si>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</si>
  <si>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</si>
  <si>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</si>
  <si>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</si>
  <si>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</si>
  <si>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</si>
  <si>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</si>
  <si>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</si>
  <si>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</si>
  <si>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</si>
  <si>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Employee Data of india</t>
  </si>
  <si>
    <t>Employee Data of New Zealand</t>
  </si>
  <si>
    <t>Total</t>
  </si>
  <si>
    <t>Country</t>
  </si>
  <si>
    <t>NZ</t>
  </si>
  <si>
    <t>IND</t>
  </si>
  <si>
    <t>Other</t>
  </si>
  <si>
    <t>Count of employees</t>
  </si>
  <si>
    <t>Average Salary</t>
  </si>
  <si>
    <t>AverageTenure</t>
  </si>
  <si>
    <t>Female Ratio</t>
  </si>
  <si>
    <t>Get info:</t>
  </si>
  <si>
    <t>Averge Age</t>
  </si>
  <si>
    <t>Tenure</t>
  </si>
  <si>
    <t xml:space="preserve">Number of Female </t>
  </si>
  <si>
    <t>Number of Emp. Earn &gt;90000$</t>
  </si>
  <si>
    <t>ID</t>
  </si>
  <si>
    <t xml:space="preserve">Name : </t>
  </si>
  <si>
    <t>ID Number :</t>
  </si>
  <si>
    <t>INFORMATION FINDER:</t>
  </si>
  <si>
    <t>Salary Category</t>
  </si>
  <si>
    <t>Department Name</t>
  </si>
  <si>
    <t>Number of people</t>
  </si>
  <si>
    <t>sales</t>
  </si>
  <si>
    <t>Exp</t>
  </si>
  <si>
    <t>Male VS Female :</t>
  </si>
  <si>
    <t>Row Labels</t>
  </si>
  <si>
    <t>Grand Total</t>
  </si>
  <si>
    <t>Column Labels</t>
  </si>
  <si>
    <t>Count of Name</t>
  </si>
  <si>
    <t>Average of Salary</t>
  </si>
  <si>
    <t>Average of Age</t>
  </si>
  <si>
    <t>Values</t>
  </si>
  <si>
    <t>Average of Tenure</t>
  </si>
  <si>
    <t>Bouns</t>
  </si>
  <si>
    <t>Count of ID</t>
  </si>
  <si>
    <t>R. of Em. Earn&gt;90000$</t>
  </si>
  <si>
    <t>Table_Staff[ID]</t>
  </si>
  <si>
    <t>Table_Staff[Name]</t>
  </si>
  <si>
    <t>Table_Staff[Gender]</t>
  </si>
  <si>
    <t>Table_Staff[Age]</t>
  </si>
  <si>
    <t>Table_Staff[Rating]</t>
  </si>
  <si>
    <t>Table_Staff[Date Joined]</t>
  </si>
  <si>
    <t>Table_Staff[Department]</t>
  </si>
  <si>
    <t>Table_Staff[Salary]</t>
  </si>
  <si>
    <t>Table_Staff[Salary Category]</t>
  </si>
  <si>
    <t>Table_Staff[Country]</t>
  </si>
  <si>
    <t>Table_Staff[Tenure]</t>
  </si>
  <si>
    <t>More than 90K</t>
  </si>
  <si>
    <t>Less than 90K</t>
  </si>
  <si>
    <t>Data returned for Count of ID, Average, All - All (First 1000 rows).</t>
  </si>
  <si>
    <t>rating as number</t>
  </si>
  <si>
    <t>2020</t>
  </si>
  <si>
    <t>2021</t>
  </si>
  <si>
    <t>2022</t>
  </si>
  <si>
    <t>2023</t>
  </si>
  <si>
    <t>Month</t>
  </si>
  <si>
    <t>Headcount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</si>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</sst>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
    <numFmt numFmtId="165" formatCode="&quot;$&quot;#,##0.00"/>
    <numFmt numFmtId="166" formatCode="0.0"/>
  </numFmts>
  <fonts count="8" x14ac:knownFonts="1">
    <font>
      <sz val="11"/>
      <color theme="1"/>
      <name val="Calibri"/>
      <family val="2"/>
      <scheme val="minor"/>
    </font>
    <font>
      <b/>
      <sz val="2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24"/>
      <color theme="1"/>
      <name val="Calibri"/>
      <family val="2"/>
      <scheme val="minor"/>
    </font>
    <font>
      <b/>
      <sz val="26"/>
      <color theme="1"/>
      <name val="Calibri"/>
      <family val="2"/>
      <scheme val="minor"/>
    </font>
    <font>
      <b/>
      <sz val="48"/>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53">
    <xf numFmtId="0" fontId="0" fillId="0" borderId="0" xfId="0"/>
    <xf numFmtId="15" fontId="0" fillId="0" borderId="0" xfId="0" applyNumberFormat="1"/>
    <xf numFmtId="164" fontId="0" fillId="0" borderId="0" xfId="0" applyNumberFormat="1"/>
    <xf numFmtId="165" fontId="0" fillId="0" borderId="0" xfId="0" applyNumberFormat="1"/>
    <xf numFmtId="8" fontId="0" fillId="0" borderId="0" xfId="0" applyNumberFormat="1"/>
    <xf numFmtId="14" fontId="0" fillId="0" borderId="0" xfId="0" applyNumberFormat="1"/>
    <xf numFmtId="166" fontId="0" fillId="0" borderId="0" xfId="0" applyNumberFormat="1"/>
    <xf numFmtId="0" fontId="4" fillId="3" borderId="0" xfId="0" applyFont="1" applyFill="1"/>
    <xf numFmtId="0" fontId="3" fillId="4" borderId="2" xfId="0" applyFont="1" applyFill="1" applyBorder="1"/>
    <xf numFmtId="0" fontId="0" fillId="0" borderId="3" xfId="0" applyBorder="1" applyAlignment="1">
      <alignment horizontal="left"/>
    </xf>
    <xf numFmtId="0" fontId="3" fillId="4" borderId="4" xfId="0" applyFont="1" applyFill="1" applyBorder="1"/>
    <xf numFmtId="0" fontId="0" fillId="0" borderId="5" xfId="0" applyBorder="1" applyAlignment="1">
      <alignment horizontal="left"/>
    </xf>
    <xf numFmtId="0" fontId="3" fillId="4" borderId="6" xfId="0" applyFont="1" applyFill="1" applyBorder="1"/>
    <xf numFmtId="14" fontId="0" fillId="0" borderId="5" xfId="0" applyNumberFormat="1" applyBorder="1" applyAlignment="1">
      <alignment horizontal="left"/>
    </xf>
    <xf numFmtId="166" fontId="0" fillId="0" borderId="7" xfId="0" applyNumberFormat="1" applyBorder="1" applyAlignment="1">
      <alignment horizontal="left"/>
    </xf>
    <xf numFmtId="0" fontId="0" fillId="0" borderId="3" xfId="0" applyBorder="1" applyAlignment="1">
      <alignment horizontal="center"/>
    </xf>
    <xf numFmtId="0" fontId="0" fillId="0" borderId="5" xfId="0" applyBorder="1" applyAlignment="1">
      <alignment horizontal="center"/>
    </xf>
    <xf numFmtId="44" fontId="0" fillId="0" borderId="5" xfId="1" applyFont="1" applyBorder="1" applyAlignment="1">
      <alignment horizontal="center"/>
    </xf>
    <xf numFmtId="44" fontId="0" fillId="0" borderId="5" xfId="1" applyFont="1" applyBorder="1" applyAlignment="1">
      <alignment horizontal="left"/>
    </xf>
    <xf numFmtId="14" fontId="0" fillId="0" borderId="5" xfId="0" applyNumberFormat="1" applyBorder="1" applyAlignment="1">
      <alignment horizontal="center"/>
    </xf>
    <xf numFmtId="166" fontId="0" fillId="0" borderId="7" xfId="0" applyNumberFormat="1" applyBorder="1" applyAlignment="1">
      <alignment horizontal="center"/>
    </xf>
    <xf numFmtId="0" fontId="0" fillId="4" borderId="1" xfId="0" applyFill="1" applyBorder="1"/>
    <xf numFmtId="0" fontId="4" fillId="3" borderId="0" xfId="0" applyFont="1" applyFill="1" applyAlignment="1">
      <alignment horizontal="center"/>
    </xf>
    <xf numFmtId="0" fontId="3" fillId="3" borderId="0" xfId="0" applyFont="1" applyFill="1"/>
    <xf numFmtId="0" fontId="3" fillId="3" borderId="1" xfId="0" applyFont="1" applyFill="1" applyBorder="1"/>
    <xf numFmtId="0" fontId="3" fillId="0" borderId="0" xfId="0" applyFont="1" applyAlignment="1">
      <alignment horizontal="center"/>
    </xf>
    <xf numFmtId="0" fontId="0" fillId="0" borderId="0" xfId="0" pivotButton="1"/>
    <xf numFmtId="0" fontId="0" fillId="0" borderId="0" xfId="0" applyAlignment="1">
      <alignment horizontal="left"/>
    </xf>
    <xf numFmtId="44" fontId="0" fillId="0" borderId="0" xfId="1" applyFont="1" applyBorder="1"/>
    <xf numFmtId="9" fontId="0" fillId="0" borderId="0" xfId="2" applyFont="1" applyBorder="1"/>
    <xf numFmtId="0" fontId="0" fillId="0" borderId="8" xfId="0" applyBorder="1"/>
    <xf numFmtId="0" fontId="3" fillId="0" borderId="0" xfId="0" applyFont="1"/>
    <xf numFmtId="0" fontId="0" fillId="0" borderId="9" xfId="0" applyBorder="1" applyAlignment="1">
      <alignment horizontal="left"/>
    </xf>
    <xf numFmtId="0" fontId="0" fillId="0" borderId="9" xfId="0" applyBorder="1"/>
    <xf numFmtId="17" fontId="0" fillId="0" borderId="9" xfId="0" applyNumberFormat="1" applyBorder="1"/>
    <xf numFmtId="0" fontId="3" fillId="0" borderId="9"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7" fillId="5" borderId="0" xfId="0" applyFont="1" applyFill="1" applyAlignment="1">
      <alignment horizontal="center" vertical="center"/>
    </xf>
    <xf numFmtId="9" fontId="7" fillId="5" borderId="0" xfId="2" applyFont="1" applyFill="1" applyAlignment="1">
      <alignment horizontal="center" vertical="center"/>
    </xf>
    <xf numFmtId="6" fontId="6" fillId="5" borderId="0" xfId="0" applyNumberFormat="1" applyFont="1" applyFill="1" applyAlignment="1">
      <alignment horizontal="center" vertical="center"/>
    </xf>
    <xf numFmtId="0" fontId="7" fillId="6" borderId="0" xfId="0" applyFont="1" applyFill="1" applyAlignment="1">
      <alignment horizontal="center" vertical="center"/>
    </xf>
    <xf numFmtId="6" fontId="6" fillId="6" borderId="0" xfId="0" applyNumberFormat="1" applyFont="1" applyFill="1" applyAlignment="1">
      <alignment horizontal="center" vertical="center"/>
    </xf>
    <xf numFmtId="9" fontId="7" fillId="6" borderId="0" xfId="2" applyFont="1" applyFill="1" applyAlignment="1">
      <alignment horizontal="center" vertical="center"/>
    </xf>
    <xf numFmtId="0" fontId="5" fillId="7" borderId="0" xfId="0" applyFont="1" applyFill="1" applyAlignment="1">
      <alignment horizontal="center"/>
    </xf>
    <xf numFmtId="0" fontId="0" fillId="7" borderId="0" xfId="0" applyFill="1" applyAlignment="1">
      <alignment horizontal="center"/>
    </xf>
    <xf numFmtId="0" fontId="1" fillId="2" borderId="0" xfId="0" applyFont="1" applyFill="1" applyAlignment="1">
      <alignment horizontal="center" vertical="center"/>
    </xf>
    <xf numFmtId="0" fontId="5" fillId="0" borderId="0" xfId="0" applyFont="1" applyAlignment="1">
      <alignment horizontal="center" vertical="center"/>
    </xf>
  </cellXfs>
  <cellStyles count="3">
    <cellStyle name="Currency" xfId="1" builtinId="4"/>
    <cellStyle name="Normal" xfId="0" builtinId="0"/>
    <cellStyle name="Percent" xfId="2" builtinId="5"/>
  </cellStyles>
  <dxfs count="20">
    <dxf>
      <font>
        <color rgb="FF9C0006"/>
      </font>
      <fill>
        <patternFill>
          <bgColor rgb="FFFFC7CE"/>
        </patternFill>
      </fill>
    </dxf>
    <dxf>
      <numFmt numFmtId="19" formatCode="m/d/yyyy"/>
    </dxf>
    <dxf>
      <numFmt numFmtId="166" formatCode="0.0"/>
    </dxf>
    <dxf>
      <numFmt numFmtId="165" formatCode="&quot;$&quot;#,##0.00"/>
    </dxf>
    <dxf>
      <numFmt numFmtId="166" formatCode="0.0"/>
    </dxf>
    <dxf>
      <numFmt numFmtId="166" formatCode="0.0"/>
    </dxf>
    <dxf>
      <numFmt numFmtId="164" formatCode="&quot;$&quot;#,##0.0"/>
    </dxf>
    <dxf>
      <numFmt numFmtId="166" formatCode="0.0"/>
    </dxf>
    <dxf>
      <numFmt numFmtId="0" formatCode="General"/>
    </dxf>
    <dxf>
      <numFmt numFmtId="164" formatCode="&quot;$&quot;#,##0.0"/>
    </dxf>
    <dxf>
      <numFmt numFmtId="0" formatCode="General"/>
    </dxf>
    <dxf>
      <numFmt numFmtId="19" formatCode="m/d/yyyy"/>
    </dxf>
    <dxf>
      <numFmt numFmtId="0" formatCode="General"/>
    </dxf>
    <dxf>
      <numFmt numFmtId="0" formatCode="General"/>
    </dxf>
    <dxf>
      <numFmt numFmtId="0" formatCode="General"/>
    </dxf>
    <dxf>
      <numFmt numFmtId="164" formatCode="&quot;$&quot;#,##0.0"/>
    </dxf>
    <dxf>
      <numFmt numFmtId="12" formatCode="&quot;$&quot;#,##0.00_);[Red]\(&quot;$&quot;#,##0.00\)"/>
    </dxf>
    <dxf>
      <numFmt numFmtId="20" formatCode="d\-mmm\-yy"/>
    </dxf>
    <dxf>
      <numFmt numFmtId="165" formatCode="&quot;$&quot;#,##0.0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1.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4.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3.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[Choco.xlsx]Department!PivotTable3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98403324584426"/>
          <c:y val="7.407407407407407E-2"/>
          <c:w val="0.78190485564304457"/>
          <c:h val="0.8416746864975212"/>
        </c:manualLayout>
      </c:layout>
      <c:barChart>
        <c:barDir val="bar"/>
        <c:grouping val="clustered"/>
        <c:varyColors val="0"/>
        <c:ser>
          <c:idx val="0"/>
          <c:order val="0"/>
          <c:tx>
            <c:strRef>
              <c:f>Department!$H$4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Department!$G$5:$G$10</c:f>
              <c:strCache>
                <c:ptCount val="5"/>
                <c:pt idx="0">
                  <c:v>Website</c:v>
                </c:pt>
                <c:pt idx="1">
                  <c:v>Procurement</c:v>
                </c:pt>
                <c:pt idx="2">
                  <c:v>Finance</c:v>
                </c:pt>
                <c:pt idx="3">
                  <c:v>Sales</c:v>
                </c:pt>
                <c:pt idx="4">
                  <c:v>HR</c:v>
                </c:pt>
              </c:strCache>
            </c:strRef>
          </c:cat>
          <c:val>
            <c:numRef>
              <c:f>Department!$H$5:$H$10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A4C9-4F36-A5B5-C7CC9F98281F}"/>
            </c:ext>
          </c:extLst>
        </c:ser>
        <c:dLbls>
          <c:dLblPos val="outEnd"/>
          <c:showLegendKey val="0"/>
          <c:showVal val="1"/>
          <c:showCatName val="0"/>
          <c:showSerName val="0"/>
          <c:showPercent val="0"/>
          <c:showBubbleSize val="0"/>
        </c:dLbls>
        <c:gapWidth val="25"/>
        <c:axId val="618259519"/>
        <c:axId val="634074767"/>
      </c:barChart>
      <c:catAx>
        <c:axId val="618259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074767"/>
        <c:crosses val="autoZero"/>
        <c:auto val="1"/>
        <c:lblAlgn val="ctr"/>
        <c:lblOffset val="100"/>
        <c:noMultiLvlLbl val="0"/>
      </c:catAx>
      <c:valAx>
        <c:axId val="634074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5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[Choco.xlsx]Department!PivotTable4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20000"/>
              <a:lumOff val="80000"/>
            </a:schemeClr>
          </a:solidFill>
          <a:ln>
            <a:solidFill>
              <a:schemeClr val="accent1">
                <a:alpha val="92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Department!$C$4</c:f>
              <c:strCache>
                <c:ptCount val="1"/>
                <c:pt idx="0">
                  <c:v>Total</c:v>
                </c:pt>
              </c:strCache>
            </c:strRef>
          </c:tx>
          <c:spPr>
            <a:solidFill>
              <a:schemeClr val="accent6">
                <a:lumMod val="20000"/>
                <a:lumOff val="80000"/>
              </a:schemeClr>
            </a:solidFill>
            <a:ln>
              <a:solidFill>
                <a:schemeClr val="accent1">
                  <a:alpha val="92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Department!$B$5:$B$10</c:f>
              <c:strCache>
                <c:ptCount val="5"/>
                <c:pt idx="0">
                  <c:v>Procurement</c:v>
                </c:pt>
                <c:pt idx="1">
                  <c:v>Website</c:v>
                </c:pt>
                <c:pt idx="2">
                  <c:v>Finance</c:v>
                </c:pt>
                <c:pt idx="3">
                  <c:v>Sales</c:v>
                </c:pt>
                <c:pt idx="4">
                  <c:v>HR</c:v>
                </c:pt>
              </c:strCache>
            </c:strRef>
          </c:cat>
          <c:val>
            <c:numRef>
              <c:f>Department!$C$5:$C$10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4CF1-43BE-95BB-69CA7E1EAE43}"/>
            </c:ext>
          </c:extLst>
        </c:ser>
        <c:dLbls>
          <c:dLblPos val="outEnd"/>
          <c:showLegendKey val="0"/>
          <c:showVal val="1"/>
          <c:showCatName val="0"/>
          <c:showSerName val="0"/>
          <c:showPercent val="0"/>
          <c:showBubbleSize val="0"/>
        </c:dLbls>
        <c:gapWidth val="25"/>
        <c:axId val="618267407"/>
        <c:axId val="30501519"/>
      </c:barChart>
      <c:catAx>
        <c:axId val="618267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01519"/>
        <c:crosses val="autoZero"/>
        <c:auto val="1"/>
        <c:lblAlgn val="ctr"/>
        <c:lblOffset val="100"/>
        <c:noMultiLvlLbl val="0"/>
      </c:catAx>
      <c:valAx>
        <c:axId val="30501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6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[Choco.xlsx]Salary vs Department!PivotTable2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Salary</a:t>
            </a:r>
          </a:p>
        </c:rich>
      </c:tx>
      <c:layout>
        <c:manualLayout>
          <c:xMode val="edge"/>
          <c:yMode val="edge"/>
          <c:x val="0.4160519589098359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vs Department'!$C$3</c:f>
              <c:strCache>
                <c:ptCount val="1"/>
                <c:pt idx="0">
                  <c:v>Count of ID</c:v>
                </c:pt>
              </c:strCache>
            </c:strRef>
          </c:tx>
          <c:spPr>
            <a:solidFill>
              <a:schemeClr val="accent1">
                <a:shade val="76000"/>
              </a:schemeClr>
            </a:solidFill>
            <a:ln>
              <a:noFill/>
            </a:ln>
            <a:effectLst/>
          </c:spPr>
          <c:invertIfNegative val="0"/>
          <c:cat>
            <c:strRef>
              <c:f>'Salary vs Department'!$B$4:$B$9</c:f>
              <c:strCache>
                <c:ptCount val="5"/>
                <c:pt idx="0">
                  <c:v>Exceptional</c:v>
                </c:pt>
                <c:pt idx="1">
                  <c:v>Above average</c:v>
                </c:pt>
                <c:pt idx="2">
                  <c:v>Average</c:v>
                </c:pt>
                <c:pt idx="3">
                  <c:v>Poor</c:v>
                </c:pt>
                <c:pt idx="4">
                  <c:v>Very poor</c:v>
                </c:pt>
              </c:strCache>
            </c:strRef>
          </c:cat>
          <c:val>
            <c:numRef>
              <c:f>'Salary vs Department'!$C$4:$C$9</c:f>
              <c:numCache>
                <c:formatCode>General</c:formatCode>
                <c:ptCount val="5"/>
                <c:pt idx="0">
                  <c:v>4</c:v>
                </c:pt>
                <c:pt idx="1">
                  <c:v>20</c:v>
                </c:pt>
                <c:pt idx="2">
                  <c:v>137</c:v>
                </c:pt>
                <c:pt idx="3">
                  <c:v>16</c:v>
                </c:pt>
                <c:pt idx="4">
                  <c:v>6</c:v>
                </c:pt>
              </c:numCache>
            </c:numRef>
          </c:val>
          <c:extLst>
            <c:ext xmlns:c16="http://schemas.microsoft.com/office/drawing/2014/chart" uri="{C3380CC4-5D6E-409C-BE32-E72D297353CC}">
              <c16:uniqueId val="{00000004-41A5-4B2F-9DC4-C5B90BDC955F}"/>
            </c:ext>
          </c:extLst>
        </c:ser>
        <c:ser>
          <c:idx val="1"/>
          <c:order val="1"/>
          <c:tx>
            <c:strRef>
              <c:f>'Salary vs Department'!$D$3</c:f>
              <c:strCache>
                <c:ptCount val="1"/>
                <c:pt idx="0">
                  <c:v>Average of Salary</c:v>
                </c:pt>
              </c:strCache>
            </c:strRef>
          </c:tx>
          <c:spPr>
            <a:solidFill>
              <a:schemeClr val="accent1">
                <a:tint val="77000"/>
              </a:schemeClr>
            </a:solidFill>
            <a:ln>
              <a:noFill/>
            </a:ln>
            <a:effectLst/>
          </c:spPr>
          <c:invertIfNegative val="0"/>
          <c:cat>
            <c:strRef>
              <c:f>'Salary vs Department'!$B$4:$B$9</c:f>
              <c:strCache>
                <c:ptCount val="5"/>
                <c:pt idx="0">
                  <c:v>Exceptional</c:v>
                </c:pt>
                <c:pt idx="1">
                  <c:v>Above average</c:v>
                </c:pt>
                <c:pt idx="2">
                  <c:v>Average</c:v>
                </c:pt>
                <c:pt idx="3">
                  <c:v>Poor</c:v>
                </c:pt>
                <c:pt idx="4">
                  <c:v>Very poor</c:v>
                </c:pt>
              </c:strCache>
            </c:strRef>
          </c:cat>
          <c:val>
            <c:numRef>
              <c:f>'Salary vs Department'!$D$4:$D$9</c:f>
              <c:numCache>
                <c:formatCode>"$"#,##0.0</c:formatCode>
                <c:ptCount val="5"/>
                <c:pt idx="0">
                  <c:v>92080</c:v>
                </c:pt>
                <c:pt idx="1">
                  <c:v>75933</c:v>
                </c:pt>
                <c:pt idx="2">
                  <c:v>76798.759124087592</c:v>
                </c:pt>
                <c:pt idx="3">
                  <c:v>78115</c:v>
                </c:pt>
                <c:pt idx="4">
                  <c:v>77423.333333333328</c:v>
                </c:pt>
              </c:numCache>
            </c:numRef>
          </c:val>
          <c:extLst>
            <c:ext xmlns:c16="http://schemas.microsoft.com/office/drawing/2014/chart" uri="{C3380CC4-5D6E-409C-BE32-E72D297353CC}">
              <c16:uniqueId val="{00000005-41A5-4B2F-9DC4-C5B90BDC955F}"/>
            </c:ext>
          </c:extLst>
        </c:ser>
        <c:dLbls>
          <c:showLegendKey val="0"/>
          <c:showVal val="0"/>
          <c:showCatName val="0"/>
          <c:showSerName val="0"/>
          <c:showPercent val="0"/>
          <c:showBubbleSize val="0"/>
        </c:dLbls>
        <c:gapWidth val="219"/>
        <c:overlap val="-27"/>
        <c:axId val="1602317232"/>
        <c:axId val="1602314352"/>
      </c:barChart>
      <c:catAx>
        <c:axId val="160231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314352"/>
        <c:crosses val="autoZero"/>
        <c:auto val="1"/>
        <c:lblAlgn val="ctr"/>
        <c:lblOffset val="100"/>
        <c:noMultiLvlLbl val="0"/>
      </c:catAx>
      <c:valAx>
        <c:axId val="1602314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31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[Choco.xlsx]Num of Emp per Mounth!PivotTable1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 of Emp</a:t>
            </a:r>
            <a:r>
              <a:rPr lang="en-US" baseline="0"/>
              <a:t>  per Mounth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'Num of Emp per Mounth'!$D$3</c:f>
              <c:strCache>
                <c:ptCount val="1"/>
                <c:pt idx="0">
                  <c:v>Total</c:v>
                </c:pt>
              </c:strCache>
            </c:strRef>
          </c:tx>
          <c:spPr>
            <a:ln w="28575" cap="rnd">
              <a:solidFill>
                <a:schemeClr val="accent1"/>
              </a:solidFill>
              <a:round/>
            </a:ln>
            <a:effectLst/>
          </c:spPr>
          <c:marker>
            <c:symbol val="none"/>
          </c:marker>
          <c:cat>
            <c:strRef>
              <c:f>'Num of Emp per Mounth'!$C$4:$C$8</c:f>
              <c:strCache>
                <c:ptCount val="4"/>
                <c:pt idx="0">
                  <c:v>2020</c:v>
                </c:pt>
                <c:pt idx="1">
                  <c:v>2021</c:v>
                </c:pt>
                <c:pt idx="2">
                  <c:v>2022</c:v>
                </c:pt>
                <c:pt idx="3">
                  <c:v>2023</c:v>
                </c:pt>
              </c:strCache>
            </c:strRef>
          </c:cat>
          <c:val>
            <c:numRef>
              <c:f>'Num of Emp per Mounth'!$D$4:$D$8</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FBD2-4CBC-B2ED-FE2A1B75461F}"/>
            </c:ext>
          </c:extLst>
        </c:ser>
        <c:dLbls>
          <c:showLegendKey val="0"/>
          <c:showVal val="0"/>
          <c:showCatName val="0"/>
          <c:showSerName val="0"/>
          <c:showPercent val="0"/>
          <c:showBubbleSize val="0"/>
        </c:dLbls>
        <c:smooth val="0"/>
        <c:axId val="618269263"/>
        <c:axId val="30501039"/>
      </c:lineChart>
      <c:catAx>
        <c:axId val="61826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01039"/>
        <c:crosses val="autoZero"/>
        <c:auto val="1"/>
        <c:lblAlgn val="ctr"/>
        <c:lblOffset val="100"/>
        <c:noMultiLvlLbl val="0"/>
      </c:catAx>
      <c:valAx>
        <c:axId val="30501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6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Running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none"/>
          </c:marker>
          <c:cat>
            <c:numRef>
              <c:f>'Num of Emp per Mounth'!$S$4:$S$39</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'Num of Emp per Mounth'!$U$4:$U$39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7AE4-4F63-B71E-017147018743}"/>
            </c:ext>
          </c:extLst>
        </c:ser>
        <c:dLbls>
          <c:showLegendKey val="0"/>
          <c:showVal val="0"/>
          <c:showCatName val="0"/>
          <c:showSerName val="0"/>
          <c:showPercent val="0"/>
          <c:showBubbleSize val="0"/>
        </c:dLbls>
        <c:smooth val="0"/>
        <c:axId val="682246143"/>
        <c:axId val="634077167"/>
      </c:lineChart>
      <c:dateAx>
        <c:axId val="682246143"/>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077167"/>
        <c:crosses val="autoZero"/>
        <c:auto val="1"/>
        <c:lblOffset val="100"/>
        <c:baseTimeUnit val="months"/>
      </c:dateAx>
      <c:valAx>
        <c:axId val="63407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24614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Staff'!$I$4:$I$186</c:f>
              <c:numCache>
                <c:formatCode>"$"#,##0.0</c:formatCode>
                <c:ptCount val="183"/>
                <c:pt idx="0">
                  <c:v>119110</c:v>
                </c:pt>
                <c:pt idx="1">
                  <c:v>119110</c:v>
                </c:pt>
                <c:pt idx="2">
                  <c:v>118840</c:v>
                </c:pt>
                <c:pt idx="3">
                  <c:v>118840</c:v>
                </c:pt>
                <c:pt idx="4">
                  <c:v>118100</c:v>
                </c:pt>
                <c:pt idx="5">
                  <c:v>118100</c:v>
                </c:pt>
                <c:pt idx="6">
                  <c:v>115920</c:v>
                </c:pt>
                <c:pt idx="7">
                  <c:v>115920</c:v>
                </c:pt>
                <c:pt idx="8">
                  <c:v>115440</c:v>
                </c:pt>
                <c:pt idx="9">
                  <c:v>115440</c:v>
                </c:pt>
                <c:pt idx="10">
                  <c:v>114890</c:v>
                </c:pt>
                <c:pt idx="11">
                  <c:v>114890</c:v>
                </c:pt>
                <c:pt idx="12">
                  <c:v>114870</c:v>
                </c:pt>
                <c:pt idx="13">
                  <c:v>114870</c:v>
                </c:pt>
                <c:pt idx="14">
                  <c:v>114180</c:v>
                </c:pt>
                <c:pt idx="15">
                  <c:v>114180</c:v>
                </c:pt>
                <c:pt idx="16">
                  <c:v>113280</c:v>
                </c:pt>
                <c:pt idx="17">
                  <c:v>113280</c:v>
                </c:pt>
                <c:pt idx="18">
                  <c:v>112780</c:v>
                </c:pt>
                <c:pt idx="19">
                  <c:v>112780</c:v>
                </c:pt>
                <c:pt idx="20">
                  <c:v>112650</c:v>
                </c:pt>
                <c:pt idx="21">
                  <c:v>112650</c:v>
                </c:pt>
                <c:pt idx="22">
                  <c:v>112650</c:v>
                </c:pt>
                <c:pt idx="23">
                  <c:v>112570</c:v>
                </c:pt>
                <c:pt idx="24">
                  <c:v>112570</c:v>
                </c:pt>
                <c:pt idx="25">
                  <c:v>112110</c:v>
                </c:pt>
                <c:pt idx="26">
                  <c:v>112110</c:v>
                </c:pt>
                <c:pt idx="27">
                  <c:v>109190</c:v>
                </c:pt>
                <c:pt idx="28">
                  <c:v>109190</c:v>
                </c:pt>
                <c:pt idx="29">
                  <c:v>109160</c:v>
                </c:pt>
                <c:pt idx="30">
                  <c:v>109160</c:v>
                </c:pt>
                <c:pt idx="31">
                  <c:v>107700</c:v>
                </c:pt>
                <c:pt idx="32">
                  <c:v>107700</c:v>
                </c:pt>
                <c:pt idx="33">
                  <c:v>106460</c:v>
                </c:pt>
                <c:pt idx="34">
                  <c:v>106460</c:v>
                </c:pt>
                <c:pt idx="35">
                  <c:v>104770</c:v>
                </c:pt>
                <c:pt idx="36">
                  <c:v>104770</c:v>
                </c:pt>
                <c:pt idx="37">
                  <c:v>104410</c:v>
                </c:pt>
                <c:pt idx="38">
                  <c:v>104410</c:v>
                </c:pt>
                <c:pt idx="39">
                  <c:v>104120</c:v>
                </c:pt>
                <c:pt idx="40">
                  <c:v>104120</c:v>
                </c:pt>
                <c:pt idx="41">
                  <c:v>103550</c:v>
                </c:pt>
                <c:pt idx="42">
                  <c:v>103550</c:v>
                </c:pt>
                <c:pt idx="43">
                  <c:v>100420</c:v>
                </c:pt>
                <c:pt idx="44">
                  <c:v>100420</c:v>
                </c:pt>
                <c:pt idx="45">
                  <c:v>99970</c:v>
                </c:pt>
                <c:pt idx="46">
                  <c:v>99970</c:v>
                </c:pt>
                <c:pt idx="47">
                  <c:v>99750</c:v>
                </c:pt>
                <c:pt idx="48">
                  <c:v>99750</c:v>
                </c:pt>
                <c:pt idx="49">
                  <c:v>96800</c:v>
                </c:pt>
                <c:pt idx="50">
                  <c:v>96800</c:v>
                </c:pt>
                <c:pt idx="51">
                  <c:v>96140</c:v>
                </c:pt>
                <c:pt idx="52">
                  <c:v>96140</c:v>
                </c:pt>
                <c:pt idx="53">
                  <c:v>92700</c:v>
                </c:pt>
                <c:pt idx="54">
                  <c:v>92700</c:v>
                </c:pt>
                <c:pt idx="55">
                  <c:v>92450</c:v>
                </c:pt>
                <c:pt idx="56">
                  <c:v>92450</c:v>
                </c:pt>
                <c:pt idx="57">
                  <c:v>91650</c:v>
                </c:pt>
                <c:pt idx="58">
                  <c:v>91650</c:v>
                </c:pt>
                <c:pt idx="59">
                  <c:v>91310</c:v>
                </c:pt>
                <c:pt idx="60">
                  <c:v>91310</c:v>
                </c:pt>
                <c:pt idx="61">
                  <c:v>90700</c:v>
                </c:pt>
                <c:pt idx="62">
                  <c:v>90700</c:v>
                </c:pt>
                <c:pt idx="63">
                  <c:v>88050</c:v>
                </c:pt>
                <c:pt idx="64">
                  <c:v>88050</c:v>
                </c:pt>
                <c:pt idx="65">
                  <c:v>87620</c:v>
                </c:pt>
                <c:pt idx="66">
                  <c:v>87620</c:v>
                </c:pt>
                <c:pt idx="67">
                  <c:v>86570</c:v>
                </c:pt>
                <c:pt idx="68">
                  <c:v>86570</c:v>
                </c:pt>
                <c:pt idx="69">
                  <c:v>85000</c:v>
                </c:pt>
                <c:pt idx="70">
                  <c:v>85000</c:v>
                </c:pt>
                <c:pt idx="71">
                  <c:v>83750</c:v>
                </c:pt>
                <c:pt idx="72">
                  <c:v>83750</c:v>
                </c:pt>
                <c:pt idx="73">
                  <c:v>80700</c:v>
                </c:pt>
                <c:pt idx="74">
                  <c:v>80700</c:v>
                </c:pt>
                <c:pt idx="75">
                  <c:v>79570</c:v>
                </c:pt>
                <c:pt idx="76">
                  <c:v>79570</c:v>
                </c:pt>
                <c:pt idx="77">
                  <c:v>78540</c:v>
                </c:pt>
                <c:pt idx="78">
                  <c:v>78540</c:v>
                </c:pt>
                <c:pt idx="79">
                  <c:v>78390</c:v>
                </c:pt>
                <c:pt idx="80">
                  <c:v>78390</c:v>
                </c:pt>
                <c:pt idx="81">
                  <c:v>76900</c:v>
                </c:pt>
                <c:pt idx="82">
                  <c:v>76900</c:v>
                </c:pt>
                <c:pt idx="83">
                  <c:v>75970</c:v>
                </c:pt>
                <c:pt idx="84">
                  <c:v>75970</c:v>
                </c:pt>
                <c:pt idx="85">
                  <c:v>75880</c:v>
                </c:pt>
                <c:pt idx="86">
                  <c:v>75880</c:v>
                </c:pt>
                <c:pt idx="87">
                  <c:v>75480</c:v>
                </c:pt>
                <c:pt idx="88">
                  <c:v>75480</c:v>
                </c:pt>
                <c:pt idx="89">
                  <c:v>75280</c:v>
                </c:pt>
                <c:pt idx="90">
                  <c:v>75280</c:v>
                </c:pt>
                <c:pt idx="91">
                  <c:v>75000</c:v>
                </c:pt>
                <c:pt idx="92">
                  <c:v>75000</c:v>
                </c:pt>
                <c:pt idx="93">
                  <c:v>74550</c:v>
                </c:pt>
                <c:pt idx="94">
                  <c:v>74550</c:v>
                </c:pt>
                <c:pt idx="95">
                  <c:v>71380</c:v>
                </c:pt>
                <c:pt idx="96">
                  <c:v>71380</c:v>
                </c:pt>
                <c:pt idx="97">
                  <c:v>70610</c:v>
                </c:pt>
                <c:pt idx="98">
                  <c:v>70610</c:v>
                </c:pt>
                <c:pt idx="99">
                  <c:v>70270</c:v>
                </c:pt>
                <c:pt idx="100">
                  <c:v>70270</c:v>
                </c:pt>
                <c:pt idx="101">
                  <c:v>69710</c:v>
                </c:pt>
                <c:pt idx="102">
                  <c:v>69710</c:v>
                </c:pt>
                <c:pt idx="103">
                  <c:v>69120</c:v>
                </c:pt>
                <c:pt idx="104">
                  <c:v>69120</c:v>
                </c:pt>
                <c:pt idx="105">
                  <c:v>69070</c:v>
                </c:pt>
                <c:pt idx="106">
                  <c:v>69070</c:v>
                </c:pt>
                <c:pt idx="107">
                  <c:v>68900</c:v>
                </c:pt>
                <c:pt idx="108">
                  <c:v>68900</c:v>
                </c:pt>
                <c:pt idx="109">
                  <c:v>67950</c:v>
                </c:pt>
                <c:pt idx="110">
                  <c:v>67950</c:v>
                </c:pt>
                <c:pt idx="111">
                  <c:v>67910</c:v>
                </c:pt>
                <c:pt idx="112">
                  <c:v>67910</c:v>
                </c:pt>
                <c:pt idx="113">
                  <c:v>65920</c:v>
                </c:pt>
                <c:pt idx="114">
                  <c:v>65920</c:v>
                </c:pt>
                <c:pt idx="115">
                  <c:v>65700</c:v>
                </c:pt>
                <c:pt idx="116">
                  <c:v>65700</c:v>
                </c:pt>
                <c:pt idx="117">
                  <c:v>65360</c:v>
                </c:pt>
                <c:pt idx="118">
                  <c:v>65360</c:v>
                </c:pt>
                <c:pt idx="119">
                  <c:v>64000</c:v>
                </c:pt>
                <c:pt idx="120">
                  <c:v>64000</c:v>
                </c:pt>
                <c:pt idx="121">
                  <c:v>62780</c:v>
                </c:pt>
                <c:pt idx="122">
                  <c:v>62780</c:v>
                </c:pt>
                <c:pt idx="123">
                  <c:v>60570</c:v>
                </c:pt>
                <c:pt idx="124">
                  <c:v>60570</c:v>
                </c:pt>
                <c:pt idx="125">
                  <c:v>60130</c:v>
                </c:pt>
                <c:pt idx="126">
                  <c:v>60130</c:v>
                </c:pt>
                <c:pt idx="127">
                  <c:v>59430</c:v>
                </c:pt>
                <c:pt idx="128">
                  <c:v>59430</c:v>
                </c:pt>
                <c:pt idx="129">
                  <c:v>58960</c:v>
                </c:pt>
                <c:pt idx="130">
                  <c:v>58960</c:v>
                </c:pt>
                <c:pt idx="131">
                  <c:v>58940</c:v>
                </c:pt>
                <c:pt idx="132">
                  <c:v>58940</c:v>
                </c:pt>
                <c:pt idx="133">
                  <c:v>58100</c:v>
                </c:pt>
                <c:pt idx="134">
                  <c:v>58100</c:v>
                </c:pt>
                <c:pt idx="135">
                  <c:v>57090</c:v>
                </c:pt>
                <c:pt idx="136">
                  <c:v>57090</c:v>
                </c:pt>
                <c:pt idx="137">
                  <c:v>56870</c:v>
                </c:pt>
                <c:pt idx="138">
                  <c:v>56870</c:v>
                </c:pt>
                <c:pt idx="139">
                  <c:v>54970</c:v>
                </c:pt>
                <c:pt idx="140">
                  <c:v>54970</c:v>
                </c:pt>
                <c:pt idx="141">
                  <c:v>53870</c:v>
                </c:pt>
                <c:pt idx="142">
                  <c:v>53870</c:v>
                </c:pt>
                <c:pt idx="143">
                  <c:v>53540</c:v>
                </c:pt>
                <c:pt idx="144">
                  <c:v>53540</c:v>
                </c:pt>
                <c:pt idx="145">
                  <c:v>53540</c:v>
                </c:pt>
                <c:pt idx="146">
                  <c:v>53540</c:v>
                </c:pt>
                <c:pt idx="147">
                  <c:v>53240</c:v>
                </c:pt>
                <c:pt idx="148">
                  <c:v>53240</c:v>
                </c:pt>
                <c:pt idx="149">
                  <c:v>52610</c:v>
                </c:pt>
                <c:pt idx="150">
                  <c:v>52610</c:v>
                </c:pt>
                <c:pt idx="151">
                  <c:v>49630</c:v>
                </c:pt>
                <c:pt idx="152">
                  <c:v>49630</c:v>
                </c:pt>
                <c:pt idx="153">
                  <c:v>48980</c:v>
                </c:pt>
                <c:pt idx="154">
                  <c:v>48980</c:v>
                </c:pt>
                <c:pt idx="155">
                  <c:v>48950</c:v>
                </c:pt>
                <c:pt idx="156">
                  <c:v>48950</c:v>
                </c:pt>
                <c:pt idx="157">
                  <c:v>48530</c:v>
                </c:pt>
                <c:pt idx="158">
                  <c:v>48530</c:v>
                </c:pt>
                <c:pt idx="159">
                  <c:v>48170</c:v>
                </c:pt>
                <c:pt idx="160">
                  <c:v>48170</c:v>
                </c:pt>
                <c:pt idx="161">
                  <c:v>47360</c:v>
                </c:pt>
                <c:pt idx="162">
                  <c:v>47360</c:v>
                </c:pt>
                <c:pt idx="163">
                  <c:v>45510</c:v>
                </c:pt>
                <c:pt idx="164">
                  <c:v>45510</c:v>
                </c:pt>
                <c:pt idx="165">
                  <c:v>43840</c:v>
                </c:pt>
                <c:pt idx="166">
                  <c:v>43840</c:v>
                </c:pt>
                <c:pt idx="167">
                  <c:v>43510</c:v>
                </c:pt>
                <c:pt idx="168">
                  <c:v>43510</c:v>
                </c:pt>
                <c:pt idx="169">
                  <c:v>41980</c:v>
                </c:pt>
                <c:pt idx="170">
                  <c:v>41980</c:v>
                </c:pt>
                <c:pt idx="171">
                  <c:v>41570</c:v>
                </c:pt>
                <c:pt idx="172">
                  <c:v>41570</c:v>
                </c:pt>
                <c:pt idx="173">
                  <c:v>40400</c:v>
                </c:pt>
                <c:pt idx="174">
                  <c:v>40400</c:v>
                </c:pt>
                <c:pt idx="175">
                  <c:v>37920</c:v>
                </c:pt>
                <c:pt idx="176">
                  <c:v>37920</c:v>
                </c:pt>
                <c:pt idx="177">
                  <c:v>36040</c:v>
                </c:pt>
                <c:pt idx="178">
                  <c:v>36040</c:v>
                </c:pt>
                <c:pt idx="179">
                  <c:v>34980</c:v>
                </c:pt>
                <c:pt idx="180">
                  <c:v>34980</c:v>
                </c:pt>
                <c:pt idx="181">
                  <c:v>33920</c:v>
                </c:pt>
                <c:pt idx="182">
                  <c:v>33920</c:v>
                </c:pt>
              </c:numCache>
            </c:numRef>
          </c:xVal>
          <c:yVal>
            <c:numRef>
              <c:f>'All Staff'!$N$3</c:f>
              <c:numCache>
                <c:formatCode>0.0</c:formatCode>
                <c:ptCount val="1"/>
                <c:pt idx="0">
                  <c:v>0</c:v>
                </c:pt>
              </c:numCache>
            </c:numRef>
          </c:yVal>
          <c:smooth val="0"/>
          <c:extLst>
            <c:ext xmlns:c16="http://schemas.microsoft.com/office/drawing/2014/chart" uri="{C3380CC4-5D6E-409C-BE32-E72D297353CC}">
              <c16:uniqueId val="{00000000-AC6B-4E91-9353-9F92E0413BC6}"/>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'All Staff'!$I$4:$I$186</c:f>
              <c:numCache>
                <c:formatCode>"$"#,##0.0</c:formatCode>
                <c:ptCount val="183"/>
                <c:pt idx="0">
                  <c:v>119110</c:v>
                </c:pt>
                <c:pt idx="1">
                  <c:v>119110</c:v>
                </c:pt>
                <c:pt idx="2">
                  <c:v>118840</c:v>
                </c:pt>
                <c:pt idx="3">
                  <c:v>118840</c:v>
                </c:pt>
                <c:pt idx="4">
                  <c:v>118100</c:v>
                </c:pt>
                <c:pt idx="5">
                  <c:v>118100</c:v>
                </c:pt>
                <c:pt idx="6">
                  <c:v>115920</c:v>
                </c:pt>
                <c:pt idx="7">
                  <c:v>115920</c:v>
                </c:pt>
                <c:pt idx="8">
                  <c:v>115440</c:v>
                </c:pt>
                <c:pt idx="9">
                  <c:v>115440</c:v>
                </c:pt>
                <c:pt idx="10">
                  <c:v>114890</c:v>
                </c:pt>
                <c:pt idx="11">
                  <c:v>114890</c:v>
                </c:pt>
                <c:pt idx="12">
                  <c:v>114870</c:v>
                </c:pt>
                <c:pt idx="13">
                  <c:v>114870</c:v>
                </c:pt>
                <c:pt idx="14">
                  <c:v>114180</c:v>
                </c:pt>
                <c:pt idx="15">
                  <c:v>114180</c:v>
                </c:pt>
                <c:pt idx="16">
                  <c:v>113280</c:v>
                </c:pt>
                <c:pt idx="17">
                  <c:v>113280</c:v>
                </c:pt>
                <c:pt idx="18">
                  <c:v>112780</c:v>
                </c:pt>
                <c:pt idx="19">
                  <c:v>112780</c:v>
                </c:pt>
                <c:pt idx="20">
                  <c:v>112650</c:v>
                </c:pt>
                <c:pt idx="21">
                  <c:v>112650</c:v>
                </c:pt>
                <c:pt idx="22">
                  <c:v>112650</c:v>
                </c:pt>
                <c:pt idx="23">
                  <c:v>112570</c:v>
                </c:pt>
                <c:pt idx="24">
                  <c:v>112570</c:v>
                </c:pt>
                <c:pt idx="25">
                  <c:v>112110</c:v>
                </c:pt>
                <c:pt idx="26">
                  <c:v>112110</c:v>
                </c:pt>
                <c:pt idx="27">
                  <c:v>109190</c:v>
                </c:pt>
                <c:pt idx="28">
                  <c:v>109190</c:v>
                </c:pt>
                <c:pt idx="29">
                  <c:v>109160</c:v>
                </c:pt>
                <c:pt idx="30">
                  <c:v>109160</c:v>
                </c:pt>
                <c:pt idx="31">
                  <c:v>107700</c:v>
                </c:pt>
                <c:pt idx="32">
                  <c:v>107700</c:v>
                </c:pt>
                <c:pt idx="33">
                  <c:v>106460</c:v>
                </c:pt>
                <c:pt idx="34">
                  <c:v>106460</c:v>
                </c:pt>
                <c:pt idx="35">
                  <c:v>104770</c:v>
                </c:pt>
                <c:pt idx="36">
                  <c:v>104770</c:v>
                </c:pt>
                <c:pt idx="37">
                  <c:v>104410</c:v>
                </c:pt>
                <c:pt idx="38">
                  <c:v>104410</c:v>
                </c:pt>
                <c:pt idx="39">
                  <c:v>104120</c:v>
                </c:pt>
                <c:pt idx="40">
                  <c:v>104120</c:v>
                </c:pt>
                <c:pt idx="41">
                  <c:v>103550</c:v>
                </c:pt>
                <c:pt idx="42">
                  <c:v>103550</c:v>
                </c:pt>
                <c:pt idx="43">
                  <c:v>100420</c:v>
                </c:pt>
                <c:pt idx="44">
                  <c:v>100420</c:v>
                </c:pt>
                <c:pt idx="45">
                  <c:v>99970</c:v>
                </c:pt>
                <c:pt idx="46">
                  <c:v>99970</c:v>
                </c:pt>
                <c:pt idx="47">
                  <c:v>99750</c:v>
                </c:pt>
                <c:pt idx="48">
                  <c:v>99750</c:v>
                </c:pt>
                <c:pt idx="49">
                  <c:v>96800</c:v>
                </c:pt>
                <c:pt idx="50">
                  <c:v>96800</c:v>
                </c:pt>
                <c:pt idx="51">
                  <c:v>96140</c:v>
                </c:pt>
                <c:pt idx="52">
                  <c:v>96140</c:v>
                </c:pt>
                <c:pt idx="53">
                  <c:v>92700</c:v>
                </c:pt>
                <c:pt idx="54">
                  <c:v>92700</c:v>
                </c:pt>
                <c:pt idx="55">
                  <c:v>92450</c:v>
                </c:pt>
                <c:pt idx="56">
                  <c:v>92450</c:v>
                </c:pt>
                <c:pt idx="57">
                  <c:v>91650</c:v>
                </c:pt>
                <c:pt idx="58">
                  <c:v>91650</c:v>
                </c:pt>
                <c:pt idx="59">
                  <c:v>91310</c:v>
                </c:pt>
                <c:pt idx="60">
                  <c:v>91310</c:v>
                </c:pt>
                <c:pt idx="61">
                  <c:v>90700</c:v>
                </c:pt>
                <c:pt idx="62">
                  <c:v>90700</c:v>
                </c:pt>
                <c:pt idx="63">
                  <c:v>88050</c:v>
                </c:pt>
                <c:pt idx="64">
                  <c:v>88050</c:v>
                </c:pt>
                <c:pt idx="65">
                  <c:v>87620</c:v>
                </c:pt>
                <c:pt idx="66">
                  <c:v>87620</c:v>
                </c:pt>
                <c:pt idx="67">
                  <c:v>86570</c:v>
                </c:pt>
                <c:pt idx="68">
                  <c:v>86570</c:v>
                </c:pt>
                <c:pt idx="69">
                  <c:v>85000</c:v>
                </c:pt>
                <c:pt idx="70">
                  <c:v>85000</c:v>
                </c:pt>
                <c:pt idx="71">
                  <c:v>83750</c:v>
                </c:pt>
                <c:pt idx="72">
                  <c:v>83750</c:v>
                </c:pt>
                <c:pt idx="73">
                  <c:v>80700</c:v>
                </c:pt>
                <c:pt idx="74">
                  <c:v>80700</c:v>
                </c:pt>
                <c:pt idx="75">
                  <c:v>79570</c:v>
                </c:pt>
                <c:pt idx="76">
                  <c:v>79570</c:v>
                </c:pt>
                <c:pt idx="77">
                  <c:v>78540</c:v>
                </c:pt>
                <c:pt idx="78">
                  <c:v>78540</c:v>
                </c:pt>
                <c:pt idx="79">
                  <c:v>78390</c:v>
                </c:pt>
                <c:pt idx="80">
                  <c:v>78390</c:v>
                </c:pt>
                <c:pt idx="81">
                  <c:v>76900</c:v>
                </c:pt>
                <c:pt idx="82">
                  <c:v>76900</c:v>
                </c:pt>
                <c:pt idx="83">
                  <c:v>75970</c:v>
                </c:pt>
                <c:pt idx="84">
                  <c:v>75970</c:v>
                </c:pt>
                <c:pt idx="85">
                  <c:v>75880</c:v>
                </c:pt>
                <c:pt idx="86">
                  <c:v>75880</c:v>
                </c:pt>
                <c:pt idx="87">
                  <c:v>75480</c:v>
                </c:pt>
                <c:pt idx="88">
                  <c:v>75480</c:v>
                </c:pt>
                <c:pt idx="89">
                  <c:v>75280</c:v>
                </c:pt>
                <c:pt idx="90">
                  <c:v>75280</c:v>
                </c:pt>
                <c:pt idx="91">
                  <c:v>75000</c:v>
                </c:pt>
                <c:pt idx="92">
                  <c:v>75000</c:v>
                </c:pt>
                <c:pt idx="93">
                  <c:v>74550</c:v>
                </c:pt>
                <c:pt idx="94">
                  <c:v>74550</c:v>
                </c:pt>
                <c:pt idx="95">
                  <c:v>71380</c:v>
                </c:pt>
                <c:pt idx="96">
                  <c:v>71380</c:v>
                </c:pt>
                <c:pt idx="97">
                  <c:v>70610</c:v>
                </c:pt>
                <c:pt idx="98">
                  <c:v>70610</c:v>
                </c:pt>
                <c:pt idx="99">
                  <c:v>70270</c:v>
                </c:pt>
                <c:pt idx="100">
                  <c:v>70270</c:v>
                </c:pt>
                <c:pt idx="101">
                  <c:v>69710</c:v>
                </c:pt>
                <c:pt idx="102">
                  <c:v>69710</c:v>
                </c:pt>
                <c:pt idx="103">
                  <c:v>69120</c:v>
                </c:pt>
                <c:pt idx="104">
                  <c:v>69120</c:v>
                </c:pt>
                <c:pt idx="105">
                  <c:v>69070</c:v>
                </c:pt>
                <c:pt idx="106">
                  <c:v>69070</c:v>
                </c:pt>
                <c:pt idx="107">
                  <c:v>68900</c:v>
                </c:pt>
                <c:pt idx="108">
                  <c:v>68900</c:v>
                </c:pt>
                <c:pt idx="109">
                  <c:v>67950</c:v>
                </c:pt>
                <c:pt idx="110">
                  <c:v>67950</c:v>
                </c:pt>
                <c:pt idx="111">
                  <c:v>67910</c:v>
                </c:pt>
                <c:pt idx="112">
                  <c:v>67910</c:v>
                </c:pt>
                <c:pt idx="113">
                  <c:v>65920</c:v>
                </c:pt>
                <c:pt idx="114">
                  <c:v>65920</c:v>
                </c:pt>
                <c:pt idx="115">
                  <c:v>65700</c:v>
                </c:pt>
                <c:pt idx="116">
                  <c:v>65700</c:v>
                </c:pt>
                <c:pt idx="117">
                  <c:v>65360</c:v>
                </c:pt>
                <c:pt idx="118">
                  <c:v>65360</c:v>
                </c:pt>
                <c:pt idx="119">
                  <c:v>64000</c:v>
                </c:pt>
                <c:pt idx="120">
                  <c:v>64000</c:v>
                </c:pt>
                <c:pt idx="121">
                  <c:v>62780</c:v>
                </c:pt>
                <c:pt idx="122">
                  <c:v>62780</c:v>
                </c:pt>
                <c:pt idx="123">
                  <c:v>60570</c:v>
                </c:pt>
                <c:pt idx="124">
                  <c:v>60570</c:v>
                </c:pt>
                <c:pt idx="125">
                  <c:v>60130</c:v>
                </c:pt>
                <c:pt idx="126">
                  <c:v>60130</c:v>
                </c:pt>
                <c:pt idx="127">
                  <c:v>59430</c:v>
                </c:pt>
                <c:pt idx="128">
                  <c:v>59430</c:v>
                </c:pt>
                <c:pt idx="129">
                  <c:v>58960</c:v>
                </c:pt>
                <c:pt idx="130">
                  <c:v>58960</c:v>
                </c:pt>
                <c:pt idx="131">
                  <c:v>58940</c:v>
                </c:pt>
                <c:pt idx="132">
                  <c:v>58940</c:v>
                </c:pt>
                <c:pt idx="133">
                  <c:v>58100</c:v>
                </c:pt>
                <c:pt idx="134">
                  <c:v>58100</c:v>
                </c:pt>
                <c:pt idx="135">
                  <c:v>57090</c:v>
                </c:pt>
                <c:pt idx="136">
                  <c:v>57090</c:v>
                </c:pt>
                <c:pt idx="137">
                  <c:v>56870</c:v>
                </c:pt>
                <c:pt idx="138">
                  <c:v>56870</c:v>
                </c:pt>
                <c:pt idx="139">
                  <c:v>54970</c:v>
                </c:pt>
                <c:pt idx="140">
                  <c:v>54970</c:v>
                </c:pt>
                <c:pt idx="141">
                  <c:v>53870</c:v>
                </c:pt>
                <c:pt idx="142">
                  <c:v>53870</c:v>
                </c:pt>
                <c:pt idx="143">
                  <c:v>53540</c:v>
                </c:pt>
                <c:pt idx="144">
                  <c:v>53540</c:v>
                </c:pt>
                <c:pt idx="145">
                  <c:v>53540</c:v>
                </c:pt>
                <c:pt idx="146">
                  <c:v>53540</c:v>
                </c:pt>
                <c:pt idx="147">
                  <c:v>53240</c:v>
                </c:pt>
                <c:pt idx="148">
                  <c:v>53240</c:v>
                </c:pt>
                <c:pt idx="149">
                  <c:v>52610</c:v>
                </c:pt>
                <c:pt idx="150">
                  <c:v>52610</c:v>
                </c:pt>
                <c:pt idx="151">
                  <c:v>49630</c:v>
                </c:pt>
                <c:pt idx="152">
                  <c:v>49630</c:v>
                </c:pt>
                <c:pt idx="153">
                  <c:v>48980</c:v>
                </c:pt>
                <c:pt idx="154">
                  <c:v>48980</c:v>
                </c:pt>
                <c:pt idx="155">
                  <c:v>48950</c:v>
                </c:pt>
                <c:pt idx="156">
                  <c:v>48950</c:v>
                </c:pt>
                <c:pt idx="157">
                  <c:v>48530</c:v>
                </c:pt>
                <c:pt idx="158">
                  <c:v>48530</c:v>
                </c:pt>
                <c:pt idx="159">
                  <c:v>48170</c:v>
                </c:pt>
                <c:pt idx="160">
                  <c:v>48170</c:v>
                </c:pt>
                <c:pt idx="161">
                  <c:v>47360</c:v>
                </c:pt>
                <c:pt idx="162">
                  <c:v>47360</c:v>
                </c:pt>
                <c:pt idx="163">
                  <c:v>45510</c:v>
                </c:pt>
                <c:pt idx="164">
                  <c:v>45510</c:v>
                </c:pt>
                <c:pt idx="165">
                  <c:v>43840</c:v>
                </c:pt>
                <c:pt idx="166">
                  <c:v>43840</c:v>
                </c:pt>
                <c:pt idx="167">
                  <c:v>43510</c:v>
                </c:pt>
                <c:pt idx="168">
                  <c:v>43510</c:v>
                </c:pt>
                <c:pt idx="169">
                  <c:v>41980</c:v>
                </c:pt>
                <c:pt idx="170">
                  <c:v>41980</c:v>
                </c:pt>
                <c:pt idx="171">
                  <c:v>41570</c:v>
                </c:pt>
                <c:pt idx="172">
                  <c:v>41570</c:v>
                </c:pt>
                <c:pt idx="173">
                  <c:v>40400</c:v>
                </c:pt>
                <c:pt idx="174">
                  <c:v>40400</c:v>
                </c:pt>
                <c:pt idx="175">
                  <c:v>37920</c:v>
                </c:pt>
                <c:pt idx="176">
                  <c:v>37920</c:v>
                </c:pt>
                <c:pt idx="177">
                  <c:v>36040</c:v>
                </c:pt>
                <c:pt idx="178">
                  <c:v>36040</c:v>
                </c:pt>
                <c:pt idx="179">
                  <c:v>34980</c:v>
                </c:pt>
                <c:pt idx="180">
                  <c:v>34980</c:v>
                </c:pt>
                <c:pt idx="181">
                  <c:v>33920</c:v>
                </c:pt>
                <c:pt idx="182">
                  <c:v>33920</c:v>
                </c:pt>
              </c:numCache>
            </c:numRef>
          </c:xVal>
          <c:yVal>
            <c:numRef>
              <c:f>'All Staff'!$N$4:$N$186</c:f>
              <c:numCache>
                <c:formatCode>0.0</c:formatCode>
                <c:ptCount val="183"/>
                <c:pt idx="0">
                  <c:v>3</c:v>
                </c:pt>
                <c:pt idx="1">
                  <c:v>3</c:v>
                </c:pt>
                <c:pt idx="2">
                  <c:v>3</c:v>
                </c:pt>
                <c:pt idx="3">
                  <c:v>3</c:v>
                </c:pt>
                <c:pt idx="4">
                  <c:v>3</c:v>
                </c:pt>
                <c:pt idx="5">
                  <c:v>3</c:v>
                </c:pt>
                <c:pt idx="6">
                  <c:v>3</c:v>
                </c:pt>
                <c:pt idx="7">
                  <c:v>3</c:v>
                </c:pt>
                <c:pt idx="8">
                  <c:v>2</c:v>
                </c:pt>
                <c:pt idx="9">
                  <c:v>2</c:v>
                </c:pt>
                <c:pt idx="10">
                  <c:v>3</c:v>
                </c:pt>
                <c:pt idx="11">
                  <c:v>3</c:v>
                </c:pt>
                <c:pt idx="12">
                  <c:v>3</c:v>
                </c:pt>
                <c:pt idx="13">
                  <c:v>3</c:v>
                </c:pt>
                <c:pt idx="14">
                  <c:v>3</c:v>
                </c:pt>
                <c:pt idx="15">
                  <c:v>3</c:v>
                </c:pt>
                <c:pt idx="16">
                  <c:v>1</c:v>
                </c:pt>
                <c:pt idx="17">
                  <c:v>1</c:v>
                </c:pt>
                <c:pt idx="18">
                  <c:v>4</c:v>
                </c:pt>
                <c:pt idx="19">
                  <c:v>4</c:v>
                </c:pt>
                <c:pt idx="20">
                  <c:v>3</c:v>
                </c:pt>
                <c:pt idx="21">
                  <c:v>3</c:v>
                </c:pt>
                <c:pt idx="22">
                  <c:v>3</c:v>
                </c:pt>
                <c:pt idx="23">
                  <c:v>3</c:v>
                </c:pt>
                <c:pt idx="24">
                  <c:v>3</c:v>
                </c:pt>
                <c:pt idx="25">
                  <c:v>2</c:v>
                </c:pt>
                <c:pt idx="26">
                  <c:v>2</c:v>
                </c:pt>
                <c:pt idx="27">
                  <c:v>4</c:v>
                </c:pt>
                <c:pt idx="28">
                  <c:v>4</c:v>
                </c:pt>
                <c:pt idx="29">
                  <c:v>5</c:v>
                </c:pt>
                <c:pt idx="30">
                  <c:v>5</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4</c:v>
                </c:pt>
                <c:pt idx="58">
                  <c:v>4</c:v>
                </c:pt>
                <c:pt idx="59">
                  <c:v>3</c:v>
                </c:pt>
                <c:pt idx="60">
                  <c:v>3</c:v>
                </c:pt>
                <c:pt idx="61">
                  <c:v>4</c:v>
                </c:pt>
                <c:pt idx="62">
                  <c:v>4</c:v>
                </c:pt>
                <c:pt idx="63">
                  <c:v>2</c:v>
                </c:pt>
                <c:pt idx="64">
                  <c:v>2</c:v>
                </c:pt>
                <c:pt idx="65">
                  <c:v>3</c:v>
                </c:pt>
                <c:pt idx="66">
                  <c:v>3</c:v>
                </c:pt>
                <c:pt idx="67">
                  <c:v>3</c:v>
                </c:pt>
                <c:pt idx="68">
                  <c:v>3</c:v>
                </c:pt>
                <c:pt idx="69">
                  <c:v>3</c:v>
                </c:pt>
                <c:pt idx="70">
                  <c:v>3</c:v>
                </c:pt>
                <c:pt idx="71">
                  <c:v>3</c:v>
                </c:pt>
                <c:pt idx="72">
                  <c:v>3</c:v>
                </c:pt>
                <c:pt idx="73">
                  <c:v>4</c:v>
                </c:pt>
                <c:pt idx="74">
                  <c:v>4</c:v>
                </c:pt>
                <c:pt idx="75">
                  <c:v>3</c:v>
                </c:pt>
                <c:pt idx="76">
                  <c:v>3</c:v>
                </c:pt>
                <c:pt idx="77">
                  <c:v>3</c:v>
                </c:pt>
                <c:pt idx="78">
                  <c:v>3</c:v>
                </c:pt>
                <c:pt idx="79">
                  <c:v>3</c:v>
                </c:pt>
                <c:pt idx="80">
                  <c:v>3</c:v>
                </c:pt>
                <c:pt idx="81">
                  <c:v>4</c:v>
                </c:pt>
                <c:pt idx="82">
                  <c:v>4</c:v>
                </c:pt>
                <c:pt idx="83">
                  <c:v>3</c:v>
                </c:pt>
                <c:pt idx="84">
                  <c:v>3</c:v>
                </c:pt>
                <c:pt idx="85">
                  <c:v>3</c:v>
                </c:pt>
                <c:pt idx="86">
                  <c:v>3</c:v>
                </c:pt>
                <c:pt idx="87">
                  <c:v>1</c:v>
                </c:pt>
                <c:pt idx="88">
                  <c:v>1</c:v>
                </c:pt>
                <c:pt idx="89">
                  <c:v>3</c:v>
                </c:pt>
                <c:pt idx="90">
                  <c:v>3</c:v>
                </c:pt>
                <c:pt idx="91">
                  <c:v>5</c:v>
                </c:pt>
                <c:pt idx="92">
                  <c:v>5</c:v>
                </c:pt>
                <c:pt idx="93">
                  <c:v>3</c:v>
                </c:pt>
                <c:pt idx="94">
                  <c:v>3</c:v>
                </c:pt>
                <c:pt idx="95">
                  <c:v>3</c:v>
                </c:pt>
                <c:pt idx="96">
                  <c:v>3</c:v>
                </c:pt>
                <c:pt idx="97">
                  <c:v>3</c:v>
                </c:pt>
                <c:pt idx="98">
                  <c:v>3</c:v>
                </c:pt>
                <c:pt idx="99">
                  <c:v>2</c:v>
                </c:pt>
                <c:pt idx="100">
                  <c:v>2</c:v>
                </c:pt>
                <c:pt idx="101">
                  <c:v>3</c:v>
                </c:pt>
                <c:pt idx="102">
                  <c:v>3</c:v>
                </c:pt>
                <c:pt idx="103">
                  <c:v>3</c:v>
                </c:pt>
                <c:pt idx="104">
                  <c:v>3</c:v>
                </c:pt>
                <c:pt idx="105">
                  <c:v>3</c:v>
                </c:pt>
                <c:pt idx="106">
                  <c:v>3</c:v>
                </c:pt>
                <c:pt idx="107">
                  <c:v>2</c:v>
                </c:pt>
                <c:pt idx="108">
                  <c:v>2</c:v>
                </c:pt>
                <c:pt idx="109">
                  <c:v>3</c:v>
                </c:pt>
                <c:pt idx="110">
                  <c:v>3</c:v>
                </c:pt>
                <c:pt idx="111">
                  <c:v>2</c:v>
                </c:pt>
                <c:pt idx="112">
                  <c:v>2</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4</c:v>
                </c:pt>
                <c:pt idx="139">
                  <c:v>3</c:v>
                </c:pt>
                <c:pt idx="140">
                  <c:v>3</c:v>
                </c:pt>
                <c:pt idx="141">
                  <c:v>3</c:v>
                </c:pt>
                <c:pt idx="142">
                  <c:v>3</c:v>
                </c:pt>
                <c:pt idx="143">
                  <c:v>3</c:v>
                </c:pt>
                <c:pt idx="144">
                  <c:v>3</c:v>
                </c:pt>
                <c:pt idx="145">
                  <c:v>3</c:v>
                </c:pt>
                <c:pt idx="146">
                  <c:v>3</c:v>
                </c:pt>
                <c:pt idx="147">
                  <c:v>3</c:v>
                </c:pt>
                <c:pt idx="148">
                  <c:v>3</c:v>
                </c:pt>
                <c:pt idx="149">
                  <c:v>2</c:v>
                </c:pt>
                <c:pt idx="150">
                  <c:v>2</c:v>
                </c:pt>
                <c:pt idx="151">
                  <c:v>2</c:v>
                </c:pt>
                <c:pt idx="152">
                  <c:v>2</c:v>
                </c:pt>
                <c:pt idx="153">
                  <c:v>3</c:v>
                </c:pt>
                <c:pt idx="154">
                  <c:v>3</c:v>
                </c:pt>
                <c:pt idx="155">
                  <c:v>3</c:v>
                </c:pt>
                <c:pt idx="156">
                  <c:v>3</c:v>
                </c:pt>
                <c:pt idx="157">
                  <c:v>4</c:v>
                </c:pt>
                <c:pt idx="158">
                  <c:v>4</c:v>
                </c:pt>
                <c:pt idx="159">
                  <c:v>4</c:v>
                </c:pt>
                <c:pt idx="160">
                  <c:v>4</c:v>
                </c:pt>
                <c:pt idx="161">
                  <c:v>3</c:v>
                </c:pt>
                <c:pt idx="162">
                  <c:v>3</c:v>
                </c:pt>
                <c:pt idx="163">
                  <c:v>3</c:v>
                </c:pt>
                <c:pt idx="164">
                  <c:v>3</c:v>
                </c:pt>
                <c:pt idx="165">
                  <c:v>4</c:v>
                </c:pt>
                <c:pt idx="166">
                  <c:v>4</c:v>
                </c:pt>
                <c:pt idx="167">
                  <c:v>1</c:v>
                </c:pt>
                <c:pt idx="168">
                  <c:v>1</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1-AC6B-4E91-9353-9F92E0413BC6}"/>
            </c:ext>
          </c:extLst>
        </c:ser>
        <c:dLbls>
          <c:showLegendKey val="0"/>
          <c:showVal val="0"/>
          <c:showCatName val="0"/>
          <c:showSerName val="0"/>
          <c:showPercent val="0"/>
          <c:showBubbleSize val="0"/>
        </c:dLbls>
        <c:axId val="618224255"/>
        <c:axId val="29246895"/>
      </c:scatterChart>
      <c:valAx>
        <c:axId val="61822425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46895"/>
        <c:crosses val="autoZero"/>
        <c:crossBetween val="midCat"/>
      </c:valAx>
      <c:valAx>
        <c:axId val="29246895"/>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2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9085CAC9-A742-43BE-9CB3-E867428BF10B}">
          <cx:dataLabels pos="inEnd">
            <cx:visibility seriesName="0" categoryName="0" value="1"/>
          </cx:dataLabels>
          <cx:dataId val="0"/>
          <cx:layoutPr>
            <cx:binning intervalClosed="r" underflow="40000">
              <cx:binSize val="15000"/>
            </cx:binning>
          </cx:layoutPr>
        </cx:series>
      </cx:plotAreaRegion>
      <cx:axis id="0">
        <cx:catScaling gapWidth="0"/>
        <cx:majorTickMarks type="out"/>
        <cx:tickLabels/>
      </cx:axis>
      <cx:axis id="1">
        <cx:valScaling/>
        <cx:majorTickMarks type="out"/>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F30D4E0C-9B57-4391-889D-3C956034AA8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22860</xdr:colOff>
      <xdr:row>7</xdr:row>
      <xdr:rowOff>91440</xdr:rowOff>
    </xdr:from>
    <xdr:to>
      <xdr:col>6</xdr:col>
      <xdr:colOff>1333500</xdr:colOff>
      <xdr:row>22</xdr:row>
      <xdr:rowOff>91440</xdr:rowOff>
    </xdr:to>
    <xdr:graphicFrame macro="">
      <xdr:nvGraphicFramePr>
        <xdr:cNvPr id="2" name="Chart 1">
          <a:extLst>
            <a:ext uri="{FF2B5EF4-FFF2-40B4-BE49-F238E27FC236}">
              <a16:creationId xmlns:a16="http://schemas.microsoft.com/office/drawing/2014/main" id="{3445980A-9DBB-4160-B404-55FE68E83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22860</xdr:colOff>
      <xdr:row>7</xdr:row>
      <xdr:rowOff>91440</xdr:rowOff>
    </xdr:from>
    <xdr:to>
      <xdr:col>13</xdr:col>
      <xdr:colOff>1333500</xdr:colOff>
      <xdr:row>23</xdr:row>
      <xdr:rowOff>0</xdr:rowOff>
    </xdr:to>
    <xdr:graphicFrame macro="">
      <xdr:nvGraphicFramePr>
        <xdr:cNvPr id="3" name="Chart 2">
          <a:extLst>
            <a:ext uri="{FF2B5EF4-FFF2-40B4-BE49-F238E27FC236}">
              <a16:creationId xmlns:a16="http://schemas.microsoft.com/office/drawing/2014/main" id="{FC0A08F1-918E-4FBE-872F-0E7B719956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7620</xdr:colOff>
      <xdr:row>0</xdr:row>
      <xdr:rowOff>0</xdr:rowOff>
    </xdr:from>
    <xdr:to>
      <xdr:col>8</xdr:col>
      <xdr:colOff>15240</xdr:colOff>
      <xdr:row>22</xdr:row>
      <xdr:rowOff>175260</xdr:rowOff>
    </xdr:to>
    <xdr:cxnSp macro="">
      <xdr:nvCxnSpPr>
        <xdr:cNvPr id="7" name="Straight Connector 6">
          <a:extLst>
            <a:ext uri="{FF2B5EF4-FFF2-40B4-BE49-F238E27FC236}">
              <a16:creationId xmlns:a16="http://schemas.microsoft.com/office/drawing/2014/main" id="{BB1BCBBF-505C-F8AB-FD26-61C4EB1348A8}"/>
            </a:ext>
          </a:extLst>
        </xdr:cNvPr>
        <xdr:cNvCxnSpPr/>
      </xdr:nvCxnSpPr>
      <xdr:spPr>
        <a:xfrm>
          <a:off x="6461760" y="0"/>
          <a:ext cx="7620" cy="5760720"/>
        </a:xfrm>
        <a:prstGeom prst="line">
          <a:avLst/>
        </a:prstGeom>
        <a:ln>
          <a:solidFill>
            <a:schemeClr val="accent1">
              <a:lumMod val="40000"/>
              <a:lumOff val="6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708660</xdr:colOff>
      <xdr:row>0</xdr:row>
      <xdr:rowOff>38100</xdr:rowOff>
    </xdr:from>
    <xdr:to>
      <xdr:col>7</xdr:col>
      <xdr:colOff>632460</xdr:colOff>
      <xdr:row>9</xdr:row>
      <xdr:rowOff>114300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8278A44F-197A-41D1-30DA-F799E2075B3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892040" y="38100"/>
              <a:ext cx="182880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213360</xdr:colOff>
      <xdr:row>0</xdr:row>
      <xdr:rowOff>38101</xdr:rowOff>
    </xdr:from>
    <xdr:to>
      <xdr:col>5</xdr:col>
      <xdr:colOff>533400</xdr:colOff>
      <xdr:row>5</xdr:row>
      <xdr:rowOff>38101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CF25754B-B842-E140-B6FB-C48AFC4905B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887980" y="38101"/>
              <a:ext cx="182880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320040</xdr:colOff>
      <xdr:row>3</xdr:row>
      <xdr:rowOff>160020</xdr:rowOff>
    </xdr:from>
    <xdr:to>
      <xdr:col>16</xdr:col>
      <xdr:colOff>533400</xdr:colOff>
      <xdr:row>25</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C2BBB38-D3B7-4642-BA03-8176C0D893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0040" y="708660"/>
              <a:ext cx="9966960" cy="38747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22860</xdr:colOff>
      <xdr:row>3</xdr:row>
      <xdr:rowOff>22860</xdr:rowOff>
    </xdr:from>
    <xdr:to>
      <xdr:col>24</xdr:col>
      <xdr:colOff>327660</xdr:colOff>
      <xdr:row>25</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4080E4C-AF47-4077-A8B0-599EE03E1D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386060" y="571500"/>
              <a:ext cx="4572000" cy="40614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297180</xdr:colOff>
      <xdr:row>2</xdr:row>
      <xdr:rowOff>3810</xdr:rowOff>
    </xdr:from>
    <xdr:to>
      <xdr:col>14</xdr:col>
      <xdr:colOff>38100</xdr:colOff>
      <xdr:row>17</xdr:row>
      <xdr:rowOff>3810</xdr:rowOff>
    </xdr:to>
    <xdr:graphicFrame macro="">
      <xdr:nvGraphicFramePr>
        <xdr:cNvPr id="2" name="Chart 1">
          <a:extLst>
            <a:ext uri="{FF2B5EF4-FFF2-40B4-BE49-F238E27FC236}">
              <a16:creationId xmlns:a16="http://schemas.microsoft.com/office/drawing/2014/main" id="{5276DA97-F454-C979-7D82-838DB8C62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15240</xdr:colOff>
      <xdr:row>10</xdr:row>
      <xdr:rowOff>45720</xdr:rowOff>
    </xdr:from>
    <xdr:to>
      <xdr:col>3</xdr:col>
      <xdr:colOff>220980</xdr:colOff>
      <xdr:row>20</xdr:row>
      <xdr:rowOff>45719</xdr:rowOff>
    </xdr:to>
    <mc:AlternateContent xmlns:mc="http://schemas.openxmlformats.org/markup-compatibility/2006" xmlns:a14="http://schemas.microsoft.com/office/drawing/2010/main">
      <mc:Choice Requires="a14">
        <xdr:graphicFrame macro="">
          <xdr:nvGraphicFramePr>
            <xdr:cNvPr id="3" name="Department 1">
              <a:extLst>
                <a:ext uri="{FF2B5EF4-FFF2-40B4-BE49-F238E27FC236}">
                  <a16:creationId xmlns:a16="http://schemas.microsoft.com/office/drawing/2014/main" id="{4B4356CA-1522-586C-333D-B8C5A3426F6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624840" y="1874520"/>
              <a:ext cx="1828800" cy="1828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20</xdr:row>
      <xdr:rowOff>137161</xdr:rowOff>
    </xdr:from>
    <xdr:to>
      <xdr:col>3</xdr:col>
      <xdr:colOff>205740</xdr:colOff>
      <xdr:row>25</xdr:row>
      <xdr:rowOff>167640</xdr:rowOff>
    </xdr:to>
    <mc:AlternateContent xmlns:mc="http://schemas.openxmlformats.org/markup-compatibility/2006" xmlns:a14="http://schemas.microsoft.com/office/drawing/2010/main">
      <mc:Choice Requires="a14">
        <xdr:graphicFrame macro="">
          <xdr:nvGraphicFramePr>
            <xdr:cNvPr id="4" name="Country 1">
              <a:extLst>
                <a:ext uri="{FF2B5EF4-FFF2-40B4-BE49-F238E27FC236}">
                  <a16:creationId xmlns:a16="http://schemas.microsoft.com/office/drawing/2014/main" id="{938781AC-3FDF-36FF-02B8-18625F4F30E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09600" y="3794761"/>
              <a:ext cx="1828800" cy="944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160020</xdr:colOff>
      <xdr:row>1</xdr:row>
      <xdr:rowOff>80010</xdr:rowOff>
    </xdr:from>
    <xdr:to>
      <xdr:col>16</xdr:col>
      <xdr:colOff>350520</xdr:colOff>
      <xdr:row>16</xdr:row>
      <xdr:rowOff>80010</xdr:rowOff>
    </xdr:to>
    <xdr:graphicFrame macro="">
      <xdr:nvGraphicFramePr>
        <xdr:cNvPr id="2" name="Chart 1">
          <a:extLst>
            <a:ext uri="{FF2B5EF4-FFF2-40B4-BE49-F238E27FC236}">
              <a16:creationId xmlns:a16="http://schemas.microsoft.com/office/drawing/2014/main" id="{9D5315C9-D4B6-EF06-05FA-D062D44F6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411480</xdr:colOff>
      <xdr:row>18</xdr:row>
      <xdr:rowOff>64770</xdr:rowOff>
    </xdr:from>
    <xdr:to>
      <xdr:col>16</xdr:col>
      <xdr:colOff>213360</xdr:colOff>
      <xdr:row>33</xdr:row>
      <xdr:rowOff>64770</xdr:rowOff>
    </xdr:to>
    <xdr:graphicFrame macro="">
      <xdr:nvGraphicFramePr>
        <xdr:cNvPr id="4" name="Chart 3">
          <a:extLst>
            <a:ext uri="{FF2B5EF4-FFF2-40B4-BE49-F238E27FC236}">
              <a16:creationId xmlns:a16="http://schemas.microsoft.com/office/drawing/2014/main" id="{571C4537-A070-B959-F0A2-2C2662394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xdr:row>
      <xdr:rowOff>0</xdr:rowOff>
    </xdr:from>
    <xdr:to>
      <xdr:col>14</xdr:col>
      <xdr:colOff>426720</xdr:colOff>
      <xdr:row>22</xdr:row>
      <xdr:rowOff>0</xdr:rowOff>
    </xdr:to>
    <xdr:graphicFrame macro="">
      <xdr:nvGraphicFramePr>
        <xdr:cNvPr id="2" name="Chart 1">
          <a:extLst>
            <a:ext uri="{FF2B5EF4-FFF2-40B4-BE49-F238E27FC236}">
              <a16:creationId xmlns:a16="http://schemas.microsoft.com/office/drawing/2014/main" id="{4EA16955-EB81-4014-B567-6A739CBD5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mar" refreshedDate="45161.490583449071" backgroundQuery="1" createdVersion="8" refreshedVersion="8" minRefreshableVersion="3" recordCount="0" supportSubquery="1" supportAdvancedDrill="1" xr:uid="{D8488A66-926C-4099-9227-212480B05063}">
  <cacheSource type="external" connectionId="5"/>
  <cacheFields count="7">
    <cacheField name="[Table_Staff].[Gender].[Gender]" caption="Gender" numFmtId="0" hierarchy="9" level="1">
      <sharedItems count="3">
        <s v="Female"/>
        <s v="Male"/>
        <s v="Other"/>
      </sharedItems>
    </cacheField>
    <cacheField name="[Measures].[Count of Name]" caption="Count of Name" numFmtId="0" hierarchy="26" level="32767"/>
    <cacheField name="[Measures].[Average of Salary]" caption="Average of Salary" numFmtId="0" hierarchy="28" level="32767"/>
    <cacheField name="[Measures].[Average of Age]" caption="Average of Age" numFmtId="0" hierarchy="29" level="32767"/>
    <cacheField name="[Measures].[Average of Tenure]" caption="Average of Tenure" numFmtId="0" hierarchy="31" level="32767"/>
    <cacheField name="[Table_Staff].[Department].[Department]" caption="Department" numFmtId="0" hierarchy="13" level="1">
      <sharedItems containsSemiMixedTypes="0" containsNonDate="0" containsString="0"/>
    </cacheField>
    <cacheField name="[Table_Staff].[Country].[Country]" caption="Country" numFmtId="0" hierarchy="16" level="1">
      <sharedItems containsSemiMixedTypes="0" containsNonDate="0" containsString="0"/>
    </cacheField>
  </cacheFields>
  <cacheHierarchies count="38">
    <cacheHierarchy uniqueName="[New_staff].[Name]" caption="Name" attribute="1" defaultMemberUniqueName="[New_staff].[Name].[All]" allUniqueName="[New_staff].[Name].[All]" dimensionUniqueName="[New_staff]" displayFolder="" count="0" memberValueDatatype="130" unbalanced="0"/>
    <cacheHierarchy uniqueName="[New_staff].[Gender]" caption="Gender" attribute="1" defaultMemberUniqueName="[New_staff].[Gender].[All]" allUniqueName="[New_staff].[Gender].[All]" dimensionUniqueName="[New_staff]" displayFolder="" count="0" memberValueDatatype="130" unbalanced="0"/>
    <cacheHierarchy uniqueName="[New_staff].[Department]" caption="Department" attribute="1" defaultMemberUniqueName="[New_staff].[Department].[All]" allUniqueName="[New_staff].[Department].[All]" dimensionUniqueName="[New_staff]" displayFolder="" count="0" memberValueDatatype="130" unbalanced="0"/>
    <cacheHierarchy uniqueName="[New_staff].[Age]" caption="Age" attribute="1" defaultMemberUniqueName="[New_staff].[Age].[All]" allUniqueName="[New_staff].[Age].[All]" dimensionUniqueName="[New_staff]" displayFolder="" count="0" memberValueDatatype="20" unbalanced="0"/>
    <cacheHierarchy uniqueName="[New_staff].[Date Joined]" caption="Date Joined" attribute="1" time="1" defaultMemberUniqueName="[New_staff].[Date Joined].[All]" allUniqueName="[New_staff].[Date Joined].[All]" dimensionUniqueName="[New_staff]" displayFolder="" count="0" memberValueDatatype="7" unbalanced="0"/>
    <cacheHierarchy uniqueName="[New_staff].[Salary]" caption="Salary" attribute="1" defaultMemberUniqueName="[New_staff].[Salary].[All]" allUniqueName="[New_staff].[Salary].[All]" dimensionUniqueName="[New_staff]" displayFolder="" count="0" memberValueDatatype="20" unbalanced="0"/>
    <cacheHierarchy uniqueName="[New_staff].[Rating]" caption="Rating" attribute="1" defaultMemberUniqueName="[New_staff].[Rating].[All]" allUniqueName="[New_staff].[Rating].[All]" dimensionUniqueName="[New_staff]" displayFolder="" count="0" memberValueDatatype="130" unbalanced="0"/>
    <cacheHierarchy uniqueName="[Table_Staff].[ID]" caption="ID" attribute="1" defaultMemberUniqueName="[Table_Staff].[ID].[All]" allUniqueName="[Table_Staff].[ID].[All]" dimensionUniqueName="[Table_Staff]" displayFolder="" count="0" memberValueDatatype="20" unbalanced="0"/>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2" memberValueDatatype="130" unbalanced="0">
      <fieldsUsage count="2">
        <fieldUsage x="-1"/>
        <fieldUsage x="0"/>
      </fieldsUsage>
    </cacheHierarchy>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5"/>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Salary Category]" caption="Salary Category" attribute="1" defaultMemberUniqueName="[Table_Staff].[Salary Category].[All]" allUniqueName="[Table_Staff].[Salary Category].[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6"/>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XL_Count New_staff]" caption="__XL_Count New_staff" measure="1" displayFolder="" measureGroup="New_staff" count="0" hidden="1"/>
    <cacheHierarchy uniqueName="[Measures].[__No measures defined]" caption="__No measures defined" measure="1" displayFolder="" count="0" hidden="1"/>
    <cacheHierarchy uniqueName="[Measures].[Sum of Salary]" caption="Sum of Salary" measure="1" displayFolder="" measureGroup="Table_Staff" count="0" hidden="1">
      <extLst>
        <ext xmlns:x15="http://schemas.microsoft.com/office/spreadsheetml/2010/11/main" uri="{B97F6D7D-B522-45F9-BDA1-12C45D357490}">
          <x15:cacheHierarchy aggregatedColumn="14"/>
        </ext>
      </extLst>
    </cacheHierarchy>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_Staff" count="0" oneField="1" hidden="1">
      <fieldsUsage count="1">
        <fieldUsage x="2"/>
      </fieldsUsage>
      <extLst>
        <ext xmlns:x15="http://schemas.microsoft.com/office/spreadsheetml/2010/11/main" uri="{B97F6D7D-B522-45F9-BDA1-12C45D357490}">
          <x15:cacheHierarchy aggregatedColumn="14"/>
        </ext>
      </extLst>
    </cacheHierarchy>
    <cacheHierarchy uniqueName="[Measures].[Average of Age]" caption="Average of Age" measure="1" displayFolder="" measureGroup="Table_Staff" count="0" oneField="1" hidden="1">
      <fieldsUsage count="1">
        <fieldUsage x="3"/>
      </fieldsUsage>
      <extLst>
        <ext xmlns:x15="http://schemas.microsoft.com/office/spreadsheetml/2010/11/main" uri="{B97F6D7D-B522-45F9-BDA1-12C45D357490}">
          <x15:cacheHierarchy aggregatedColumn="10"/>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Table_Staff"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Salary 2]" caption="Sum of Salary 2" measure="1" displayFolder="" measureGroup="New_staff" count="0" hidden="1">
      <extLst>
        <ext xmlns:x15="http://schemas.microsoft.com/office/spreadsheetml/2010/11/main" uri="{B97F6D7D-B522-45F9-BDA1-12C45D357490}">
          <x15:cacheHierarchy aggregatedColumn="5"/>
        </ext>
      </extLst>
    </cacheHierarchy>
    <cacheHierarchy uniqueName="[Measures].[Average of Salary 2]" caption="Average of Salary 2" measure="1" displayFolder="" measureGroup="New_staff" count="0" hidden="1">
      <extLst>
        <ext xmlns:x15="http://schemas.microsoft.com/office/spreadsheetml/2010/11/main" uri="{B97F6D7D-B522-45F9-BDA1-12C45D357490}">
          <x15:cacheHierarchy aggregatedColumn="5"/>
        </ext>
      </extLst>
    </cacheHierarchy>
    <cacheHierarchy uniqueName="[Measures].[Count of Name 2]" caption="Count of Name 2" measure="1" displayFolder="" measureGroup="New_staff" count="0" hidden="1">
      <extLst>
        <ext xmlns:x15="http://schemas.microsoft.com/office/spreadsheetml/2010/11/main" uri="{B97F6D7D-B522-45F9-BDA1-12C45D357490}">
          <x15:cacheHierarchy aggregatedColumn="0"/>
        </ext>
      </extLst>
    </cacheHierarchy>
    <cacheHierarchy uniqueName="[Measures].[Sum of ID]" caption="Sum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New_staff" uniqueName="[New_staff]" caption="New_staff"/>
    <dimension name="Table_Staff" uniqueName="[Table_Staff]" caption="Table_Staff"/>
  </dimensions>
  <measureGroups count="2">
    <measureGroup name="New_staff" caption="New_staff"/>
    <measureGroup name="Table_Staff" caption="Table_Staff"/>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mar" refreshedDate="45161.49057199074" backgroundQuery="1" createdVersion="8" refreshedVersion="8" minRefreshableVersion="3" recordCount="0" supportSubquery="1" supportAdvancedDrill="1" xr:uid="{C03474A7-1B16-4258-8E18-1F99F4D04902}">
  <cacheSource type="external" connectionId="5"/>
  <cacheFields count="5">
    <cacheField name="[Table_Staff].[Rating].[Rating]" caption="Rating" numFmtId="0" hierarchy="11" level="1">
      <sharedItems count="5">
        <s v="Above average"/>
        <s v="Average"/>
        <s v="Exceptional"/>
        <s v="Poor"/>
        <s v="Very poor"/>
      </sharedItems>
    </cacheField>
    <cacheField name="[Measures].[Average of Salary]" caption="Average of Salary" numFmtId="0" hierarchy="28" level="32767"/>
    <cacheField name="[Measures].[Count of ID]" caption="Count of ID" numFmtId="0" hierarchy="36" level="32767"/>
    <cacheField name="[Table_Staff].[Department].[Department]" caption="Department" numFmtId="0" hierarchy="13" level="1">
      <sharedItems containsSemiMixedTypes="0" containsNonDate="0" containsString="0"/>
    </cacheField>
    <cacheField name="[Table_Staff].[Country].[Country]" caption="Country" numFmtId="0" hierarchy="16" level="1">
      <sharedItems containsSemiMixedTypes="0" containsNonDate="0" containsString="0"/>
    </cacheField>
  </cacheFields>
  <cacheHierarchies count="38">
    <cacheHierarchy uniqueName="[New_staff].[Name]" caption="Name" attribute="1" defaultMemberUniqueName="[New_staff].[Name].[All]" allUniqueName="[New_staff].[Name].[All]" dimensionUniqueName="[New_staff]" displayFolder="" count="0" memberValueDatatype="130" unbalanced="0"/>
    <cacheHierarchy uniqueName="[New_staff].[Gender]" caption="Gender" attribute="1" defaultMemberUniqueName="[New_staff].[Gender].[All]" allUniqueName="[New_staff].[Gender].[All]" dimensionUniqueName="[New_staff]" displayFolder="" count="0" memberValueDatatype="130" unbalanced="0"/>
    <cacheHierarchy uniqueName="[New_staff].[Department]" caption="Department" attribute="1" defaultMemberUniqueName="[New_staff].[Department].[All]" allUniqueName="[New_staff].[Department].[All]" dimensionUniqueName="[New_staff]" displayFolder="" count="0" memberValueDatatype="130" unbalanced="0"/>
    <cacheHierarchy uniqueName="[New_staff].[Age]" caption="Age" attribute="1" defaultMemberUniqueName="[New_staff].[Age].[All]" allUniqueName="[New_staff].[Age].[All]" dimensionUniqueName="[New_staff]" displayFolder="" count="0" memberValueDatatype="20" unbalanced="0"/>
    <cacheHierarchy uniqueName="[New_staff].[Date Joined]" caption="Date Joined" attribute="1" time="1" defaultMemberUniqueName="[New_staff].[Date Joined].[All]" allUniqueName="[New_staff].[Date Joined].[All]" dimensionUniqueName="[New_staff]" displayFolder="" count="0" memberValueDatatype="7" unbalanced="0"/>
    <cacheHierarchy uniqueName="[New_staff].[Salary]" caption="Salary" attribute="1" defaultMemberUniqueName="[New_staff].[Salary].[All]" allUniqueName="[New_staff].[Salary].[All]" dimensionUniqueName="[New_staff]" displayFolder="" count="0" memberValueDatatype="20" unbalanced="0"/>
    <cacheHierarchy uniqueName="[New_staff].[Rating]" caption="Rating" attribute="1" defaultMemberUniqueName="[New_staff].[Rating].[All]" allUniqueName="[New_staff].[Rating].[All]" dimensionUniqueName="[New_staff]" displayFolder="" count="0" memberValueDatatype="130" unbalanced="0"/>
    <cacheHierarchy uniqueName="[Table_Staff].[ID]" caption="ID" attribute="1" defaultMemberUniqueName="[Table_Staff].[ID].[All]" allUniqueName="[Table_Staff].[ID].[All]" dimensionUniqueName="[Table_Staff]" displayFolder="" count="0" memberValueDatatype="20" unbalanced="0"/>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2" memberValueDatatype="130" unbalanced="0">
      <fieldsUsage count="2">
        <fieldUsage x="-1"/>
        <fieldUsage x="0"/>
      </fieldsUsage>
    </cacheHierarchy>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3"/>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Salary Category]" caption="Salary Category" attribute="1" defaultMemberUniqueName="[Table_Staff].[Salary Category].[All]" allUniqueName="[Table_Staff].[Salary Category].[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4"/>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XL_Count New_staff]" caption="__XL_Count New_staff" measure="1" displayFolder="" measureGroup="New_staff" count="0" hidden="1"/>
    <cacheHierarchy uniqueName="[Measures].[__No measures defined]" caption="__No measures defined" measure="1" displayFolder="" count="0" hidden="1"/>
    <cacheHierarchy uniqueName="[Measures].[Sum of Salary]" caption="Sum of Salary" measure="1" displayFolder="" measureGroup="Table_Staff" count="0" hidden="1">
      <extLst>
        <ext xmlns:x15="http://schemas.microsoft.com/office/spreadsheetml/2010/11/main" uri="{B97F6D7D-B522-45F9-BDA1-12C45D357490}">
          <x15:cacheHierarchy aggregatedColumn="14"/>
        </ext>
      </extLst>
    </cacheHierarchy>
    <cacheHierarchy uniqueName="[Measures].[Count of Name]" caption="Count of Name" measure="1" displayFolder="" measureGroup="Table_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_Staff" count="0" oneField="1" hidden="1">
      <fieldsUsage count="1">
        <fieldUsage x="1"/>
      </fieldsUsage>
      <extLst>
        <ext xmlns:x15="http://schemas.microsoft.com/office/spreadsheetml/2010/11/main" uri="{B97F6D7D-B522-45F9-BDA1-12C45D357490}">
          <x15:cacheHierarchy aggregatedColumn="14"/>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10"/>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17"/>
        </ext>
      </extLst>
    </cacheHierarchy>
    <cacheHierarchy uniqueName="[Measures].[Sum of Salary 2]" caption="Sum of Salary 2" measure="1" displayFolder="" measureGroup="New_staff" count="0" hidden="1">
      <extLst>
        <ext xmlns:x15="http://schemas.microsoft.com/office/spreadsheetml/2010/11/main" uri="{B97F6D7D-B522-45F9-BDA1-12C45D357490}">
          <x15:cacheHierarchy aggregatedColumn="5"/>
        </ext>
      </extLst>
    </cacheHierarchy>
    <cacheHierarchy uniqueName="[Measures].[Average of Salary 2]" caption="Average of Salary 2" measure="1" displayFolder="" measureGroup="New_staff" count="0" hidden="1">
      <extLst>
        <ext xmlns:x15="http://schemas.microsoft.com/office/spreadsheetml/2010/11/main" uri="{B97F6D7D-B522-45F9-BDA1-12C45D357490}">
          <x15:cacheHierarchy aggregatedColumn="5"/>
        </ext>
      </extLst>
    </cacheHierarchy>
    <cacheHierarchy uniqueName="[Measures].[Count of Name 2]" caption="Count of Name 2" measure="1" displayFolder="" measureGroup="New_staff" count="0" hidden="1">
      <extLst>
        <ext xmlns:x15="http://schemas.microsoft.com/office/spreadsheetml/2010/11/main" uri="{B97F6D7D-B522-45F9-BDA1-12C45D357490}">
          <x15:cacheHierarchy aggregatedColumn="0"/>
        </ext>
      </extLst>
    </cacheHierarchy>
    <cacheHierarchy uniqueName="[Measures].[Sum of ID]" caption="Sum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Table_Staff" count="0" oneField="1" hidden="1">
      <fieldsUsage count="1">
        <fieldUsage x="2"/>
      </fieldsUsage>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New_staff" uniqueName="[New_staff]" caption="New_staff"/>
    <dimension name="Table_Staff" uniqueName="[Table_Staff]" caption="Table_Staff"/>
  </dimensions>
  <measureGroups count="2">
    <measureGroup name="New_staff" caption="New_staff"/>
    <measureGroup name="Table_Staff" caption="Table_Staff"/>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mar" refreshedDate="45161.520752662036" backgroundQuery="1" createdVersion="8" refreshedVersion="8" minRefreshableVersion="3" recordCount="0" supportSubquery="1" supportAdvancedDrill="1" xr:uid="{D81B7B2B-A57A-4E20-9581-10615F7BC77F}">
  <cacheSource type="external" connectionId="5"/>
  <cacheFields count="3">
    <cacheField name="[Table_Staff].[Date Joined (Month)].[Date Joined (Month)]" caption="Date Joined (Month)" numFmtId="0" hierarchy="20" level="1">
      <sharedItems containsNonDate="0" count="2">
        <s v="Feb"/>
        <s v="Apr"/>
      </sharedItems>
    </cacheField>
    <cacheField name="[Table_Staff].[Date Joined (Year)].[Date Joined (Year)]" caption="Date Joined (Year)" numFmtId="0" hierarchy="18" level="1">
      <sharedItems count="4">
        <s v="2020"/>
        <s v="2021"/>
        <s v="2022"/>
        <s v="2023"/>
      </sharedItems>
    </cacheField>
    <cacheField name="[Measures].[Count of Name]" caption="Count of Name" numFmtId="0" hierarchy="26" level="32767"/>
  </cacheFields>
  <cacheHierarchies count="38">
    <cacheHierarchy uniqueName="[New_staff].[Name]" caption="Name" attribute="1" defaultMemberUniqueName="[New_staff].[Name].[All]" allUniqueName="[New_staff].[Name].[All]" dimensionUniqueName="[New_staff]" displayFolder="" count="0" memberValueDatatype="130" unbalanced="0"/>
    <cacheHierarchy uniqueName="[New_staff].[Gender]" caption="Gender" attribute="1" defaultMemberUniqueName="[New_staff].[Gender].[All]" allUniqueName="[New_staff].[Gender].[All]" dimensionUniqueName="[New_staff]" displayFolder="" count="0" memberValueDatatype="130" unbalanced="0"/>
    <cacheHierarchy uniqueName="[New_staff].[Department]" caption="Department" attribute="1" defaultMemberUniqueName="[New_staff].[Department].[All]" allUniqueName="[New_staff].[Department].[All]" dimensionUniqueName="[New_staff]" displayFolder="" count="0" memberValueDatatype="130" unbalanced="0"/>
    <cacheHierarchy uniqueName="[New_staff].[Age]" caption="Age" attribute="1" defaultMemberUniqueName="[New_staff].[Age].[All]" allUniqueName="[New_staff].[Age].[All]" dimensionUniqueName="[New_staff]" displayFolder="" count="0" memberValueDatatype="20" unbalanced="0"/>
    <cacheHierarchy uniqueName="[New_staff].[Date Joined]" caption="Date Joined" attribute="1" time="1" defaultMemberUniqueName="[New_staff].[Date Joined].[All]" allUniqueName="[New_staff].[Date Joined].[All]" dimensionUniqueName="[New_staff]" displayFolder="" count="0" memberValueDatatype="7" unbalanced="0"/>
    <cacheHierarchy uniqueName="[New_staff].[Salary]" caption="Salary" attribute="1" defaultMemberUniqueName="[New_staff].[Salary].[All]" allUniqueName="[New_staff].[Salary].[All]" dimensionUniqueName="[New_staff]" displayFolder="" count="0" memberValueDatatype="20" unbalanced="0"/>
    <cacheHierarchy uniqueName="[New_staff].[Rating]" caption="Rating" attribute="1" defaultMemberUniqueName="[New_staff].[Rating].[All]" allUniqueName="[New_staff].[Rating].[All]" dimensionUniqueName="[New_staff]" displayFolder="" count="0" memberValueDatatype="130" unbalanced="0"/>
    <cacheHierarchy uniqueName="[Table_Staff].[ID]" caption="ID" attribute="1" defaultMemberUniqueName="[Table_Staff].[ID].[All]" allUniqueName="[Table_Staff].[ID].[All]" dimensionUniqueName="[Table_Staff]" displayFolder="" count="0" memberValueDatatype="20" unbalanced="0"/>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Salary Category]" caption="Salary Category" attribute="1" defaultMemberUniqueName="[Table_Staff].[Salary Category].[All]" allUniqueName="[Table_Staff].[Salary Category].[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2" memberValueDatatype="130" unbalanced="0">
      <fieldsUsage count="2">
        <fieldUsage x="-1"/>
        <fieldUsage x="1"/>
      </fieldsUsage>
    </cacheHierarchy>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2" memberValueDatatype="130" unbalanced="0">
      <fieldsUsage count="2">
        <fieldUsage x="-1"/>
        <fieldUsage x="0"/>
      </fieldsUsage>
    </cacheHierarchy>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XL_Count New_staff]" caption="__XL_Count New_staff" measure="1" displayFolder="" measureGroup="New_staff" count="0" hidden="1"/>
    <cacheHierarchy uniqueName="[Measures].[__No measures defined]" caption="__No measures defined" measure="1" displayFolder="" count="0" hidden="1"/>
    <cacheHierarchy uniqueName="[Measures].[Sum of Salary]" caption="Sum of Salary" measure="1" displayFolder="" measureGroup="Table_Staff" count="0" hidden="1">
      <extLst>
        <ext xmlns:x15="http://schemas.microsoft.com/office/spreadsheetml/2010/11/main" uri="{B97F6D7D-B522-45F9-BDA1-12C45D357490}">
          <x15:cacheHierarchy aggregatedColumn="14"/>
        </ext>
      </extLst>
    </cacheHierarchy>
    <cacheHierarchy uniqueName="[Measures].[Count of Name]" caption="Count of Name" measure="1" displayFolder="" measureGroup="Table_Staff"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14"/>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10"/>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17"/>
        </ext>
      </extLst>
    </cacheHierarchy>
    <cacheHierarchy uniqueName="[Measures].[Sum of Salary 2]" caption="Sum of Salary 2" measure="1" displayFolder="" measureGroup="New_staff" count="0" hidden="1">
      <extLst>
        <ext xmlns:x15="http://schemas.microsoft.com/office/spreadsheetml/2010/11/main" uri="{B97F6D7D-B522-45F9-BDA1-12C45D357490}">
          <x15:cacheHierarchy aggregatedColumn="5"/>
        </ext>
      </extLst>
    </cacheHierarchy>
    <cacheHierarchy uniqueName="[Measures].[Average of Salary 2]" caption="Average of Salary 2" measure="1" displayFolder="" measureGroup="New_staff" count="0" hidden="1">
      <extLst>
        <ext xmlns:x15="http://schemas.microsoft.com/office/spreadsheetml/2010/11/main" uri="{B97F6D7D-B522-45F9-BDA1-12C45D357490}">
          <x15:cacheHierarchy aggregatedColumn="5"/>
        </ext>
      </extLst>
    </cacheHierarchy>
    <cacheHierarchy uniqueName="[Measures].[Count of Name 2]" caption="Count of Name 2" measure="1" displayFolder="" measureGroup="New_staff" count="0" hidden="1">
      <extLst>
        <ext xmlns:x15="http://schemas.microsoft.com/office/spreadsheetml/2010/11/main" uri="{B97F6D7D-B522-45F9-BDA1-12C45D357490}">
          <x15:cacheHierarchy aggregatedColumn="0"/>
        </ext>
      </extLst>
    </cacheHierarchy>
    <cacheHierarchy uniqueName="[Measures].[Sum of ID]" caption="Sum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New_staff" uniqueName="[New_staff]" caption="New_staff"/>
    <dimension name="Table_Staff" uniqueName="[Table_Staff]" caption="Table_Staff"/>
  </dimensions>
  <measureGroups count="2">
    <measureGroup name="New_staff" caption="New_staff"/>
    <measureGroup name="Table_Staff" caption="Table_Staff"/>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mar" refreshedDate="45163.165185069447" backgroundQuery="1" createdVersion="8" refreshedVersion="8" minRefreshableVersion="3" recordCount="0" supportSubquery="1" supportAdvancedDrill="1" xr:uid="{9DF71F42-0A6B-4A3D-A8F7-DC7FC283344F}">
  <cacheSource type="external" connectionId="5"/>
  <cacheFields count="3">
    <cacheField name="[Table_Staff].[Department].[Department]" caption="Department" numFmtId="0" hierarchy="13" level="1">
      <sharedItems count="5">
        <s v="Finance"/>
        <s v="HR"/>
        <s v="Procurement"/>
        <s v="Sales"/>
        <s v="Website"/>
      </sharedItems>
    </cacheField>
    <cacheField name="[Measures].[Count of Name]" caption="Count of Name" numFmtId="0" hierarchy="26" level="32767"/>
    <cacheField name="[Table_Staff].[Country].[Country]" caption="Country" numFmtId="0" hierarchy="16" level="1">
      <sharedItems containsSemiMixedTypes="0" containsNonDate="0" containsString="0"/>
    </cacheField>
  </cacheFields>
  <cacheHierarchies count="38">
    <cacheHierarchy uniqueName="[New_staff].[Name]" caption="Name" attribute="1" defaultMemberUniqueName="[New_staff].[Name].[All]" allUniqueName="[New_staff].[Name].[All]" dimensionUniqueName="[New_staff]" displayFolder="" count="0" memberValueDatatype="130" unbalanced="0"/>
    <cacheHierarchy uniqueName="[New_staff].[Gender]" caption="Gender" attribute="1" defaultMemberUniqueName="[New_staff].[Gender].[All]" allUniqueName="[New_staff].[Gender].[All]" dimensionUniqueName="[New_staff]" displayFolder="" count="0" memberValueDatatype="130" unbalanced="0"/>
    <cacheHierarchy uniqueName="[New_staff].[Department]" caption="Department" attribute="1" defaultMemberUniqueName="[New_staff].[Department].[All]" allUniqueName="[New_staff].[Department].[All]" dimensionUniqueName="[New_staff]" displayFolder="" count="0" memberValueDatatype="130" unbalanced="0"/>
    <cacheHierarchy uniqueName="[New_staff].[Age]" caption="Age" attribute="1" defaultMemberUniqueName="[New_staff].[Age].[All]" allUniqueName="[New_staff].[Age].[All]" dimensionUniqueName="[New_staff]" displayFolder="" count="0" memberValueDatatype="20" unbalanced="0"/>
    <cacheHierarchy uniqueName="[New_staff].[Date Joined]" caption="Date Joined" attribute="1" time="1" defaultMemberUniqueName="[New_staff].[Date Joined].[All]" allUniqueName="[New_staff].[Date Joined].[All]" dimensionUniqueName="[New_staff]" displayFolder="" count="0" memberValueDatatype="7" unbalanced="0"/>
    <cacheHierarchy uniqueName="[New_staff].[Salary]" caption="Salary" attribute="1" defaultMemberUniqueName="[New_staff].[Salary].[All]" allUniqueName="[New_staff].[Salary].[All]" dimensionUniqueName="[New_staff]" displayFolder="" count="0" memberValueDatatype="20" unbalanced="0"/>
    <cacheHierarchy uniqueName="[New_staff].[Rating]" caption="Rating" attribute="1" defaultMemberUniqueName="[New_staff].[Rating].[All]" allUniqueName="[New_staff].[Rating].[All]" dimensionUniqueName="[New_staff]" displayFolder="" count="0" memberValueDatatype="130" unbalanced="0"/>
    <cacheHierarchy uniqueName="[Table_Staff].[ID]" caption="ID" attribute="1" defaultMemberUniqueName="[Table_Staff].[ID].[All]" allUniqueName="[Table_Staff].[ID].[All]" dimensionUniqueName="[Table_Staff]" displayFolder="" count="0" memberValueDatatype="20" unbalanced="0"/>
    <cacheHierarchy uniqueName="[Table_Staff].[Name]" caption="Name" attribute="1" defaultMemberUniqueName="[Table_Staff].[Name].[All]" allUniqueName="[Table_Staff].[Name].[All]" dimensionUniqueName="[Table_Staff]" displayFolder="" count="2"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Salary Category]" caption="Salary Category" attribute="1" defaultMemberUniqueName="[Table_Staff].[Salary Category].[All]" allUniqueName="[Table_Staff].[Salary Category].[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2"/>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XL_Count New_staff]" caption="__XL_Count New_staff" measure="1" displayFolder="" measureGroup="New_staff" count="0" hidden="1"/>
    <cacheHierarchy uniqueName="[Measures].[__No measures defined]" caption="__No measures defined" measure="1" displayFolder="" count="0" hidden="1"/>
    <cacheHierarchy uniqueName="[Measures].[Sum of Salary]" caption="Sum of Salary" measure="1" displayFolder="" measureGroup="Table_Staff" count="0" hidden="1">
      <extLst>
        <ext xmlns:x15="http://schemas.microsoft.com/office/spreadsheetml/2010/11/main" uri="{B97F6D7D-B522-45F9-BDA1-12C45D357490}">
          <x15:cacheHierarchy aggregatedColumn="14"/>
        </ext>
      </extLst>
    </cacheHierarchy>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14"/>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10"/>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17"/>
        </ext>
      </extLst>
    </cacheHierarchy>
    <cacheHierarchy uniqueName="[Measures].[Sum of Salary 2]" caption="Sum of Salary 2" measure="1" displayFolder="" measureGroup="New_staff" count="0" hidden="1">
      <extLst>
        <ext xmlns:x15="http://schemas.microsoft.com/office/spreadsheetml/2010/11/main" uri="{B97F6D7D-B522-45F9-BDA1-12C45D357490}">
          <x15:cacheHierarchy aggregatedColumn="5"/>
        </ext>
      </extLst>
    </cacheHierarchy>
    <cacheHierarchy uniqueName="[Measures].[Average of Salary 2]" caption="Average of Salary 2" measure="1" displayFolder="" measureGroup="New_staff" count="0" hidden="1">
      <extLst>
        <ext xmlns:x15="http://schemas.microsoft.com/office/spreadsheetml/2010/11/main" uri="{B97F6D7D-B522-45F9-BDA1-12C45D357490}">
          <x15:cacheHierarchy aggregatedColumn="5"/>
        </ext>
      </extLst>
    </cacheHierarchy>
    <cacheHierarchy uniqueName="[Measures].[Count of Name 2]" caption="Count of Name 2" measure="1" displayFolder="" measureGroup="New_staff" count="0" hidden="1">
      <extLst>
        <ext xmlns:x15="http://schemas.microsoft.com/office/spreadsheetml/2010/11/main" uri="{B97F6D7D-B522-45F9-BDA1-12C45D357490}">
          <x15:cacheHierarchy aggregatedColumn="0"/>
        </ext>
      </extLst>
    </cacheHierarchy>
    <cacheHierarchy uniqueName="[Measures].[Sum of ID]" caption="Sum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New_staff" uniqueName="[New_staff]" caption="New_staff"/>
    <dimension name="Table_Staff" uniqueName="[Table_Staff]" caption="Table_Staff"/>
  </dimensions>
  <measureGroups count="2">
    <measureGroup name="New_staff" caption="New_staff"/>
    <measureGroup name="Table_Staff" caption="Table_Staff"/>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mar" refreshedDate="45163.165863657407" backgroundQuery="1" createdVersion="8" refreshedVersion="8" minRefreshableVersion="3" recordCount="0" supportSubquery="1" supportAdvancedDrill="1" xr:uid="{8D543CD7-5BD1-4C66-B22C-80B8DF8A150A}">
  <cacheSource type="external" connectionId="5"/>
  <cacheFields count="3">
    <cacheField name="[Table_Staff].[Department].[Department]" caption="Department" numFmtId="0" hierarchy="13" level="1">
      <sharedItems count="5">
        <s v="Finance"/>
        <s v="HR"/>
        <s v="Procurement"/>
        <s v="Sales"/>
        <s v="Website"/>
      </sharedItems>
    </cacheField>
    <cacheField name="[Measures].[Count of Name]" caption="Count of Name" numFmtId="0" hierarchy="26" level="32767"/>
    <cacheField name="[Table_Staff].[Country].[Country]" caption="Country" numFmtId="0" hierarchy="16" level="1">
      <sharedItems containsSemiMixedTypes="0" containsNonDate="0" containsString="0"/>
    </cacheField>
  </cacheFields>
  <cacheHierarchies count="38">
    <cacheHierarchy uniqueName="[New_staff].[Name]" caption="Name" attribute="1" defaultMemberUniqueName="[New_staff].[Name].[All]" allUniqueName="[New_staff].[Name].[All]" dimensionUniqueName="[New_staff]" displayFolder="" count="0" memberValueDatatype="130" unbalanced="0"/>
    <cacheHierarchy uniqueName="[New_staff].[Gender]" caption="Gender" attribute="1" defaultMemberUniqueName="[New_staff].[Gender].[All]" allUniqueName="[New_staff].[Gender].[All]" dimensionUniqueName="[New_staff]" displayFolder="" count="0" memberValueDatatype="130" unbalanced="0"/>
    <cacheHierarchy uniqueName="[New_staff].[Department]" caption="Department" attribute="1" defaultMemberUniqueName="[New_staff].[Department].[All]" allUniqueName="[New_staff].[Department].[All]" dimensionUniqueName="[New_staff]" displayFolder="" count="0" memberValueDatatype="130" unbalanced="0"/>
    <cacheHierarchy uniqueName="[New_staff].[Age]" caption="Age" attribute="1" defaultMemberUniqueName="[New_staff].[Age].[All]" allUniqueName="[New_staff].[Age].[All]" dimensionUniqueName="[New_staff]" displayFolder="" count="0" memberValueDatatype="20" unbalanced="0"/>
    <cacheHierarchy uniqueName="[New_staff].[Date Joined]" caption="Date Joined" attribute="1" time="1" defaultMemberUniqueName="[New_staff].[Date Joined].[All]" allUniqueName="[New_staff].[Date Joined].[All]" dimensionUniqueName="[New_staff]" displayFolder="" count="0" memberValueDatatype="7" unbalanced="0"/>
    <cacheHierarchy uniqueName="[New_staff].[Salary]" caption="Salary" attribute="1" defaultMemberUniqueName="[New_staff].[Salary].[All]" allUniqueName="[New_staff].[Salary].[All]" dimensionUniqueName="[New_staff]" displayFolder="" count="0" memberValueDatatype="20" unbalanced="0"/>
    <cacheHierarchy uniqueName="[New_staff].[Rating]" caption="Rating" attribute="1" defaultMemberUniqueName="[New_staff].[Rating].[All]" allUniqueName="[New_staff].[Rating].[All]" dimensionUniqueName="[New_staff]" displayFolder="" count="0" memberValueDatatype="130" unbalanced="0"/>
    <cacheHierarchy uniqueName="[Table_Staff].[ID]" caption="ID" attribute="1" defaultMemberUniqueName="[Table_Staff].[ID].[All]" allUniqueName="[Table_Staff].[ID].[All]" dimensionUniqueName="[Table_Staff]" displayFolder="" count="0" memberValueDatatype="20" unbalanced="0"/>
    <cacheHierarchy uniqueName="[Table_Staff].[Name]" caption="Name" attribute="1" defaultMemberUniqueName="[Table_Staff].[Name].[All]" allUniqueName="[Table_Staff].[Name].[All]" dimensionUniqueName="[Table_Staff]" displayFolder="" count="2"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Salary Category]" caption="Salary Category" attribute="1" defaultMemberUniqueName="[Table_Staff].[Salary Category].[All]" allUniqueName="[Table_Staff].[Salary Category].[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2"/>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XL_Count New_staff]" caption="__XL_Count New_staff" measure="1" displayFolder="" measureGroup="New_staff" count="0" hidden="1"/>
    <cacheHierarchy uniqueName="[Measures].[__No measures defined]" caption="__No measures defined" measure="1" displayFolder="" count="0" hidden="1"/>
    <cacheHierarchy uniqueName="[Measures].[Sum of Salary]" caption="Sum of Salary" measure="1" displayFolder="" measureGroup="Table_Staff" count="0" hidden="1">
      <extLst>
        <ext xmlns:x15="http://schemas.microsoft.com/office/spreadsheetml/2010/11/main" uri="{B97F6D7D-B522-45F9-BDA1-12C45D357490}">
          <x15:cacheHierarchy aggregatedColumn="14"/>
        </ext>
      </extLst>
    </cacheHierarchy>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14"/>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10"/>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17"/>
        </ext>
      </extLst>
    </cacheHierarchy>
    <cacheHierarchy uniqueName="[Measures].[Sum of Salary 2]" caption="Sum of Salary 2" measure="1" displayFolder="" measureGroup="New_staff" count="0" hidden="1">
      <extLst>
        <ext xmlns:x15="http://schemas.microsoft.com/office/spreadsheetml/2010/11/main" uri="{B97F6D7D-B522-45F9-BDA1-12C45D357490}">
          <x15:cacheHierarchy aggregatedColumn="5"/>
        </ext>
      </extLst>
    </cacheHierarchy>
    <cacheHierarchy uniqueName="[Measures].[Average of Salary 2]" caption="Average of Salary 2" measure="1" displayFolder="" measureGroup="New_staff" count="0" hidden="1">
      <extLst>
        <ext xmlns:x15="http://schemas.microsoft.com/office/spreadsheetml/2010/11/main" uri="{B97F6D7D-B522-45F9-BDA1-12C45D357490}">
          <x15:cacheHierarchy aggregatedColumn="5"/>
        </ext>
      </extLst>
    </cacheHierarchy>
    <cacheHierarchy uniqueName="[Measures].[Count of Name 2]" caption="Count of Name 2" measure="1" displayFolder="" measureGroup="New_staff" count="0" hidden="1">
      <extLst>
        <ext xmlns:x15="http://schemas.microsoft.com/office/spreadsheetml/2010/11/main" uri="{B97F6D7D-B522-45F9-BDA1-12C45D357490}">
          <x15:cacheHierarchy aggregatedColumn="0"/>
        </ext>
      </extLst>
    </cacheHierarchy>
    <cacheHierarchy uniqueName="[Measures].[Sum of ID]" caption="Sum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New_staff" uniqueName="[New_staff]" caption="New_staff"/>
    <dimension name="Table_Staff" uniqueName="[Table_Staff]" caption="Table_Staff"/>
  </dimensions>
  <measureGroups count="2">
    <measureGroup name="New_staff" caption="New_staff"/>
    <measureGroup name="Table_Staff" caption="Table_Staff"/>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mar" refreshedDate="45161.490567939814" backgroundQuery="1" createdVersion="3" refreshedVersion="8" minRefreshableVersion="3" recordCount="0" supportSubquery="1" supportAdvancedDrill="1" xr:uid="{E6ED7D07-71EA-4529-A108-61B779BC2F76}">
  <cacheSource type="external" connectionId="5">
    <extLst>
      <ext xmlns:x14="http://schemas.microsoft.com/office/spreadsheetml/2009/9/main" uri="{F057638F-6D5F-4e77-A914-E7F072B9BCA8}">
        <x14:sourceConnection name="ThisWorkbookDataModel"/>
      </ext>
    </extLst>
  </cacheSource>
  <cacheFields count="0"/>
  <cacheHierarchies count="37">
    <cacheHierarchy uniqueName="[New_staff].[Name]" caption="Name" attribute="1" defaultMemberUniqueName="[New_staff].[Name].[All]" allUniqueName="[New_staff].[Name].[All]" dimensionUniqueName="[New_staff]" displayFolder="" count="0" memberValueDatatype="130" unbalanced="0"/>
    <cacheHierarchy uniqueName="[New_staff].[Gender]" caption="Gender" attribute="1" defaultMemberUniqueName="[New_staff].[Gender].[All]" allUniqueName="[New_staff].[Gender].[All]" dimensionUniqueName="[New_staff]" displayFolder="" count="0" memberValueDatatype="130" unbalanced="0"/>
    <cacheHierarchy uniqueName="[New_staff].[Department]" caption="Department" attribute="1" defaultMemberUniqueName="[New_staff].[Department].[All]" allUniqueName="[New_staff].[Department].[All]" dimensionUniqueName="[New_staff]" displayFolder="" count="0" memberValueDatatype="130" unbalanced="0"/>
    <cacheHierarchy uniqueName="[New_staff].[Age]" caption="Age" attribute="1" defaultMemberUniqueName="[New_staff].[Age].[All]" allUniqueName="[New_staff].[Age].[All]" dimensionUniqueName="[New_staff]" displayFolder="" count="0" memberValueDatatype="20" unbalanced="0"/>
    <cacheHierarchy uniqueName="[New_staff].[Date Joined]" caption="Date Joined" attribute="1" time="1" defaultMemberUniqueName="[New_staff].[Date Joined].[All]" allUniqueName="[New_staff].[Date Joined].[All]" dimensionUniqueName="[New_staff]" displayFolder="" count="0" memberValueDatatype="7" unbalanced="0"/>
    <cacheHierarchy uniqueName="[New_staff].[Salary]" caption="Salary" attribute="1" defaultMemberUniqueName="[New_staff].[Salary].[All]" allUniqueName="[New_staff].[Salary].[All]" dimensionUniqueName="[New_staff]" displayFolder="" count="0" memberValueDatatype="20" unbalanced="0"/>
    <cacheHierarchy uniqueName="[New_staff].[Rating]" caption="Rating" attribute="1" defaultMemberUniqueName="[New_staff].[Rating].[All]" allUniqueName="[New_staff].[Rating].[All]" dimensionUniqueName="[New_staff]" displayFolder="" count="0" memberValueDatatype="130" unbalanced="0"/>
    <cacheHierarchy uniqueName="[Table_Staff].[ID]" caption="ID" attribute="1" defaultMemberUniqueName="[Table_Staff].[ID].[All]" allUniqueName="[Table_Staff].[ID].[All]" dimensionUniqueName="[Table_Staff]" displayFolder="" count="0" memberValueDatatype="20" unbalanced="0"/>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Salary Category]" caption="Salary Category" attribute="1" defaultMemberUniqueName="[Table_Staff].[Salary Category].[All]" allUniqueName="[Table_Staff].[Salary Category].[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XL_Count New_staff]" caption="__XL_Count New_staff" measure="1" displayFolder="" measureGroup="New_staff" count="0" hidden="1"/>
    <cacheHierarchy uniqueName="[Measures].[__No measures defined]" caption="__No measures defined" measure="1" displayFolder="" count="0" hidden="1"/>
    <cacheHierarchy uniqueName="[Measures].[Sum of Salary]" caption="Sum of Salary" measure="1" displayFolder="" measureGroup="Table_Staff" count="0" hidden="1">
      <extLst>
        <ext xmlns:x15="http://schemas.microsoft.com/office/spreadsheetml/2010/11/main" uri="{B97F6D7D-B522-45F9-BDA1-12C45D357490}">
          <x15:cacheHierarchy aggregatedColumn="14"/>
        </ext>
      </extLst>
    </cacheHierarchy>
    <cacheHierarchy uniqueName="[Measures].[Count of Name]" caption="Count of Name" measure="1" displayFolder="" measureGroup="Table_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14"/>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10"/>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17"/>
        </ext>
      </extLst>
    </cacheHierarchy>
    <cacheHierarchy uniqueName="[Measures].[Sum of Salary 2]" caption="Sum of Salary 2" measure="1" displayFolder="" measureGroup="New_staff" count="0" hidden="1">
      <extLst>
        <ext xmlns:x15="http://schemas.microsoft.com/office/spreadsheetml/2010/11/main" uri="{B97F6D7D-B522-45F9-BDA1-12C45D357490}">
          <x15:cacheHierarchy aggregatedColumn="5"/>
        </ext>
      </extLst>
    </cacheHierarchy>
    <cacheHierarchy uniqueName="[Measures].[Average of Salary 2]" caption="Average of Salary 2" measure="1" displayFolder="" measureGroup="New_staff" count="0" hidden="1">
      <extLst>
        <ext xmlns:x15="http://schemas.microsoft.com/office/spreadsheetml/2010/11/main" uri="{B97F6D7D-B522-45F9-BDA1-12C45D357490}">
          <x15:cacheHierarchy aggregatedColumn="5"/>
        </ext>
      </extLst>
    </cacheHierarchy>
    <cacheHierarchy uniqueName="[Measures].[Count of Name 2]" caption="Count of Name 2" measure="1" displayFolder="" measureGroup="New_staff" count="0" hidden="1">
      <extLst>
        <ext xmlns:x15="http://schemas.microsoft.com/office/spreadsheetml/2010/11/main" uri="{B97F6D7D-B522-45F9-BDA1-12C45D357490}">
          <x15:cacheHierarchy aggregatedColumn="0"/>
        </ext>
      </extLst>
    </cacheHierarchy>
    <cacheHierarchy uniqueName="[Measures].[Sum of ID]" caption="Sum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Table_Staff"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1786759869"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mar" refreshedDate="45161.490576041666" backgroundQuery="1" createdVersion="3" refreshedVersion="8" minRefreshableVersion="3" recordCount="0" supportSubquery="1" supportAdvancedDrill="1" xr:uid="{BC83FF5D-EC61-4AB0-932B-78F6CEF9A6F5}">
  <cacheSource type="external" connectionId="5">
    <extLst>
      <ext xmlns:x14="http://schemas.microsoft.com/office/spreadsheetml/2009/9/main" uri="{F057638F-6D5F-4e77-A914-E7F072B9BCA8}">
        <x14:sourceConnection name="ThisWorkbookDataModel"/>
      </ext>
    </extLst>
  </cacheSource>
  <cacheFields count="0"/>
  <cacheHierarchies count="37">
    <cacheHierarchy uniqueName="[New_staff].[Name]" caption="Name" attribute="1" defaultMemberUniqueName="[New_staff].[Name].[All]" allUniqueName="[New_staff].[Name].[All]" dimensionUniqueName="[New_staff]" displayFolder="" count="0" memberValueDatatype="130" unbalanced="0"/>
    <cacheHierarchy uniqueName="[New_staff].[Gender]" caption="Gender" attribute="1" defaultMemberUniqueName="[New_staff].[Gender].[All]" allUniqueName="[New_staff].[Gender].[All]" dimensionUniqueName="[New_staff]" displayFolder="" count="0" memberValueDatatype="130" unbalanced="0"/>
    <cacheHierarchy uniqueName="[New_staff].[Department]" caption="Department" attribute="1" defaultMemberUniqueName="[New_staff].[Department].[All]" allUniqueName="[New_staff].[Department].[All]" dimensionUniqueName="[New_staff]" displayFolder="" count="0" memberValueDatatype="130" unbalanced="0"/>
    <cacheHierarchy uniqueName="[New_staff].[Age]" caption="Age" attribute="1" defaultMemberUniqueName="[New_staff].[Age].[All]" allUniqueName="[New_staff].[Age].[All]" dimensionUniqueName="[New_staff]" displayFolder="" count="0" memberValueDatatype="20" unbalanced="0"/>
    <cacheHierarchy uniqueName="[New_staff].[Date Joined]" caption="Date Joined" attribute="1" time="1" defaultMemberUniqueName="[New_staff].[Date Joined].[All]" allUniqueName="[New_staff].[Date Joined].[All]" dimensionUniqueName="[New_staff]" displayFolder="" count="0" memberValueDatatype="7" unbalanced="0"/>
    <cacheHierarchy uniqueName="[New_staff].[Salary]" caption="Salary" attribute="1" defaultMemberUniqueName="[New_staff].[Salary].[All]" allUniqueName="[New_staff].[Salary].[All]" dimensionUniqueName="[New_staff]" displayFolder="" count="0" memberValueDatatype="20" unbalanced="0"/>
    <cacheHierarchy uniqueName="[New_staff].[Rating]" caption="Rating" attribute="1" defaultMemberUniqueName="[New_staff].[Rating].[All]" allUniqueName="[New_staff].[Rating].[All]" dimensionUniqueName="[New_staff]" displayFolder="" count="0" memberValueDatatype="130" unbalanced="0"/>
    <cacheHierarchy uniqueName="[Table_Staff].[ID]" caption="ID" attribute="1" defaultMemberUniqueName="[Table_Staff].[ID].[All]" allUniqueName="[Table_Staff].[ID].[All]" dimensionUniqueName="[Table_Staff]" displayFolder="" count="0" memberValueDatatype="20" unbalanced="0"/>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Salary Category]" caption="Salary Category" attribute="1" defaultMemberUniqueName="[Table_Staff].[Salary Category].[All]" allUniqueName="[Table_Staff].[Salary Category].[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XL_Count New_staff]" caption="__XL_Count New_staff" measure="1" displayFolder="" measureGroup="New_staff" count="0" hidden="1"/>
    <cacheHierarchy uniqueName="[Measures].[__No measures defined]" caption="__No measures defined" measure="1" displayFolder="" count="0" hidden="1"/>
    <cacheHierarchy uniqueName="[Measures].[Sum of Salary]" caption="Sum of Salary" measure="1" displayFolder="" measureGroup="Table_Staff" count="0" hidden="1">
      <extLst>
        <ext xmlns:x15="http://schemas.microsoft.com/office/spreadsheetml/2010/11/main" uri="{B97F6D7D-B522-45F9-BDA1-12C45D357490}">
          <x15:cacheHierarchy aggregatedColumn="14"/>
        </ext>
      </extLst>
    </cacheHierarchy>
    <cacheHierarchy uniqueName="[Measures].[Count of Name]" caption="Count of Name" measure="1" displayFolder="" measureGroup="Table_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14"/>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10"/>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17"/>
        </ext>
      </extLst>
    </cacheHierarchy>
    <cacheHierarchy uniqueName="[Measures].[Sum of Salary 2]" caption="Sum of Salary 2" measure="1" displayFolder="" measureGroup="New_staff" count="0" hidden="1">
      <extLst>
        <ext xmlns:x15="http://schemas.microsoft.com/office/spreadsheetml/2010/11/main" uri="{B97F6D7D-B522-45F9-BDA1-12C45D357490}">
          <x15:cacheHierarchy aggregatedColumn="5"/>
        </ext>
      </extLst>
    </cacheHierarchy>
    <cacheHierarchy uniqueName="[Measures].[Average of Salary 2]" caption="Average of Salary 2" measure="1" displayFolder="" measureGroup="New_staff" count="0" hidden="1">
      <extLst>
        <ext xmlns:x15="http://schemas.microsoft.com/office/spreadsheetml/2010/11/main" uri="{B97F6D7D-B522-45F9-BDA1-12C45D357490}">
          <x15:cacheHierarchy aggregatedColumn="5"/>
        </ext>
      </extLst>
    </cacheHierarchy>
    <cacheHierarchy uniqueName="[Measures].[Count of Name 2]" caption="Count of Name 2" measure="1" displayFolder="" measureGroup="New_staff" count="0" hidden="1">
      <extLst>
        <ext xmlns:x15="http://schemas.microsoft.com/office/spreadsheetml/2010/11/main" uri="{B97F6D7D-B522-45F9-BDA1-12C45D357490}">
          <x15:cacheHierarchy aggregatedColumn="0"/>
        </ext>
      </extLst>
    </cacheHierarchy>
    <cacheHierarchy uniqueName="[Measures].[Sum of ID]" caption="Sum of ID" measure="1" displayFolder="" measureGroup="Table_Staff"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Table_Staff"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16426670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A4376B-52C3-46E0-B45D-5C17D02B12F9}" name="PivotTable1" cacheId="0" dataOnRows="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B7:E12" firstHeaderRow="1" firstDataRow="2" firstDataCol="1"/>
  <pivotFields count="7">
    <pivotField axis="axisCol"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x v="2"/>
    </i>
  </colItems>
  <dataFields count="4">
    <dataField name="Average of Salary" fld="2" subtotal="average" baseField="0" baseItem="0" numFmtId="165"/>
    <dataField name="Count of Name" fld="1" subtotal="count" baseField="0" baseItem="0"/>
    <dataField name="Average of Age" fld="3" subtotal="average" baseField="0" baseItem="0"/>
    <dataField name="Average of Tenure" fld="4" subtotal="average" baseField="0" baseItem="0" numFmtId="166"/>
  </dataFields>
  <formats count="3">
    <format dxfId="4">
      <pivotArea grandRow="1" outline="0" collapsedLevelsAreSubtotals="1" fieldPosition="0"/>
    </format>
    <format dxfId="3">
      <pivotArea outline="0" fieldPosition="0">
        <references count="1">
          <reference field="4294967294" count="1">
            <x v="0"/>
          </reference>
        </references>
      </pivotArea>
    </format>
    <format dxfId="2">
      <pivotArea outline="0" fieldPosition="0">
        <references count="1">
          <reference field="4294967294" count="1">
            <x v="3"/>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lary"/>
    <pivotHierarchy dragToData="1" caption="Average of Age"/>
    <pivotHierarchy dragToData="1"/>
    <pivotHierarchy dragToData="1" caption="Average of Tenu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xlsx!Table_Staff">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2403DB-508F-4699-95E1-06BA538785D5}" name="PivotTable2"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
  <location ref="B3:D9" firstHeaderRow="0" firstDataRow="1" firstDataCol="1"/>
  <pivotFields count="5">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Count of ID" fld="2" subtotal="count" baseField="0" baseItem="0"/>
    <dataField name="Average of Salary" fld="1" subtotal="average" baseField="0" baseItem="2" numFmtId="164"/>
  </dataField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chartFormats count="2">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lary"/>
    <pivotHierarchy dragToData="1"/>
    <pivotHierarchy dragToData="1"/>
    <pivotHierarchy dragToData="1"/>
    <pivotHierarchy dragToData="1"/>
    <pivotHierarchy dragToData="1" caption="Average of Salary"/>
    <pivotHierarchy dragToData="1"/>
    <pivotHierarchy dragToData="1"/>
    <pivotHierarchy dragToData="1" caption="Count of ID"/>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New_staff]"/>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25202E-AC11-47E3-A78F-D1952DD8511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3:D8" firstHeaderRow="1" firstDataRow="1" firstDataCol="1"/>
  <pivotFields count="3">
    <pivotField axis="axisRow" allDrilled="1" subtotalTop="0" showAll="0" dataSourceSort="1" defaultSubtotal="0" defaultAttributeDrillState="1">
      <items count="2">
        <item x="0"/>
        <item x="1"/>
      </items>
    </pivotField>
    <pivotField axis="axisRow" allDrilled="1" subtotalTop="0" showAll="0" dataSourceSort="1" defaultSubtotal="0">
      <items count="4">
        <item x="0" e="0"/>
        <item x="1" e="0"/>
        <item x="2" e="0"/>
        <item x="3" e="0"/>
      </items>
    </pivotField>
    <pivotField dataField="1" subtotalTop="0" showAll="0" defaultSubtotal="0"/>
  </pivotFields>
  <rowFields count="2">
    <field x="1"/>
    <field x="0"/>
  </rowFields>
  <rowItems count="5">
    <i>
      <x/>
    </i>
    <i>
      <x v="1"/>
    </i>
    <i>
      <x v="2"/>
    </i>
    <i>
      <x v="3"/>
    </i>
    <i t="grand">
      <x/>
    </i>
  </rowItems>
  <colItems count="1">
    <i/>
  </colItems>
  <dataFields count="1">
    <dataField name="Count of Name" fld="2" subtotal="count" baseField="0" baseItem="0"/>
  </dataFields>
  <chartFormats count="1">
    <chartFormat chart="3" format="0"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8"/>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B4033D-09F0-491B-A9BF-DEBE7415B401}"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G4:H10" firstHeaderRow="1" firstDataRow="1" firstDataCol="1" rowPageCount="1" colPageCount="1"/>
  <pivotFields count="3">
    <pivotField axis="axisRow" allDrilled="1" subtotalTop="0" showAll="0" sortType="descending" dataSourceSort="1"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16" name="[Table_Staff].[Country].&amp;[NZ]" cap="NZ"/>
  </pageFields>
  <dataFields count="1">
    <dataField name="Count of Name" fld="1"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59A4AF-05F4-46CF-8859-FB19C8C1DA66}"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C10" firstHeaderRow="1" firstDataRow="1" firstDataCol="1" rowPageCount="1" colPageCount="1"/>
  <pivotFields count="3">
    <pivotField axis="axisRow" allDrilled="1" subtotalTop="0" showAll="0" sortType="descending" dataSourceSort="1"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16" name="[Table_Staff].[Country].&amp;[IND]" cap="IND"/>
  </pageFields>
  <dataFields count="1">
    <dataField name="Count of Name" fld="1"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E984C3AF-FD04-443C-AA30-DC09D7B47B8F}" autoFormatId="16" applyNumberFormats="0" applyBorderFormats="0" applyFontFormats="0" applyPatternFormats="0" applyAlignmentFormats="0" applyWidthHeightFormats="0">
  <queryTableRefresh nextId="14" unboundColumnsLeft="1" unboundColumnsRight="3">
    <queryTableFields count="13">
      <queryTableField id="11" dataBound="0" tableColumnId="1"/>
      <queryTableField id="1" name="Name" tableColumnId="12"/>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10" dataBound="0" tableColumnId="11"/>
      <queryTableField id="8" name="Country" tableColumnId="8"/>
      <queryTableField id="9" dataBound="0" tableColumnId="9"/>
      <queryTableField id="12" dataBound="0" tableColumnId="10"/>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DC050E84-CE84-4324-88EA-06EA8C1B436D}" autoFormatId="16" applyNumberFormats="0" applyBorderFormats="0" applyFontFormats="0" applyPatternFormats="0" applyAlignmentFormats="0" applyWidthHeightFormats="0">
  <queryTableRefresh nextId="12">
    <queryTableFields count="11">
      <queryTableField id="1" name="Table_Staff[ID]" tableColumnId="1"/>
      <queryTableField id="2" name="Table_Staff[Name]" tableColumnId="2"/>
      <queryTableField id="3" name="Table_Staff[Gender]" tableColumnId="3"/>
      <queryTableField id="4" name="Table_Staff[Age]" tableColumnId="4"/>
      <queryTableField id="5" name="Table_Staff[Rating]" tableColumnId="5"/>
      <queryTableField id="6" name="Table_Staff[Date Joined]" tableColumnId="6"/>
      <queryTableField id="7" name="Table_Staff[Department]" tableColumnId="7"/>
      <queryTableField id="8" name="Table_Staff[Salary]" tableColumnId="8"/>
      <queryTableField id="9" name="Table_Staff[Salary Category]" tableColumnId="9"/>
      <queryTableField id="10" name="Table_Staff[Country]" tableColumnId="10"/>
      <queryTableField id="11" name="Table_Staff[Tenure]" tableColumnId="11"/>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57B7ADD-FEC3-463A-937A-D1C23F11B646}" sourceName="[Table_Staff].[Department]">
  <pivotTables>
    <pivotTable tabId="5" name="PivotTable1"/>
  </pivotTables>
  <data>
    <olap pivotCacheId="1642667015">
      <levels count="2">
        <level uniqueName="[Table_Staff].[Department].[(All)]" sourceCaption="(All)" count="0"/>
        <level uniqueName="[Table_Staff].[Department].[Department]" sourceCaption="Department" count="5">
          <ranges>
            <range startItem="0">
              <i n="[Table_Staff].[Department].&amp;[Finance]" c="Finance"/>
              <i n="[Table_Staff].[Department].&amp;[HR]" c="HR"/>
              <i n="[Table_Staff].[Department].&amp;[Procurement]" c="Procurement"/>
              <i n="[Table_Staff].[Department].&amp;[Sales]" c="Sales"/>
              <i n="[Table_Staff].[Department].&amp;[Website]" c="Website"/>
            </range>
          </ranges>
        </level>
      </levels>
      <selections count="1">
        <selection n="[Table_Staff].[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9DE46FC-96A6-4838-A643-6B252B55B9C5}" sourceName="[Table_Staff].[Country]">
  <pivotTables>
    <pivotTable tabId="5" name="PivotTable1"/>
  </pivotTables>
  <data>
    <olap pivotCacheId="1642667015">
      <levels count="2">
        <level uniqueName="[Table_Staff].[Country].[(All)]" sourceCaption="(All)" count="0"/>
        <level uniqueName="[Table_Staff].[Country].[Country]" sourceCaption="Country" count="2">
          <ranges>
            <range startItem="0">
              <i n="[Table_Staff].[Country].&amp;[IND]" c="IND"/>
              <i n="[Table_Staff].[Country].&amp;[NZ]" c="NZ"/>
            </range>
          </ranges>
        </level>
      </levels>
      <selections count="1">
        <selection n="[Table_Staff].[Count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3DAC7DAE-2C02-494A-948A-02D739C51393}" sourceName="[Table_Staff].[Department]">
  <pivotTables>
    <pivotTable tabId="7" name="PivotTable2"/>
  </pivotTables>
  <data>
    <olap pivotCacheId="1786759869">
      <levels count="2">
        <level uniqueName="[Table_Staff].[Department].[(All)]" sourceCaption="(All)" count="0"/>
        <level uniqueName="[Table_Staff].[Department].[Department]" sourceCaption="Department" count="5">
          <ranges>
            <range startItem="0">
              <i n="[Table_Staff].[Department].&amp;[Finance]" c="Finance"/>
              <i n="[Table_Staff].[Department].&amp;[HR]" c="HR"/>
              <i n="[Table_Staff].[Department].&amp;[Procurement]" c="Procurement"/>
              <i n="[Table_Staff].[Department].&amp;[Sales]" c="Sales"/>
              <i n="[Table_Staff].[Department].&amp;[Website]" c="Website"/>
            </range>
          </ranges>
        </level>
      </levels>
      <selections count="1">
        <selection n="[Table_Staff].[Departmen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17A29C15-4E81-4B5F-AD9B-D3F3BB4B0D99}" sourceName="[Table_Staff].[Country]">
  <pivotTables>
    <pivotTable tabId="7" name="PivotTable2"/>
  </pivotTables>
  <data>
    <olap pivotCacheId="1786759869">
      <levels count="2">
        <level uniqueName="[Table_Staff].[Country].[(All)]" sourceCaption="(All)" count="0"/>
        <level uniqueName="[Table_Staff].[Country].[Country]" sourceCaption="Country" count="2">
          <ranges>
            <range startItem="0">
              <i n="[Table_Staff].[Country].&amp;[IND]" c="IND"/>
              <i n="[Table_Staff].[Country].&amp;[NZ]" c="NZ"/>
            </range>
          </ranges>
        </level>
      </levels>
      <selections count="1">
        <selection n="[Table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59D36E-33B5-4CD2-A776-A97F50ADAC31}" cache="Slicer_Department" caption="Department" level="1" rowHeight="234950"/>
  <slicer name="Country" xr10:uid="{2B0C0EEB-BA8F-4CD9-A7C3-BC27FB6AD47A}" cache="Slicer_Country" caption="Country"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979842D-7F5C-4959-9C5A-4885061F204C}" cache="Slicer_Department1" caption="Department" level="1" rowHeight="234950"/>
  <slicer name="Country 1" xr10:uid="{7E161C31-27E8-48B2-B0B5-E7E2D2A2964D}" cache="Slicer_Country1" caption="Country"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731EB8-3611-4AF9-99C5-BD8D1C4F54D9}" name="Table_staff" displayName="Table_staff" ref="B3:N186" tableType="queryTable" totalsRowShown="0">
  <autoFilter ref="B3:N186" xr:uid="{F5731EB8-3611-4AF9-99C5-BD8D1C4F54D9}"/>
  <sortState xmlns:xlrd2="http://schemas.microsoft.com/office/spreadsheetml/2017/richdata2" ref="B4:M186">
    <sortCondition descending="1" ref="I3:I186"/>
  </sortState>
  <tableColumns count="13">
    <tableColumn id="1" xr3:uid="{ABE54341-9B20-4C9E-BACA-AA51CD76718B}" uniqueName="1" name="ID" queryTableFieldId="11" dataDxfId="14"/>
    <tableColumn id="12" xr3:uid="{F9EA8D0B-A195-4036-AD42-CC85E4525121}" uniqueName="12" name="Name" queryTableFieldId="1" dataDxfId="13"/>
    <tableColumn id="2" xr3:uid="{97D2124F-0F2B-497B-B048-238CC4221BEC}" uniqueName="2" name="Gender" queryTableFieldId="2" dataDxfId="12"/>
    <tableColumn id="3" xr3:uid="{F48678FE-40E9-4086-BF88-983312A4B66E}" uniqueName="3" name="Age" queryTableFieldId="3"/>
    <tableColumn id="4" xr3:uid="{F80B5BF0-A267-445F-B96E-DF346BED61AD}" uniqueName="4" name="Rating" queryTableFieldId="4"/>
    <tableColumn id="5" xr3:uid="{C7D7B29C-ABA4-42AF-9A87-59A34345A1EE}" uniqueName="5" name="Date Joined" queryTableFieldId="5" dataDxfId="11"/>
    <tableColumn id="6" xr3:uid="{F153DC46-E28F-409F-B6F9-430E0D3DEB52}" uniqueName="6" name="Department" queryTableFieldId="6" dataDxfId="10"/>
    <tableColumn id="7" xr3:uid="{B07FA0D1-227D-41E4-A05A-B71010D7A70B}" uniqueName="7" name="Salary" queryTableFieldId="7" dataDxfId="9"/>
    <tableColumn id="11" xr3:uid="{3936B1B9-2CDD-4A64-BF82-FFFFECD88DAB}" uniqueName="11" name="Salary Category" queryTableFieldId="10" dataDxfId="8">
      <calculatedColumnFormula>IF(Table_staff[[#This Row],[Salary]]&gt;90000,"More than 90K","Less than 90K")</calculatedColumnFormula>
    </tableColumn>
    <tableColumn id="8" xr3:uid="{22C34DB1-D5D6-48DE-9A29-B9AE0BAB99A0}" uniqueName="8" name="Country" queryTableFieldId="8"/>
    <tableColumn id="9" xr3:uid="{4C78C556-732B-491D-94F7-4BC0520976F7}" uniqueName="9" name="Tenure" queryTableFieldId="9" dataDxfId="7">
      <calculatedColumnFormula>(TODAY()-Table_staff[[#This Row],[Date Joined]])/365</calculatedColumnFormula>
    </tableColumn>
    <tableColumn id="10" xr3:uid="{5A63996F-1137-4DFE-8F8D-D1A9809A5264}" uniqueName="10" name="Bouns" queryTableFieldId="12" dataDxfId="6">
      <calculatedColumnFormula>IF(Table_staff[[#This Row],[Tenure]]&gt;2,Table_staff[[#This Row],[Salary]]*0.03,Table_staff[[#This Row],[Salary]]*0.02)</calculatedColumnFormula>
    </tableColumn>
    <tableColumn id="13" xr3:uid="{3F925BBB-E81F-4326-8E50-0AEC7BBE3381}" uniqueName="13" name="rating as number" queryTableFieldId="13" dataDxfId="5">
      <calculatedColumnFormula>_xlfn.XLOOKUP(Table_staff[[#This Row],[Rating]],'Salary vs Employee Rating Corr.'!$B$4:$B$8,'Salary vs Employee Rating Corr.'!$C$4:$C$8)</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8FB391-2A6D-4B03-8E31-1486CFD0F85F}" name="New_staff" displayName="New_staff" ref="B4:H105" totalsRowCount="1">
  <autoFilter ref="B4:H104" xr:uid="{F58FB391-2A6D-4B03-8E31-1486CFD0F85F}"/>
  <tableColumns count="7">
    <tableColumn id="1" xr3:uid="{A08A4A03-E2BA-4799-94A7-BE7521DF0BD7}" name="Name" totalsRowLabel="Total"/>
    <tableColumn id="2" xr3:uid="{2E2B0652-A7A8-4CAC-96E4-2D3C36C1D166}" name="Gender"/>
    <tableColumn id="3" xr3:uid="{8144C873-6024-4F04-A1B3-74444650DABC}" name="Department"/>
    <tableColumn id="4" xr3:uid="{9F3A6623-50D7-41C3-A992-4A2F80855EB2}" name="Age" totalsRowFunction="average"/>
    <tableColumn id="5" xr3:uid="{FC417C57-6184-4FEE-A7FD-0186A3B8B910}" name="Date Joined"/>
    <tableColumn id="6" xr3:uid="{9593F669-8BCB-46F3-8DED-E641533D6F98}" name="Salary" totalsRowFunction="average" dataDxfId="19" totalsRowDxfId="18"/>
    <tableColumn id="7" xr3:uid="{DA49F03E-484D-4497-B3E6-5242D9A4FC56}" name="Rating" totalsRowFunction="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DBC418-2B45-44BB-8243-5434F6FC4E0E}" name="india_staff" displayName="india_staff" ref="B4:H117" totalsRowCount="1">
  <autoFilter ref="B4:H116" xr:uid="{6DDBC418-2B45-44BB-8243-5434F6FC4E0E}"/>
  <tableColumns count="7">
    <tableColumn id="1" xr3:uid="{38993951-909B-4F91-84C2-D011082B9A13}" name="Name" totalsRowLabel="Total"/>
    <tableColumn id="2" xr3:uid="{116511ED-BBD0-4884-9593-162BA010F4EB}" name="Gender"/>
    <tableColumn id="3" xr3:uid="{74E3BDCC-61B5-48B4-897B-FF01EC7A502C}" name="Age" totalsRowFunction="average"/>
    <tableColumn id="4" xr3:uid="{B2434E13-4814-4898-80B4-5D294A328962}" name="Rating"/>
    <tableColumn id="5" xr3:uid="{4025CAA4-797F-4D38-BB1A-81F5829763B5}" name="Date Joined" dataDxfId="17"/>
    <tableColumn id="6" xr3:uid="{37D020C7-BC54-4A88-8004-3DA65FC4DC45}" name="Department" totalsRowFunction="count"/>
    <tableColumn id="7" xr3:uid="{CACD4F75-C00D-4CBB-87DD-471BD2EE29BB}" name="Salary" totalsRowFunction="average" dataDxfId="16" totalsRowDxfId="15"/>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FD6DF2-BC03-42D3-BA16-E0BADEAEA21F}" name="Table_ExternalData_1" displayName="Table_ExternalData_1" ref="A3:K140" tableType="queryTable" totalsRowShown="0">
  <autoFilter ref="A3:K140" xr:uid="{95FD6DF2-BC03-42D3-BA16-E0BADEAEA21F}"/>
  <tableColumns count="11">
    <tableColumn id="1" xr3:uid="{0A360380-955F-4E97-87E9-703F5545FF6D}" uniqueName="1" name="Table_Staff[ID]" queryTableFieldId="1"/>
    <tableColumn id="2" xr3:uid="{80536349-2F09-466D-970A-525E93E75FAA}" uniqueName="2" name="Table_Staff[Name]" queryTableFieldId="2"/>
    <tableColumn id="3" xr3:uid="{F31CA23E-41C3-4F96-B970-229A4235BE5B}" uniqueName="3" name="Table_Staff[Gender]" queryTableFieldId="3"/>
    <tableColumn id="4" xr3:uid="{C92356C6-C488-4C5C-A2E0-A283A87CB0F3}" uniqueName="4" name="Table_Staff[Age]" queryTableFieldId="4"/>
    <tableColumn id="5" xr3:uid="{165C1EF7-2909-452B-A6E7-266B33AA3D79}" uniqueName="5" name="Table_Staff[Rating]" queryTableFieldId="5"/>
    <tableColumn id="6" xr3:uid="{2DA2E1D5-02D1-43DF-8CEF-76CBB1FE8592}" uniqueName="6" name="Table_Staff[Date Joined]" queryTableFieldId="6" dataDxfId="1"/>
    <tableColumn id="7" xr3:uid="{DFFFF9DD-E17E-4FE7-8EB4-0DF030760CDC}" uniqueName="7" name="Table_Staff[Department]" queryTableFieldId="7"/>
    <tableColumn id="8" xr3:uid="{E4D7CA72-7847-4414-B586-EDA24B6B325E}" uniqueName="8" name="Table_Staff[Salary]" queryTableFieldId="8"/>
    <tableColumn id="9" xr3:uid="{B10BA403-3B7A-4A6C-BAAB-21BEA4E21DDA}" uniqueName="9" name="Table_Staff[Salary Category]" queryTableFieldId="9"/>
    <tableColumn id="10" xr3:uid="{2E5FEE1B-8AE8-4249-A4F1-6193C42EEEA6}" uniqueName="10" name="Table_Staff[Country]" queryTableFieldId="10"/>
    <tableColumn id="11" xr3:uid="{614F1BE2-004C-4DD7-9622-E23B10478FC6}" uniqueName="11" name="Table_Staff[Tenure]"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17D7-735B-42E4-A01B-1E17199BD282}">
  <dimension ref="C2:N23"/>
  <sheetViews>
    <sheetView showGridLines="0" topLeftCell="B3" workbookViewId="0">
      <selection activeCell="O3" sqref="O3"/>
    </sheetView>
  </sheetViews>
  <sheetFormatPr defaultRowHeight="14.4" x14ac:dyDescent="0.3"/>
  <cols>
    <col min="3" max="3" width="21.77734375" customWidth="1"/>
    <col min="4" max="4" width="3.33203125" customWidth="1"/>
    <col min="5" max="5" width="19.88671875" customWidth="1"/>
    <col min="6" max="6" width="2.5546875" customWidth="1"/>
    <col min="7" max="7" width="19.88671875" customWidth="1"/>
    <col min="10" max="10" width="21.77734375" customWidth="1"/>
    <col min="11" max="11" width="3.33203125" customWidth="1"/>
    <col min="12" max="12" width="19.88671875" customWidth="1"/>
    <col min="13" max="13" width="2.5546875" customWidth="1"/>
    <col min="14" max="14" width="19.88671875" customWidth="1"/>
  </cols>
  <sheetData>
    <row r="2" spans="3:14" ht="54.6" customHeight="1" x14ac:dyDescent="0.3">
      <c r="C2" s="52" t="s">
        <v>262</v>
      </c>
      <c r="D2" s="52"/>
      <c r="E2" s="52"/>
      <c r="F2" s="52"/>
      <c r="G2" s="52"/>
      <c r="J2" s="52" t="s">
        <v>263</v>
      </c>
      <c r="K2" s="52"/>
      <c r="L2" s="52"/>
      <c r="M2" s="52"/>
      <c r="N2" s="52"/>
    </row>
    <row r="3" spans="3:14" ht="97.2" customHeight="1" x14ac:dyDescent="0.3">
      <c r="C3" s="43">
        <f>COUNTIFS(Table_staff[Country],"NZ")</f>
        <v>91</v>
      </c>
      <c r="E3" s="44">
        <f>COUNTIFS(Table_staff[Country],"NZ",Table_staff[Gender],"Female")/C3</f>
        <v>0.47252747252747251</v>
      </c>
      <c r="G3" s="45">
        <f>AVERAGEIFS(Table_staff[Salary],Table_staff[Country],"NZ")</f>
        <v>76978.791208791212</v>
      </c>
      <c r="J3" s="46">
        <f>COUNTIFS(Table_staff[Country],"IND")</f>
        <v>92</v>
      </c>
      <c r="L3" s="48">
        <f>COUNTIFS(Table_staff[Country],"IND",Table_staff[Gender],"Female")/J3</f>
        <v>0.46739130434782611</v>
      </c>
      <c r="N3" s="47">
        <f>AVERAGEIFS(Table_staff[Salary],Table_staff[Country],"IND")</f>
        <v>77366.521739130432</v>
      </c>
    </row>
    <row r="5" spans="3:14" x14ac:dyDescent="0.3">
      <c r="C5" s="49" t="s">
        <v>261</v>
      </c>
      <c r="D5" s="50"/>
      <c r="E5" s="50"/>
      <c r="F5" s="50"/>
      <c r="G5" s="50"/>
      <c r="H5" s="50"/>
      <c r="I5" s="50"/>
      <c r="J5" s="50"/>
      <c r="K5" s="50"/>
      <c r="L5" s="50"/>
      <c r="M5" s="50"/>
      <c r="N5" s="50"/>
    </row>
    <row r="6" spans="3:14" x14ac:dyDescent="0.3">
      <c r="C6" s="50"/>
      <c r="D6" s="50"/>
      <c r="E6" s="50"/>
      <c r="F6" s="50"/>
      <c r="G6" s="50"/>
      <c r="H6" s="50"/>
      <c r="I6" s="50"/>
      <c r="J6" s="50"/>
      <c r="K6" s="50"/>
      <c r="L6" s="50"/>
      <c r="M6" s="50"/>
      <c r="N6" s="50"/>
    </row>
    <row r="8" spans="3:14" x14ac:dyDescent="0.3">
      <c r="C8" s="36"/>
      <c r="D8" s="37"/>
      <c r="E8" s="37"/>
      <c r="F8" s="37"/>
      <c r="G8" s="38"/>
      <c r="J8" s="36"/>
      <c r="K8" s="37"/>
      <c r="L8" s="37"/>
      <c r="M8" s="37"/>
      <c r="N8" s="38"/>
    </row>
    <row r="9" spans="3:14" x14ac:dyDescent="0.3">
      <c r="C9" s="39"/>
      <c r="G9" s="40"/>
      <c r="J9" s="39"/>
      <c r="N9" s="40"/>
    </row>
    <row r="10" spans="3:14" x14ac:dyDescent="0.3">
      <c r="C10" s="39"/>
      <c r="G10" s="40"/>
      <c r="J10" s="39"/>
      <c r="N10" s="40"/>
    </row>
    <row r="11" spans="3:14" x14ac:dyDescent="0.3">
      <c r="C11" s="39"/>
      <c r="G11" s="40"/>
      <c r="J11" s="39"/>
      <c r="N11" s="40"/>
    </row>
    <row r="12" spans="3:14" x14ac:dyDescent="0.3">
      <c r="C12" s="39"/>
      <c r="G12" s="40"/>
      <c r="J12" s="39"/>
      <c r="N12" s="40"/>
    </row>
    <row r="13" spans="3:14" x14ac:dyDescent="0.3">
      <c r="C13" s="39"/>
      <c r="G13" s="40"/>
      <c r="J13" s="39"/>
      <c r="N13" s="40"/>
    </row>
    <row r="14" spans="3:14" x14ac:dyDescent="0.3">
      <c r="C14" s="39"/>
      <c r="G14" s="40"/>
      <c r="J14" s="39"/>
      <c r="N14" s="40"/>
    </row>
    <row r="15" spans="3:14" x14ac:dyDescent="0.3">
      <c r="C15" s="39"/>
      <c r="G15" s="40"/>
      <c r="J15" s="39"/>
      <c r="N15" s="40"/>
    </row>
    <row r="16" spans="3:14" x14ac:dyDescent="0.3">
      <c r="C16" s="39"/>
      <c r="G16" s="40"/>
      <c r="J16" s="39"/>
      <c r="N16" s="40"/>
    </row>
    <row r="17" spans="3:14" x14ac:dyDescent="0.3">
      <c r="C17" s="39"/>
      <c r="G17" s="40"/>
      <c r="J17" s="39"/>
      <c r="N17" s="40"/>
    </row>
    <row r="18" spans="3:14" x14ac:dyDescent="0.3">
      <c r="C18" s="39"/>
      <c r="G18" s="40"/>
      <c r="J18" s="39"/>
      <c r="N18" s="40"/>
    </row>
    <row r="19" spans="3:14" x14ac:dyDescent="0.3">
      <c r="C19" s="39"/>
      <c r="G19" s="40"/>
      <c r="J19" s="39"/>
      <c r="N19" s="40"/>
    </row>
    <row r="20" spans="3:14" x14ac:dyDescent="0.3">
      <c r="C20" s="39"/>
      <c r="G20" s="40"/>
      <c r="J20" s="39"/>
      <c r="N20" s="40"/>
    </row>
    <row r="21" spans="3:14" x14ac:dyDescent="0.3">
      <c r="C21" s="39"/>
      <c r="G21" s="40"/>
      <c r="J21" s="39"/>
      <c r="N21" s="40"/>
    </row>
    <row r="22" spans="3:14" x14ac:dyDescent="0.3">
      <c r="C22" s="39"/>
      <c r="G22" s="40"/>
      <c r="J22" s="39"/>
      <c r="N22" s="40"/>
    </row>
    <row r="23" spans="3:14" x14ac:dyDescent="0.3">
      <c r="C23" s="41"/>
      <c r="D23" s="30"/>
      <c r="E23" s="30"/>
      <c r="F23" s="30"/>
      <c r="G23" s="42"/>
      <c r="J23" s="41"/>
      <c r="K23" s="30"/>
      <c r="L23" s="30"/>
      <c r="M23" s="30"/>
      <c r="N23" s="42"/>
    </row>
  </sheetData>
  <mergeCells count="3">
    <mergeCell ref="C5:N6"/>
    <mergeCell ref="J2:N2"/>
    <mergeCell ref="C2:G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EEAEB-1421-46C0-8930-7C61B24CDEA2}">
  <dimension ref="B2:T186"/>
  <sheetViews>
    <sheetView topLeftCell="F1" workbookViewId="0">
      <selection activeCell="N4" activeCellId="2" sqref="I4:I186 N3 N4:N186"/>
    </sheetView>
  </sheetViews>
  <sheetFormatPr defaultRowHeight="14.4" x14ac:dyDescent="0.3"/>
  <cols>
    <col min="1" max="1" width="3.77734375" customWidth="1"/>
    <col min="2" max="2" width="7.77734375" customWidth="1"/>
    <col min="3" max="3" width="27.21875" bestFit="1" customWidth="1"/>
    <col min="4" max="4" width="9.33203125" bestFit="1" customWidth="1"/>
    <col min="5" max="5" width="6.44140625" bestFit="1" customWidth="1"/>
    <col min="6" max="6" width="13.109375" bestFit="1" customWidth="1"/>
    <col min="7" max="7" width="13" bestFit="1" customWidth="1"/>
    <col min="8" max="8" width="13.33203125" bestFit="1" customWidth="1"/>
    <col min="9" max="9" width="10" bestFit="1" customWidth="1"/>
    <col min="10" max="10" width="18.6640625" bestFit="1" customWidth="1"/>
    <col min="11" max="11" width="9.21875" customWidth="1"/>
    <col min="12" max="12" width="7" style="6" customWidth="1"/>
    <col min="13" max="13" width="11.109375" style="6" customWidth="1"/>
    <col min="14" max="14" width="10.109375" style="6" customWidth="1"/>
    <col min="15" max="15" width="5.77734375" customWidth="1"/>
    <col min="16" max="16" width="21.5546875" customWidth="1"/>
    <col min="17" max="17" width="26.33203125" bestFit="1" customWidth="1"/>
    <col min="18" max="18" width="12.5546875" bestFit="1" customWidth="1"/>
    <col min="19" max="19" width="16.44140625" bestFit="1" customWidth="1"/>
    <col min="20" max="20" width="24.77734375" customWidth="1"/>
    <col min="21" max="21" width="8.109375" customWidth="1"/>
    <col min="22" max="22" width="14.88671875" customWidth="1"/>
    <col min="23" max="23" width="6.5546875" customWidth="1"/>
  </cols>
  <sheetData>
    <row r="2" spans="2:20" ht="15.6" x14ac:dyDescent="0.3">
      <c r="P2" s="7">
        <v>1</v>
      </c>
      <c r="Q2" s="7" t="s">
        <v>213</v>
      </c>
    </row>
    <row r="3" spans="2:20" x14ac:dyDescent="0.3">
      <c r="B3" t="s">
        <v>218</v>
      </c>
      <c r="C3" t="s">
        <v>0</v>
      </c>
      <c r="D3" t="s">
        <v>1</v>
      </c>
      <c r="E3" t="s">
        <v>3</v>
      </c>
      <c r="F3" t="s">
        <v>6</v>
      </c>
      <c r="G3" t="s">
        <v>4</v>
      </c>
      <c r="H3" t="s">
        <v>2</v>
      </c>
      <c r="I3" t="s">
        <v>5</v>
      </c>
      <c r="J3" t="s">
        <v>222</v>
      </c>
      <c r="K3" t="s">
        <v>205</v>
      </c>
      <c r="L3" s="6" t="s">
        <v>215</v>
      </c>
      <c r="M3" s="2" t="s">
        <v>236</v>
      </c>
      <c r="N3" s="6" t="s">
        <v>253</v>
      </c>
      <c r="P3" t="s">
        <v>209</v>
      </c>
      <c r="Q3">
        <f>COUNTA(Table_staff[ID])</f>
        <v>183</v>
      </c>
    </row>
    <row r="4" spans="2:20" x14ac:dyDescent="0.3">
      <c r="B4">
        <v>1037</v>
      </c>
      <c r="C4" t="s">
        <v>146</v>
      </c>
      <c r="D4" t="s">
        <v>15</v>
      </c>
      <c r="E4">
        <v>27</v>
      </c>
      <c r="F4" t="s">
        <v>13</v>
      </c>
      <c r="G4" s="5">
        <v>44061</v>
      </c>
      <c r="H4" t="s">
        <v>26</v>
      </c>
      <c r="I4" s="2">
        <v>119110</v>
      </c>
      <c r="J4" t="str">
        <f>IF(Table_staff[[#This Row],[Salary]]&gt;90000,"More than 90K","Less than 90K")</f>
        <v>More than 90K</v>
      </c>
      <c r="K4" t="s">
        <v>207</v>
      </c>
      <c r="L4" s="6">
        <f ca="1">(TODAY()-Table_staff[[#This Row],[Date Joined]])/365</f>
        <v>3.0191780821917806</v>
      </c>
      <c r="M4" s="2">
        <f ca="1">IF(Table_staff[[#This Row],[Tenure]]&gt;2,Table_staff[[#This Row],[Salary]]*0.03,Table_staff[[#This Row],[Salary]]*0.02)</f>
        <v>3573.2999999999997</v>
      </c>
      <c r="N4" s="6">
        <f>_xlfn.XLOOKUP(Table_staff[[#This Row],[Rating]],'Salary vs Employee Rating Corr.'!$B$4:$B$8,'Salary vs Employee Rating Corr.'!$C$4:$C$8)</f>
        <v>3</v>
      </c>
      <c r="O4" s="5"/>
      <c r="P4" t="s">
        <v>210</v>
      </c>
      <c r="Q4" s="3">
        <f>AVERAGE(Table_staff[Salary])</f>
        <v>77173.715846994543</v>
      </c>
      <c r="R4" s="28">
        <f>MEDIAN(Table_staff[Salary])</f>
        <v>75000</v>
      </c>
    </row>
    <row r="5" spans="2:20" x14ac:dyDescent="0.3">
      <c r="B5">
        <v>1102</v>
      </c>
      <c r="C5" t="s">
        <v>25</v>
      </c>
      <c r="D5" t="s">
        <v>15</v>
      </c>
      <c r="E5">
        <v>27</v>
      </c>
      <c r="F5" t="s">
        <v>13</v>
      </c>
      <c r="G5" s="5">
        <v>44122</v>
      </c>
      <c r="H5" t="s">
        <v>26</v>
      </c>
      <c r="I5" s="2">
        <v>119110</v>
      </c>
      <c r="J5" t="str">
        <f>IF(Table_staff[[#This Row],[Salary]]&gt;90000,"More than 90K","Less than 90K")</f>
        <v>More than 90K</v>
      </c>
      <c r="K5" t="s">
        <v>206</v>
      </c>
      <c r="L5" s="6">
        <f ca="1">(TODAY()-Table_staff[[#This Row],[Date Joined]])/365</f>
        <v>2.8520547945205479</v>
      </c>
      <c r="M5" s="2">
        <f ca="1">IF(Table_staff[[#This Row],[Tenure]]&gt;2,Table_staff[[#This Row],[Salary]]*0.03,Table_staff[[#This Row],[Salary]]*0.02)</f>
        <v>3573.2999999999997</v>
      </c>
      <c r="N5" s="6">
        <f>_xlfn.XLOOKUP(Table_staff[[#This Row],[Rating]],'Salary vs Employee Rating Corr.'!$B$4:$B$8,'Salary vs Employee Rating Corr.'!$C$4:$C$8)</f>
        <v>3</v>
      </c>
      <c r="O5" s="5"/>
      <c r="P5" t="s">
        <v>211</v>
      </c>
      <c r="Q5">
        <f ca="1">AVERAGE(Table_staff[Tenure])</f>
        <v>1.9999101729171351</v>
      </c>
    </row>
    <row r="6" spans="2:20" x14ac:dyDescent="0.3">
      <c r="B6">
        <v>1017</v>
      </c>
      <c r="C6" t="s">
        <v>126</v>
      </c>
      <c r="D6" t="s">
        <v>8</v>
      </c>
      <c r="E6">
        <v>36</v>
      </c>
      <c r="F6" t="s">
        <v>13</v>
      </c>
      <c r="G6" s="5">
        <v>43958</v>
      </c>
      <c r="H6" t="s">
        <v>23</v>
      </c>
      <c r="I6" s="2">
        <v>118840</v>
      </c>
      <c r="J6" t="str">
        <f>IF(Table_staff[[#This Row],[Salary]]&gt;90000,"More than 90K","Less than 90K")</f>
        <v>More than 90K</v>
      </c>
      <c r="K6" t="s">
        <v>207</v>
      </c>
      <c r="L6" s="6">
        <f ca="1">(TODAY()-Table_staff[[#This Row],[Date Joined]])/365</f>
        <v>3.3013698630136985</v>
      </c>
      <c r="M6" s="2">
        <f ca="1">IF(Table_staff[[#This Row],[Tenure]]&gt;2,Table_staff[[#This Row],[Salary]]*0.03,Table_staff[[#This Row],[Salary]]*0.02)</f>
        <v>3565.2</v>
      </c>
      <c r="N6" s="6">
        <f>_xlfn.XLOOKUP(Table_staff[[#This Row],[Rating]],'Salary vs Employee Rating Corr.'!$B$4:$B$8,'Salary vs Employee Rating Corr.'!$C$4:$C$8)</f>
        <v>3</v>
      </c>
      <c r="O6" s="5"/>
      <c r="P6" t="s">
        <v>216</v>
      </c>
      <c r="Q6">
        <f>COUNTIFS(Table_staff[Gender],"Female")</f>
        <v>86</v>
      </c>
    </row>
    <row r="7" spans="2:20" x14ac:dyDescent="0.3">
      <c r="B7">
        <v>1142</v>
      </c>
      <c r="C7" t="s">
        <v>68</v>
      </c>
      <c r="D7" t="s">
        <v>8</v>
      </c>
      <c r="E7">
        <v>36</v>
      </c>
      <c r="F7" t="s">
        <v>13</v>
      </c>
      <c r="G7" s="5">
        <v>44019</v>
      </c>
      <c r="H7" t="s">
        <v>23</v>
      </c>
      <c r="I7" s="2">
        <v>118840</v>
      </c>
      <c r="J7" t="str">
        <f>IF(Table_staff[[#This Row],[Salary]]&gt;90000,"More than 90K","Less than 90K")</f>
        <v>More than 90K</v>
      </c>
      <c r="K7" t="s">
        <v>206</v>
      </c>
      <c r="L7" s="6">
        <f ca="1">(TODAY()-Table_staff[[#This Row],[Date Joined]])/365</f>
        <v>3.1342465753424658</v>
      </c>
      <c r="M7" s="2">
        <f ca="1">IF(Table_staff[[#This Row],[Tenure]]&gt;2,Table_staff[[#This Row],[Salary]]*0.03,Table_staff[[#This Row],[Salary]]*0.02)</f>
        <v>3565.2</v>
      </c>
      <c r="N7" s="6">
        <f>_xlfn.XLOOKUP(Table_staff[[#This Row],[Rating]],'Salary vs Employee Rating Corr.'!$B$4:$B$8,'Salary vs Employee Rating Corr.'!$C$4:$C$8)</f>
        <v>3</v>
      </c>
      <c r="O7" s="5"/>
      <c r="P7" t="s">
        <v>212</v>
      </c>
      <c r="Q7" s="29">
        <f>Q6/Q3</f>
        <v>0.46994535519125685</v>
      </c>
    </row>
    <row r="8" spans="2:20" x14ac:dyDescent="0.3">
      <c r="B8">
        <v>1076</v>
      </c>
      <c r="C8" t="s">
        <v>185</v>
      </c>
      <c r="D8" t="s">
        <v>15</v>
      </c>
      <c r="E8">
        <v>37</v>
      </c>
      <c r="F8" t="s">
        <v>13</v>
      </c>
      <c r="G8" s="5">
        <v>44389</v>
      </c>
      <c r="H8" t="s">
        <v>26</v>
      </c>
      <c r="I8" s="2">
        <v>118100</v>
      </c>
      <c r="J8" t="str">
        <f>IF(Table_staff[[#This Row],[Salary]]&gt;90000,"More than 90K","Less than 90K")</f>
        <v>More than 90K</v>
      </c>
      <c r="K8" t="s">
        <v>207</v>
      </c>
      <c r="L8" s="6">
        <f ca="1">(TODAY()-Table_staff[[#This Row],[Date Joined]])/365</f>
        <v>2.1205479452054794</v>
      </c>
      <c r="M8" s="2">
        <f ca="1">IF(Table_staff[[#This Row],[Tenure]]&gt;2,Table_staff[[#This Row],[Salary]]*0.03,Table_staff[[#This Row],[Salary]]*0.02)</f>
        <v>3543</v>
      </c>
      <c r="N8" s="6">
        <f>_xlfn.XLOOKUP(Table_staff[[#This Row],[Rating]],'Salary vs Employee Rating Corr.'!$B$4:$B$8,'Salary vs Employee Rating Corr.'!$C$4:$C$8)</f>
        <v>3</v>
      </c>
      <c r="O8" s="5"/>
      <c r="P8" t="s">
        <v>214</v>
      </c>
      <c r="Q8">
        <f>AVERAGE(Table_staff[Age])</f>
        <v>30.42622950819672</v>
      </c>
      <c r="R8">
        <f>MEDIAN(Table_staff[Age])</f>
        <v>30</v>
      </c>
    </row>
    <row r="9" spans="2:20" x14ac:dyDescent="0.3">
      <c r="B9">
        <v>1151</v>
      </c>
      <c r="C9" t="s">
        <v>77</v>
      </c>
      <c r="D9" t="s">
        <v>15</v>
      </c>
      <c r="E9">
        <v>37</v>
      </c>
      <c r="F9" t="s">
        <v>13</v>
      </c>
      <c r="G9" s="5">
        <v>44451</v>
      </c>
      <c r="H9" t="s">
        <v>26</v>
      </c>
      <c r="I9" s="2">
        <v>118100</v>
      </c>
      <c r="J9" t="str">
        <f>IF(Table_staff[[#This Row],[Salary]]&gt;90000,"More than 90K","Less than 90K")</f>
        <v>More than 90K</v>
      </c>
      <c r="K9" t="s">
        <v>206</v>
      </c>
      <c r="L9" s="6">
        <f ca="1">(TODAY()-Table_staff[[#This Row],[Date Joined]])/365</f>
        <v>1.9506849315068493</v>
      </c>
      <c r="M9" s="2">
        <f ca="1">IF(Table_staff[[#This Row],[Tenure]]&gt;2,Table_staff[[#This Row],[Salary]]*0.03,Table_staff[[#This Row],[Salary]]*0.02)</f>
        <v>2362</v>
      </c>
      <c r="N9" s="6">
        <f>_xlfn.XLOOKUP(Table_staff[[#This Row],[Rating]],'Salary vs Employee Rating Corr.'!$B$4:$B$8,'Salary vs Employee Rating Corr.'!$C$4:$C$8)</f>
        <v>3</v>
      </c>
      <c r="O9" s="5"/>
      <c r="P9" t="s">
        <v>217</v>
      </c>
      <c r="Q9">
        <f>COUNTIFS(Table_staff[Salary Category],"More than 90K")</f>
        <v>63</v>
      </c>
    </row>
    <row r="10" spans="2:20" x14ac:dyDescent="0.3">
      <c r="B10">
        <v>1054</v>
      </c>
      <c r="C10" t="s">
        <v>163</v>
      </c>
      <c r="D10" t="s">
        <v>8</v>
      </c>
      <c r="E10">
        <v>33</v>
      </c>
      <c r="F10" t="s">
        <v>13</v>
      </c>
      <c r="G10" s="5">
        <v>44103</v>
      </c>
      <c r="H10" t="s">
        <v>12</v>
      </c>
      <c r="I10" s="2">
        <v>115920</v>
      </c>
      <c r="J10" t="str">
        <f>IF(Table_staff[[#This Row],[Salary]]&gt;90000,"More than 90K","Less than 90K")</f>
        <v>More than 90K</v>
      </c>
      <c r="K10" t="s">
        <v>207</v>
      </c>
      <c r="L10" s="6">
        <f ca="1">(TODAY()-Table_staff[[#This Row],[Date Joined]])/365</f>
        <v>2.904109589041096</v>
      </c>
      <c r="M10" s="2">
        <f ca="1">IF(Table_staff[[#This Row],[Tenure]]&gt;2,Table_staff[[#This Row],[Salary]]*0.03,Table_staff[[#This Row],[Salary]]*0.02)</f>
        <v>3477.6</v>
      </c>
      <c r="N10" s="6">
        <f>_xlfn.XLOOKUP(Table_staff[[#This Row],[Rating]],'Salary vs Employee Rating Corr.'!$B$4:$B$8,'Salary vs Employee Rating Corr.'!$C$4:$C$8)</f>
        <v>3</v>
      </c>
      <c r="O10" s="5"/>
      <c r="P10" t="s">
        <v>238</v>
      </c>
      <c r="Q10" s="29">
        <f>Q9/Q3</f>
        <v>0.34426229508196721</v>
      </c>
    </row>
    <row r="11" spans="2:20" x14ac:dyDescent="0.3">
      <c r="B11">
        <v>1124</v>
      </c>
      <c r="C11" t="s">
        <v>50</v>
      </c>
      <c r="D11" t="s">
        <v>8</v>
      </c>
      <c r="E11">
        <v>33</v>
      </c>
      <c r="F11" t="s">
        <v>13</v>
      </c>
      <c r="G11" s="5">
        <v>44164</v>
      </c>
      <c r="H11" t="s">
        <v>12</v>
      </c>
      <c r="I11" s="2">
        <v>115920</v>
      </c>
      <c r="J11" t="str">
        <f>IF(Table_staff[[#This Row],[Salary]]&gt;90000,"More than 90K","Less than 90K")</f>
        <v>More than 90K</v>
      </c>
      <c r="K11" t="s">
        <v>206</v>
      </c>
      <c r="L11" s="6">
        <f ca="1">(TODAY()-Table_staff[[#This Row],[Date Joined]])/365</f>
        <v>2.7369863013698632</v>
      </c>
      <c r="M11" s="2">
        <f ca="1">IF(Table_staff[[#This Row],[Tenure]]&gt;2,Table_staff[[#This Row],[Salary]]*0.03,Table_staff[[#This Row],[Salary]]*0.02)</f>
        <v>3477.6</v>
      </c>
      <c r="N11" s="6">
        <f>_xlfn.XLOOKUP(Table_staff[[#This Row],[Rating]],'Salary vs Employee Rating Corr.'!$B$4:$B$8,'Salary vs Employee Rating Corr.'!$C$4:$C$8)</f>
        <v>3</v>
      </c>
      <c r="O11" s="5"/>
      <c r="P11" s="30"/>
      <c r="Q11" s="30"/>
      <c r="R11" s="30"/>
    </row>
    <row r="12" spans="2:20" x14ac:dyDescent="0.3">
      <c r="B12">
        <v>1005</v>
      </c>
      <c r="C12" t="s">
        <v>114</v>
      </c>
      <c r="D12" t="s">
        <v>208</v>
      </c>
      <c r="E12">
        <v>37</v>
      </c>
      <c r="F12" t="s">
        <v>18</v>
      </c>
      <c r="G12" s="5">
        <v>44085</v>
      </c>
      <c r="H12" t="s">
        <v>17</v>
      </c>
      <c r="I12" s="2">
        <v>115440</v>
      </c>
      <c r="J12" t="str">
        <f>IF(Table_staff[[#This Row],[Salary]]&gt;90000,"More than 90K","Less than 90K")</f>
        <v>More than 90K</v>
      </c>
      <c r="K12" t="s">
        <v>207</v>
      </c>
      <c r="L12" s="6">
        <f ca="1">(TODAY()-Table_staff[[#This Row],[Date Joined]])/365</f>
        <v>2.9534246575342467</v>
      </c>
      <c r="M12" s="2">
        <f ca="1">IF(Table_staff[[#This Row],[Tenure]]&gt;2,Table_staff[[#This Row],[Salary]]*0.03,Table_staff[[#This Row],[Salary]]*0.02)</f>
        <v>3463.2</v>
      </c>
      <c r="N12" s="6">
        <f>_xlfn.XLOOKUP(Table_staff[[#This Row],[Rating]],'Salary vs Employee Rating Corr.'!$B$4:$B$8,'Salary vs Employee Rating Corr.'!$C$4:$C$8)</f>
        <v>2</v>
      </c>
      <c r="O12" s="5"/>
    </row>
    <row r="13" spans="2:20" ht="16.2" thickBot="1" x14ac:dyDescent="0.35">
      <c r="B13">
        <v>1096</v>
      </c>
      <c r="C13" t="s">
        <v>16</v>
      </c>
      <c r="D13" t="s">
        <v>208</v>
      </c>
      <c r="E13">
        <v>37</v>
      </c>
      <c r="F13" t="s">
        <v>18</v>
      </c>
      <c r="G13" s="5">
        <v>44146</v>
      </c>
      <c r="H13" t="s">
        <v>17</v>
      </c>
      <c r="I13" s="2">
        <v>115440</v>
      </c>
      <c r="J13" t="str">
        <f>IF(Table_staff[[#This Row],[Salary]]&gt;90000,"More than 90K","Less than 90K")</f>
        <v>More than 90K</v>
      </c>
      <c r="K13" t="s">
        <v>206</v>
      </c>
      <c r="L13" s="6">
        <f ca="1">(TODAY()-Table_staff[[#This Row],[Date Joined]])/365</f>
        <v>2.7863013698630139</v>
      </c>
      <c r="M13" s="2">
        <f ca="1">IF(Table_staff[[#This Row],[Tenure]]&gt;2,Table_staff[[#This Row],[Salary]]*0.03,Table_staff[[#This Row],[Salary]]*0.02)</f>
        <v>3463.2</v>
      </c>
      <c r="N13" s="6">
        <f>_xlfn.XLOOKUP(Table_staff[[#This Row],[Rating]],'Salary vs Employee Rating Corr.'!$B$4:$B$8,'Salary vs Employee Rating Corr.'!$C$4:$C$8)</f>
        <v>2</v>
      </c>
      <c r="O13" s="5"/>
      <c r="P13" s="7">
        <v>2</v>
      </c>
      <c r="Q13" s="7" t="s">
        <v>221</v>
      </c>
    </row>
    <row r="14" spans="2:20" ht="15" thickBot="1" x14ac:dyDescent="0.35">
      <c r="B14">
        <v>1039</v>
      </c>
      <c r="C14" t="s">
        <v>148</v>
      </c>
      <c r="D14" t="s">
        <v>15</v>
      </c>
      <c r="E14">
        <v>36</v>
      </c>
      <c r="F14" t="s">
        <v>13</v>
      </c>
      <c r="G14" s="5">
        <v>44023</v>
      </c>
      <c r="H14" t="s">
        <v>12</v>
      </c>
      <c r="I14" s="2">
        <v>114890</v>
      </c>
      <c r="J14" t="str">
        <f>IF(Table_staff[[#This Row],[Salary]]&gt;90000,"More than 90K","Less than 90K")</f>
        <v>More than 90K</v>
      </c>
      <c r="K14" t="s">
        <v>207</v>
      </c>
      <c r="L14" s="6">
        <f ca="1">(TODAY()-Table_staff[[#This Row],[Date Joined]])/365</f>
        <v>3.1232876712328768</v>
      </c>
      <c r="M14" s="2">
        <f ca="1">IF(Table_staff[[#This Row],[Tenure]]&gt;2,Table_staff[[#This Row],[Salary]]*0.03,Table_staff[[#This Row],[Salary]]*0.02)</f>
        <v>3446.7</v>
      </c>
      <c r="N14" s="6">
        <f>_xlfn.XLOOKUP(Table_staff[[#This Row],[Rating]],'Salary vs Employee Rating Corr.'!$B$4:$B$8,'Salary vs Employee Rating Corr.'!$C$4:$C$8)</f>
        <v>3</v>
      </c>
      <c r="O14" s="5"/>
      <c r="P14" t="s">
        <v>219</v>
      </c>
      <c r="Q14" s="21" t="s">
        <v>111</v>
      </c>
      <c r="S14" t="s">
        <v>220</v>
      </c>
      <c r="T14" s="21">
        <v>1006</v>
      </c>
    </row>
    <row r="15" spans="2:20" x14ac:dyDescent="0.3">
      <c r="B15">
        <v>1145</v>
      </c>
      <c r="C15" t="s">
        <v>71</v>
      </c>
      <c r="D15" t="s">
        <v>15</v>
      </c>
      <c r="E15">
        <v>36</v>
      </c>
      <c r="F15" t="s">
        <v>13</v>
      </c>
      <c r="G15" s="5">
        <v>44085</v>
      </c>
      <c r="H15" t="s">
        <v>12</v>
      </c>
      <c r="I15" s="2">
        <v>114890</v>
      </c>
      <c r="J15" t="str">
        <f>IF(Table_staff[[#This Row],[Salary]]&gt;90000,"More than 90K","Less than 90K")</f>
        <v>More than 90K</v>
      </c>
      <c r="K15" t="s">
        <v>206</v>
      </c>
      <c r="L15" s="6">
        <f ca="1">(TODAY()-Table_staff[[#This Row],[Date Joined]])/365</f>
        <v>2.9534246575342467</v>
      </c>
      <c r="M15" s="2">
        <f ca="1">IF(Table_staff[[#This Row],[Tenure]]&gt;2,Table_staff[[#This Row],[Salary]]*0.03,Table_staff[[#This Row],[Salary]]*0.02)</f>
        <v>3446.7</v>
      </c>
      <c r="N15" s="6">
        <f>_xlfn.XLOOKUP(Table_staff[[#This Row],[Rating]],'Salary vs Employee Rating Corr.'!$B$4:$B$8,'Salary vs Employee Rating Corr.'!$C$4:$C$8)</f>
        <v>3</v>
      </c>
      <c r="O15" s="5"/>
    </row>
    <row r="16" spans="2:20" ht="15" thickBot="1" x14ac:dyDescent="0.35">
      <c r="B16">
        <v>1028</v>
      </c>
      <c r="C16" t="s">
        <v>137</v>
      </c>
      <c r="D16" t="s">
        <v>15</v>
      </c>
      <c r="E16">
        <v>44</v>
      </c>
      <c r="F16" t="s">
        <v>13</v>
      </c>
      <c r="G16" s="5">
        <v>44985</v>
      </c>
      <c r="H16" t="s">
        <v>23</v>
      </c>
      <c r="I16" s="2">
        <v>114870</v>
      </c>
      <c r="J16" t="str">
        <f>IF(Table_staff[[#This Row],[Salary]]&gt;90000,"More than 90K","Less than 90K")</f>
        <v>More than 90K</v>
      </c>
      <c r="K16" t="s">
        <v>207</v>
      </c>
      <c r="L16" s="6">
        <f ca="1">(TODAY()-Table_staff[[#This Row],[Date Joined]])/365</f>
        <v>0.48767123287671232</v>
      </c>
      <c r="M16" s="2">
        <f ca="1">IF(Table_staff[[#This Row],[Tenure]]&gt;2,Table_staff[[#This Row],[Salary]]*0.03,Table_staff[[#This Row],[Salary]]*0.02)</f>
        <v>2297.4</v>
      </c>
      <c r="N16" s="6">
        <f>_xlfn.XLOOKUP(Table_staff[[#This Row],[Rating]],'Salary vs Employee Rating Corr.'!$B$4:$B$8,'Salary vs Employee Rating Corr.'!$C$4:$C$8)</f>
        <v>3</v>
      </c>
      <c r="O16" s="5"/>
    </row>
    <row r="17" spans="2:20" x14ac:dyDescent="0.3">
      <c r="B17">
        <v>1153</v>
      </c>
      <c r="C17" t="s">
        <v>79</v>
      </c>
      <c r="D17" t="s">
        <v>15</v>
      </c>
      <c r="E17">
        <v>43</v>
      </c>
      <c r="F17" t="s">
        <v>13</v>
      </c>
      <c r="G17" s="5">
        <v>45045</v>
      </c>
      <c r="H17" t="s">
        <v>23</v>
      </c>
      <c r="I17" s="2">
        <v>114870</v>
      </c>
      <c r="J17" t="str">
        <f>IF(Table_staff[[#This Row],[Salary]]&gt;90000,"More than 90K","Less than 90K")</f>
        <v>More than 90K</v>
      </c>
      <c r="K17" t="s">
        <v>206</v>
      </c>
      <c r="L17" s="6">
        <f ca="1">(TODAY()-Table_staff[[#This Row],[Date Joined]])/365</f>
        <v>0.32328767123287672</v>
      </c>
      <c r="M17" s="2">
        <f ca="1">IF(Table_staff[[#This Row],[Tenure]]&gt;2,Table_staff[[#This Row],[Salary]]*0.03,Table_staff[[#This Row],[Salary]]*0.02)</f>
        <v>2297.4</v>
      </c>
      <c r="N17" s="6">
        <f>_xlfn.XLOOKUP(Table_staff[[#This Row],[Rating]],'Salary vs Employee Rating Corr.'!$B$4:$B$8,'Salary vs Employee Rating Corr.'!$C$4:$C$8)</f>
        <v>3</v>
      </c>
      <c r="O17" s="5"/>
      <c r="P17" s="8" t="s">
        <v>1</v>
      </c>
      <c r="Q17" s="9" t="str" cm="1">
        <f t="array" aca="1" ref="Q17:Q25" ca="1">TRANSPOSE(_xlfn.XLOOKUP(Q14,Table_staff[Name],Table_staff[[Gender]:[Tenure]]))</f>
        <v>Female</v>
      </c>
      <c r="S17" s="8" t="s">
        <v>0</v>
      </c>
      <c r="T17" s="15" t="str" cm="1">
        <f t="array" aca="1" ref="T17:T26" ca="1">TRANSPOSE(_xlfn.XLOOKUP(T14,Table_staff[ID],Table_staff[[Name]:[Tenure]]))</f>
        <v>Mirium Seemantini Shivakumar</v>
      </c>
    </row>
    <row r="18" spans="2:20" x14ac:dyDescent="0.3">
      <c r="B18">
        <v>1078</v>
      </c>
      <c r="C18" t="s">
        <v>187</v>
      </c>
      <c r="D18" t="s">
        <v>15</v>
      </c>
      <c r="E18">
        <v>30</v>
      </c>
      <c r="F18" t="s">
        <v>13</v>
      </c>
      <c r="G18" s="5">
        <v>44789</v>
      </c>
      <c r="H18" t="s">
        <v>12</v>
      </c>
      <c r="I18" s="2">
        <v>114180</v>
      </c>
      <c r="J18" t="str">
        <f>IF(Table_staff[[#This Row],[Salary]]&gt;90000,"More than 90K","Less than 90K")</f>
        <v>More than 90K</v>
      </c>
      <c r="K18" t="s">
        <v>207</v>
      </c>
      <c r="L18" s="6">
        <f ca="1">(TODAY()-Table_staff[[#This Row],[Date Joined]])/365</f>
        <v>1.0246575342465754</v>
      </c>
      <c r="M18" s="2">
        <f ca="1">IF(Table_staff[[#This Row],[Tenure]]&gt;2,Table_staff[[#This Row],[Salary]]*0.03,Table_staff[[#This Row],[Salary]]*0.02)</f>
        <v>2283.6</v>
      </c>
      <c r="N18" s="6">
        <f>_xlfn.XLOOKUP(Table_staff[[#This Row],[Rating]],'Salary vs Employee Rating Corr.'!$B$4:$B$8,'Salary vs Employee Rating Corr.'!$C$4:$C$8)</f>
        <v>3</v>
      </c>
      <c r="O18" s="5"/>
      <c r="P18" s="10" t="s">
        <v>3</v>
      </c>
      <c r="Q18" s="11">
        <f ca="1"/>
        <v>32</v>
      </c>
      <c r="S18" s="10" t="s">
        <v>1</v>
      </c>
      <c r="T18" s="16" t="str">
        <f ca="1"/>
        <v>Female</v>
      </c>
    </row>
    <row r="19" spans="2:20" x14ac:dyDescent="0.3">
      <c r="B19">
        <v>1166</v>
      </c>
      <c r="C19" t="s">
        <v>92</v>
      </c>
      <c r="D19" t="s">
        <v>15</v>
      </c>
      <c r="E19">
        <v>30</v>
      </c>
      <c r="F19" t="s">
        <v>13</v>
      </c>
      <c r="G19" s="5">
        <v>44850</v>
      </c>
      <c r="H19" t="s">
        <v>12</v>
      </c>
      <c r="I19" s="2">
        <v>114180</v>
      </c>
      <c r="J19" t="str">
        <f>IF(Table_staff[[#This Row],[Salary]]&gt;90000,"More than 90K","Less than 90K")</f>
        <v>More than 90K</v>
      </c>
      <c r="K19" t="s">
        <v>206</v>
      </c>
      <c r="L19" s="6">
        <f ca="1">(TODAY()-Table_staff[[#This Row],[Date Joined]])/365</f>
        <v>0.8575342465753425</v>
      </c>
      <c r="M19" s="2">
        <f ca="1">IF(Table_staff[[#This Row],[Tenure]]&gt;2,Table_staff[[#This Row],[Salary]]*0.03,Table_staff[[#This Row],[Salary]]*0.02)</f>
        <v>2283.6</v>
      </c>
      <c r="N19" s="6">
        <f>_xlfn.XLOOKUP(Table_staff[[#This Row],[Rating]],'Salary vs Employee Rating Corr.'!$B$4:$B$8,'Salary vs Employee Rating Corr.'!$C$4:$C$8)</f>
        <v>3</v>
      </c>
      <c r="O19" s="5"/>
      <c r="P19" s="10" t="s">
        <v>6</v>
      </c>
      <c r="Q19" s="11" t="str">
        <f ca="1"/>
        <v>Above average</v>
      </c>
      <c r="S19" s="10" t="s">
        <v>3</v>
      </c>
      <c r="T19" s="16">
        <f ca="1"/>
        <v>38</v>
      </c>
    </row>
    <row r="20" spans="2:20" x14ac:dyDescent="0.3">
      <c r="B20">
        <v>1068</v>
      </c>
      <c r="C20" t="s">
        <v>177</v>
      </c>
      <c r="D20" t="s">
        <v>8</v>
      </c>
      <c r="E20">
        <v>27</v>
      </c>
      <c r="F20" t="s">
        <v>49</v>
      </c>
      <c r="G20" s="5">
        <v>44547</v>
      </c>
      <c r="H20" t="s">
        <v>12</v>
      </c>
      <c r="I20" s="2">
        <v>113280</v>
      </c>
      <c r="J20" t="str">
        <f>IF(Table_staff[[#This Row],[Salary]]&gt;90000,"More than 90K","Less than 90K")</f>
        <v>More than 90K</v>
      </c>
      <c r="K20" t="s">
        <v>207</v>
      </c>
      <c r="L20" s="6">
        <f ca="1">(TODAY()-Table_staff[[#This Row],[Date Joined]])/365</f>
        <v>1.6876712328767123</v>
      </c>
      <c r="M20" s="2">
        <f ca="1">IF(Table_staff[[#This Row],[Tenure]]&gt;2,Table_staff[[#This Row],[Salary]]*0.03,Table_staff[[#This Row],[Salary]]*0.02)</f>
        <v>2265.6</v>
      </c>
      <c r="N20" s="6">
        <f>_xlfn.XLOOKUP(Table_staff[[#This Row],[Rating]],'Salary vs Employee Rating Corr.'!$B$4:$B$8,'Salary vs Employee Rating Corr.'!$C$4:$C$8)</f>
        <v>1</v>
      </c>
      <c r="O20" s="5"/>
      <c r="P20" s="10" t="s">
        <v>4</v>
      </c>
      <c r="Q20" s="13">
        <f ca="1"/>
        <v>44293</v>
      </c>
      <c r="S20" s="10" t="s">
        <v>6</v>
      </c>
      <c r="T20" s="16" t="str">
        <f ca="1"/>
        <v>Above average</v>
      </c>
    </row>
    <row r="21" spans="2:20" x14ac:dyDescent="0.3">
      <c r="B21">
        <v>1149</v>
      </c>
      <c r="C21" t="s">
        <v>75</v>
      </c>
      <c r="D21" t="s">
        <v>8</v>
      </c>
      <c r="E21">
        <v>27</v>
      </c>
      <c r="F21" t="s">
        <v>49</v>
      </c>
      <c r="G21" s="5">
        <v>44609</v>
      </c>
      <c r="H21" t="s">
        <v>12</v>
      </c>
      <c r="I21" s="2">
        <v>113280</v>
      </c>
      <c r="J21" t="str">
        <f>IF(Table_staff[[#This Row],[Salary]]&gt;90000,"More than 90K","Less than 90K")</f>
        <v>More than 90K</v>
      </c>
      <c r="K21" t="s">
        <v>206</v>
      </c>
      <c r="L21" s="6">
        <f ca="1">(TODAY()-Table_staff[[#This Row],[Date Joined]])/365</f>
        <v>1.5178082191780822</v>
      </c>
      <c r="M21" s="2">
        <f ca="1">IF(Table_staff[[#This Row],[Tenure]]&gt;2,Table_staff[[#This Row],[Salary]]*0.03,Table_staff[[#This Row],[Salary]]*0.02)</f>
        <v>2265.6</v>
      </c>
      <c r="N21" s="6">
        <f>_xlfn.XLOOKUP(Table_staff[[#This Row],[Rating]],'Salary vs Employee Rating Corr.'!$B$4:$B$8,'Salary vs Employee Rating Corr.'!$C$4:$C$8)</f>
        <v>1</v>
      </c>
      <c r="O21" s="5"/>
      <c r="P21" s="10" t="s">
        <v>2</v>
      </c>
      <c r="Q21" s="11" t="str">
        <f ca="1"/>
        <v>Website</v>
      </c>
      <c r="S21" s="10" t="s">
        <v>4</v>
      </c>
      <c r="T21" s="19">
        <f ca="1"/>
        <v>44268</v>
      </c>
    </row>
    <row r="22" spans="2:20" x14ac:dyDescent="0.3">
      <c r="B22">
        <v>1038</v>
      </c>
      <c r="C22" t="s">
        <v>147</v>
      </c>
      <c r="D22" t="s">
        <v>8</v>
      </c>
      <c r="E22">
        <v>22</v>
      </c>
      <c r="F22" t="s">
        <v>10</v>
      </c>
      <c r="G22" s="5">
        <v>44384</v>
      </c>
      <c r="H22" t="s">
        <v>9</v>
      </c>
      <c r="I22" s="2">
        <v>112780</v>
      </c>
      <c r="J22" t="str">
        <f>IF(Table_staff[[#This Row],[Salary]]&gt;90000,"More than 90K","Less than 90K")</f>
        <v>More than 90K</v>
      </c>
      <c r="K22" t="s">
        <v>207</v>
      </c>
      <c r="L22" s="6">
        <f ca="1">(TODAY()-Table_staff[[#This Row],[Date Joined]])/365</f>
        <v>2.1342465753424658</v>
      </c>
      <c r="M22" s="2">
        <f ca="1">IF(Table_staff[[#This Row],[Tenure]]&gt;2,Table_staff[[#This Row],[Salary]]*0.03,Table_staff[[#This Row],[Salary]]*0.02)</f>
        <v>3383.4</v>
      </c>
      <c r="N22" s="6">
        <f>_xlfn.XLOOKUP(Table_staff[[#This Row],[Rating]],'Salary vs Employee Rating Corr.'!$B$4:$B$8,'Salary vs Employee Rating Corr.'!$C$4:$C$8)</f>
        <v>4</v>
      </c>
      <c r="O22" s="5"/>
      <c r="P22" s="10" t="s">
        <v>5</v>
      </c>
      <c r="Q22" s="18">
        <f ca="1"/>
        <v>43840</v>
      </c>
      <c r="S22" s="10" t="s">
        <v>2</v>
      </c>
      <c r="T22" s="16" t="str">
        <f ca="1"/>
        <v>Sales</v>
      </c>
    </row>
    <row r="23" spans="2:20" x14ac:dyDescent="0.3">
      <c r="B23">
        <v>1093</v>
      </c>
      <c r="C23" t="s">
        <v>7</v>
      </c>
      <c r="D23" t="s">
        <v>8</v>
      </c>
      <c r="E23">
        <v>22</v>
      </c>
      <c r="F23" t="s">
        <v>10</v>
      </c>
      <c r="G23" s="5">
        <v>44446</v>
      </c>
      <c r="H23" t="s">
        <v>9</v>
      </c>
      <c r="I23" s="2">
        <v>112780</v>
      </c>
      <c r="J23" t="str">
        <f>IF(Table_staff[[#This Row],[Salary]]&gt;90000,"More than 90K","Less than 90K")</f>
        <v>More than 90K</v>
      </c>
      <c r="K23" t="s">
        <v>206</v>
      </c>
      <c r="L23" s="6">
        <f ca="1">(TODAY()-Table_staff[[#This Row],[Date Joined]])/365</f>
        <v>1.9643835616438357</v>
      </c>
      <c r="M23" s="2">
        <f ca="1">IF(Table_staff[[#This Row],[Tenure]]&gt;2,Table_staff[[#This Row],[Salary]]*0.03,Table_staff[[#This Row],[Salary]]*0.02)</f>
        <v>2255.6</v>
      </c>
      <c r="N23" s="6">
        <f>_xlfn.XLOOKUP(Table_staff[[#This Row],[Rating]],'Salary vs Employee Rating Corr.'!$B$4:$B$8,'Salary vs Employee Rating Corr.'!$C$4:$C$8)</f>
        <v>4</v>
      </c>
      <c r="O23" s="5"/>
      <c r="P23" s="10" t="s">
        <v>222</v>
      </c>
      <c r="Q23" s="11" t="str">
        <f ca="1"/>
        <v>Less than 90K</v>
      </c>
      <c r="S23" s="10" t="s">
        <v>5</v>
      </c>
      <c r="T23" s="17">
        <f ca="1"/>
        <v>56870</v>
      </c>
    </row>
    <row r="24" spans="2:20" x14ac:dyDescent="0.3">
      <c r="B24">
        <v>1001</v>
      </c>
      <c r="C24" t="s">
        <v>110</v>
      </c>
      <c r="D24" t="s">
        <v>8</v>
      </c>
      <c r="E24">
        <v>20</v>
      </c>
      <c r="F24" t="s">
        <v>13</v>
      </c>
      <c r="G24" s="5">
        <v>44122</v>
      </c>
      <c r="H24" t="s">
        <v>23</v>
      </c>
      <c r="I24" s="2">
        <v>112650</v>
      </c>
      <c r="J24" t="str">
        <f>IF(Table_staff[[#This Row],[Salary]]&gt;90000,"More than 90K","Less than 90K")</f>
        <v>More than 90K</v>
      </c>
      <c r="K24" t="s">
        <v>207</v>
      </c>
      <c r="L24" s="6">
        <f ca="1">(TODAY()-Table_staff[[#This Row],[Date Joined]])/365</f>
        <v>2.8520547945205479</v>
      </c>
      <c r="M24" s="2">
        <f ca="1">IF(Table_staff[[#This Row],[Tenure]]&gt;2,Table_staff[[#This Row],[Salary]]*0.03,Table_staff[[#This Row],[Salary]]*0.02)</f>
        <v>3379.5</v>
      </c>
      <c r="N24" s="6">
        <f>_xlfn.XLOOKUP(Table_staff[[#This Row],[Rating]],'Salary vs Employee Rating Corr.'!$B$4:$B$8,'Salary vs Employee Rating Corr.'!$C$4:$C$8)</f>
        <v>3</v>
      </c>
      <c r="O24" s="5"/>
      <c r="P24" s="10" t="s">
        <v>205</v>
      </c>
      <c r="Q24" s="11" t="str">
        <f ca="1"/>
        <v>IND</v>
      </c>
      <c r="S24" s="10" t="s">
        <v>222</v>
      </c>
      <c r="T24" s="16" t="str">
        <f ca="1"/>
        <v>Less than 90K</v>
      </c>
    </row>
    <row r="25" spans="2:20" ht="15" thickBot="1" x14ac:dyDescent="0.35">
      <c r="B25">
        <v>1015</v>
      </c>
      <c r="C25" t="s">
        <v>124</v>
      </c>
      <c r="D25" t="s">
        <v>8</v>
      </c>
      <c r="E25">
        <v>34</v>
      </c>
      <c r="F25" t="s">
        <v>13</v>
      </c>
      <c r="G25" s="5">
        <v>44642</v>
      </c>
      <c r="H25" t="s">
        <v>12</v>
      </c>
      <c r="I25" s="2">
        <v>112650</v>
      </c>
      <c r="J25" t="str">
        <f>IF(Table_staff[[#This Row],[Salary]]&gt;90000,"More than 90K","Less than 90K")</f>
        <v>More than 90K</v>
      </c>
      <c r="K25" t="s">
        <v>207</v>
      </c>
      <c r="L25" s="6">
        <f ca="1">(TODAY()-Table_staff[[#This Row],[Date Joined]])/365</f>
        <v>1.4273972602739726</v>
      </c>
      <c r="M25" s="2">
        <f ca="1">IF(Table_staff[[#This Row],[Tenure]]&gt;2,Table_staff[[#This Row],[Salary]]*0.03,Table_staff[[#This Row],[Salary]]*0.02)</f>
        <v>2253</v>
      </c>
      <c r="N25" s="6">
        <f>_xlfn.XLOOKUP(Table_staff[[#This Row],[Rating]],'Salary vs Employee Rating Corr.'!$B$4:$B$8,'Salary vs Employee Rating Corr.'!$C$4:$C$8)</f>
        <v>3</v>
      </c>
      <c r="O25" s="5"/>
      <c r="P25" s="12" t="s">
        <v>215</v>
      </c>
      <c r="Q25" s="14">
        <f ca="1"/>
        <v>2.3835616438356166</v>
      </c>
      <c r="S25" s="10" t="s">
        <v>205</v>
      </c>
      <c r="T25" s="16" t="str">
        <f ca="1"/>
        <v>IND</v>
      </c>
    </row>
    <row r="26" spans="2:20" ht="15" thickBot="1" x14ac:dyDescent="0.35">
      <c r="B26">
        <v>1137</v>
      </c>
      <c r="C26" t="s">
        <v>63</v>
      </c>
      <c r="D26" t="s">
        <v>8</v>
      </c>
      <c r="E26">
        <v>20</v>
      </c>
      <c r="F26" t="s">
        <v>13</v>
      </c>
      <c r="G26" s="5">
        <v>44183</v>
      </c>
      <c r="H26" t="s">
        <v>23</v>
      </c>
      <c r="I26" s="2">
        <v>112650</v>
      </c>
      <c r="J26" t="str">
        <f>IF(Table_staff[[#This Row],[Salary]]&gt;90000,"More than 90K","Less than 90K")</f>
        <v>More than 90K</v>
      </c>
      <c r="K26" t="s">
        <v>206</v>
      </c>
      <c r="L26" s="6">
        <f ca="1">(TODAY()-Table_staff[[#This Row],[Date Joined]])/365</f>
        <v>2.6849315068493151</v>
      </c>
      <c r="M26" s="2">
        <f ca="1">IF(Table_staff[[#This Row],[Tenure]]&gt;2,Table_staff[[#This Row],[Salary]]*0.03,Table_staff[[#This Row],[Salary]]*0.02)</f>
        <v>3379.5</v>
      </c>
      <c r="N26" s="6">
        <f>_xlfn.XLOOKUP(Table_staff[[#This Row],[Rating]],'Salary vs Employee Rating Corr.'!$B$4:$B$8,'Salary vs Employee Rating Corr.'!$C$4:$C$8)</f>
        <v>3</v>
      </c>
      <c r="O26" s="5"/>
      <c r="S26" s="12" t="s">
        <v>215</v>
      </c>
      <c r="T26" s="20">
        <f ca="1"/>
        <v>2.452054794520548</v>
      </c>
    </row>
    <row r="27" spans="2:20" x14ac:dyDescent="0.3">
      <c r="B27">
        <v>1030</v>
      </c>
      <c r="C27" t="s">
        <v>139</v>
      </c>
      <c r="D27" t="s">
        <v>15</v>
      </c>
      <c r="E27">
        <v>30</v>
      </c>
      <c r="F27" t="s">
        <v>13</v>
      </c>
      <c r="G27" s="5">
        <v>44800</v>
      </c>
      <c r="H27" t="s">
        <v>12</v>
      </c>
      <c r="I27" s="2">
        <v>112570</v>
      </c>
      <c r="J27" t="str">
        <f>IF(Table_staff[[#This Row],[Salary]]&gt;90000,"More than 90K","Less than 90K")</f>
        <v>More than 90K</v>
      </c>
      <c r="K27" t="s">
        <v>207</v>
      </c>
      <c r="L27" s="6">
        <f ca="1">(TODAY()-Table_staff[[#This Row],[Date Joined]])/365</f>
        <v>0.9945205479452055</v>
      </c>
      <c r="M27" s="2">
        <f ca="1">IF(Table_staff[[#This Row],[Tenure]]&gt;2,Table_staff[[#This Row],[Salary]]*0.03,Table_staff[[#This Row],[Salary]]*0.02)</f>
        <v>2251.4</v>
      </c>
      <c r="N27" s="6">
        <f>_xlfn.XLOOKUP(Table_staff[[#This Row],[Rating]],'Salary vs Employee Rating Corr.'!$B$4:$B$8,'Salary vs Employee Rating Corr.'!$C$4:$C$8)</f>
        <v>3</v>
      </c>
      <c r="O27" s="5"/>
    </row>
    <row r="28" spans="2:20" x14ac:dyDescent="0.3">
      <c r="B28">
        <v>1098</v>
      </c>
      <c r="C28" t="s">
        <v>20</v>
      </c>
      <c r="D28" t="s">
        <v>15</v>
      </c>
      <c r="E28">
        <v>30</v>
      </c>
      <c r="F28" t="s">
        <v>13</v>
      </c>
      <c r="G28" s="5">
        <v>44861</v>
      </c>
      <c r="H28" t="s">
        <v>12</v>
      </c>
      <c r="I28" s="2">
        <v>112570</v>
      </c>
      <c r="J28" t="str">
        <f>IF(Table_staff[[#This Row],[Salary]]&gt;90000,"More than 90K","Less than 90K")</f>
        <v>More than 90K</v>
      </c>
      <c r="K28" t="s">
        <v>206</v>
      </c>
      <c r="L28" s="6">
        <f ca="1">(TODAY()-Table_staff[[#This Row],[Date Joined]])/365</f>
        <v>0.82739726027397265</v>
      </c>
      <c r="M28" s="2">
        <f ca="1">IF(Table_staff[[#This Row],[Tenure]]&gt;2,Table_staff[[#This Row],[Salary]]*0.03,Table_staff[[#This Row],[Salary]]*0.02)</f>
        <v>2251.4</v>
      </c>
      <c r="N28" s="6">
        <f>_xlfn.XLOOKUP(Table_staff[[#This Row],[Rating]],'Salary vs Employee Rating Corr.'!$B$4:$B$8,'Salary vs Employee Rating Corr.'!$C$4:$C$8)</f>
        <v>3</v>
      </c>
      <c r="O28" s="5"/>
    </row>
    <row r="29" spans="2:20" x14ac:dyDescent="0.3">
      <c r="B29">
        <v>1036</v>
      </c>
      <c r="C29" t="s">
        <v>145</v>
      </c>
      <c r="D29" t="s">
        <v>8</v>
      </c>
      <c r="E29">
        <v>29</v>
      </c>
      <c r="F29" t="s">
        <v>18</v>
      </c>
      <c r="G29" s="5">
        <v>44119</v>
      </c>
      <c r="H29" t="s">
        <v>23</v>
      </c>
      <c r="I29" s="2">
        <v>112110</v>
      </c>
      <c r="J29" t="str">
        <f>IF(Table_staff[[#This Row],[Salary]]&gt;90000,"More than 90K","Less than 90K")</f>
        <v>More than 90K</v>
      </c>
      <c r="K29" t="s">
        <v>207</v>
      </c>
      <c r="L29" s="6">
        <f ca="1">(TODAY()-Table_staff[[#This Row],[Date Joined]])/365</f>
        <v>2.8602739726027395</v>
      </c>
      <c r="M29" s="2">
        <f ca="1">IF(Table_staff[[#This Row],[Tenure]]&gt;2,Table_staff[[#This Row],[Salary]]*0.03,Table_staff[[#This Row],[Salary]]*0.02)</f>
        <v>3363.2999999999997</v>
      </c>
      <c r="N29" s="6">
        <f>_xlfn.XLOOKUP(Table_staff[[#This Row],[Rating]],'Salary vs Employee Rating Corr.'!$B$4:$B$8,'Salary vs Employee Rating Corr.'!$C$4:$C$8)</f>
        <v>2</v>
      </c>
      <c r="O29" s="5"/>
    </row>
    <row r="30" spans="2:20" x14ac:dyDescent="0.3">
      <c r="B30">
        <v>1103</v>
      </c>
      <c r="C30" t="s">
        <v>27</v>
      </c>
      <c r="D30" t="s">
        <v>8</v>
      </c>
      <c r="E30">
        <v>29</v>
      </c>
      <c r="F30" t="s">
        <v>18</v>
      </c>
      <c r="G30" s="5">
        <v>44180</v>
      </c>
      <c r="H30" t="s">
        <v>23</v>
      </c>
      <c r="I30" s="2">
        <v>112110</v>
      </c>
      <c r="J30" t="str">
        <f>IF(Table_staff[[#This Row],[Salary]]&gt;90000,"More than 90K","Less than 90K")</f>
        <v>More than 90K</v>
      </c>
      <c r="K30" t="s">
        <v>206</v>
      </c>
      <c r="L30" s="6">
        <f ca="1">(TODAY()-Table_staff[[#This Row],[Date Joined]])/365</f>
        <v>2.6931506849315068</v>
      </c>
      <c r="M30" s="2">
        <f ca="1">IF(Table_staff[[#This Row],[Tenure]]&gt;2,Table_staff[[#This Row],[Salary]]*0.03,Table_staff[[#This Row],[Salary]]*0.02)</f>
        <v>3363.2999999999997</v>
      </c>
      <c r="N30" s="6">
        <f>_xlfn.XLOOKUP(Table_staff[[#This Row],[Rating]],'Salary vs Employee Rating Corr.'!$B$4:$B$8,'Salary vs Employee Rating Corr.'!$C$4:$C$8)</f>
        <v>2</v>
      </c>
      <c r="O30" s="5"/>
    </row>
    <row r="31" spans="2:20" x14ac:dyDescent="0.3">
      <c r="B31">
        <v>1010</v>
      </c>
      <c r="C31" t="s">
        <v>119</v>
      </c>
      <c r="D31" t="s">
        <v>8</v>
      </c>
      <c r="E31">
        <v>25</v>
      </c>
      <c r="F31" t="s">
        <v>10</v>
      </c>
      <c r="G31" s="5">
        <v>44665</v>
      </c>
      <c r="H31" t="s">
        <v>12</v>
      </c>
      <c r="I31" s="2">
        <v>109190</v>
      </c>
      <c r="J31" t="str">
        <f>IF(Table_staff[[#This Row],[Salary]]&gt;90000,"More than 90K","Less than 90K")</f>
        <v>More than 90K</v>
      </c>
      <c r="K31" t="s">
        <v>207</v>
      </c>
      <c r="L31" s="6">
        <f ca="1">(TODAY()-Table_staff[[#This Row],[Date Joined]])/365</f>
        <v>1.3643835616438356</v>
      </c>
      <c r="M31" s="2">
        <f ca="1">IF(Table_staff[[#This Row],[Tenure]]&gt;2,Table_staff[[#This Row],[Salary]]*0.03,Table_staff[[#This Row],[Salary]]*0.02)</f>
        <v>2183.8000000000002</v>
      </c>
      <c r="N31" s="6">
        <f>_xlfn.XLOOKUP(Table_staff[[#This Row],[Rating]],'Salary vs Employee Rating Corr.'!$B$4:$B$8,'Salary vs Employee Rating Corr.'!$C$4:$C$8)</f>
        <v>4</v>
      </c>
      <c r="O31" s="5"/>
    </row>
    <row r="32" spans="2:20" x14ac:dyDescent="0.3">
      <c r="B32">
        <v>1126</v>
      </c>
      <c r="C32" t="s">
        <v>52</v>
      </c>
      <c r="D32" t="s">
        <v>8</v>
      </c>
      <c r="E32">
        <v>25</v>
      </c>
      <c r="F32" t="s">
        <v>10</v>
      </c>
      <c r="G32" s="5">
        <v>44726</v>
      </c>
      <c r="H32" t="s">
        <v>12</v>
      </c>
      <c r="I32" s="2">
        <v>109190</v>
      </c>
      <c r="J32" t="str">
        <f>IF(Table_staff[[#This Row],[Salary]]&gt;90000,"More than 90K","Less than 90K")</f>
        <v>More than 90K</v>
      </c>
      <c r="K32" t="s">
        <v>206</v>
      </c>
      <c r="L32" s="6">
        <f ca="1">(TODAY()-Table_staff[[#This Row],[Date Joined]])/365</f>
        <v>1.1972602739726028</v>
      </c>
      <c r="M32" s="2">
        <f ca="1">IF(Table_staff[[#This Row],[Tenure]]&gt;2,Table_staff[[#This Row],[Salary]]*0.03,Table_staff[[#This Row],[Salary]]*0.02)</f>
        <v>2183.8000000000002</v>
      </c>
      <c r="N32" s="6">
        <f>_xlfn.XLOOKUP(Table_staff[[#This Row],[Rating]],'Salary vs Employee Rating Corr.'!$B$4:$B$8,'Salary vs Employee Rating Corr.'!$C$4:$C$8)</f>
        <v>4</v>
      </c>
      <c r="O32" s="5"/>
    </row>
    <row r="33" spans="2:15" x14ac:dyDescent="0.3">
      <c r="B33">
        <v>1064</v>
      </c>
      <c r="C33" t="s">
        <v>173</v>
      </c>
      <c r="D33" t="s">
        <v>15</v>
      </c>
      <c r="E33">
        <v>38</v>
      </c>
      <c r="F33" t="s">
        <v>43</v>
      </c>
      <c r="G33" s="5">
        <v>44316</v>
      </c>
      <c r="H33" t="s">
        <v>9</v>
      </c>
      <c r="I33" s="2">
        <v>109160</v>
      </c>
      <c r="J33" t="str">
        <f>IF(Table_staff[[#This Row],[Salary]]&gt;90000,"More than 90K","Less than 90K")</f>
        <v>More than 90K</v>
      </c>
      <c r="K33" t="s">
        <v>207</v>
      </c>
      <c r="L33" s="6">
        <f ca="1">(TODAY()-Table_staff[[#This Row],[Date Joined]])/365</f>
        <v>2.3205479452054796</v>
      </c>
      <c r="M33" s="2">
        <f ca="1">IF(Table_staff[[#This Row],[Tenure]]&gt;2,Table_staff[[#This Row],[Salary]]*0.03,Table_staff[[#This Row],[Salary]]*0.02)</f>
        <v>3274.7999999999997</v>
      </c>
      <c r="N33" s="6">
        <f>_xlfn.XLOOKUP(Table_staff[[#This Row],[Rating]],'Salary vs Employee Rating Corr.'!$B$4:$B$8,'Salary vs Employee Rating Corr.'!$C$4:$C$8)</f>
        <v>5</v>
      </c>
      <c r="O33" s="5"/>
    </row>
    <row r="34" spans="2:15" x14ac:dyDescent="0.3">
      <c r="B34">
        <v>1148</v>
      </c>
      <c r="C34" t="s">
        <v>74</v>
      </c>
      <c r="D34" t="s">
        <v>15</v>
      </c>
      <c r="E34">
        <v>38</v>
      </c>
      <c r="F34" t="s">
        <v>43</v>
      </c>
      <c r="G34" s="5">
        <v>44377</v>
      </c>
      <c r="H34" t="s">
        <v>9</v>
      </c>
      <c r="I34" s="2">
        <v>109160</v>
      </c>
      <c r="J34" t="str">
        <f>IF(Table_staff[[#This Row],[Salary]]&gt;90000,"More than 90K","Less than 90K")</f>
        <v>More than 90K</v>
      </c>
      <c r="K34" t="s">
        <v>206</v>
      </c>
      <c r="L34" s="6">
        <f ca="1">(TODAY()-Table_staff[[#This Row],[Date Joined]])/365</f>
        <v>2.1534246575342464</v>
      </c>
      <c r="M34" s="2">
        <f ca="1">IF(Table_staff[[#This Row],[Tenure]]&gt;2,Table_staff[[#This Row],[Salary]]*0.03,Table_staff[[#This Row],[Salary]]*0.02)</f>
        <v>3274.7999999999997</v>
      </c>
      <c r="N34" s="6">
        <f>_xlfn.XLOOKUP(Table_staff[[#This Row],[Rating]],'Salary vs Employee Rating Corr.'!$B$4:$B$8,'Salary vs Employee Rating Corr.'!$C$4:$C$8)</f>
        <v>5</v>
      </c>
      <c r="O34" s="5"/>
    </row>
    <row r="35" spans="2:15" x14ac:dyDescent="0.3">
      <c r="B35">
        <v>1083</v>
      </c>
      <c r="C35" t="s">
        <v>192</v>
      </c>
      <c r="D35" t="s">
        <v>8</v>
      </c>
      <c r="E35">
        <v>20</v>
      </c>
      <c r="F35" t="s">
        <v>13</v>
      </c>
      <c r="G35" s="5">
        <v>44397</v>
      </c>
      <c r="H35" t="s">
        <v>23</v>
      </c>
      <c r="I35" s="2">
        <v>107700</v>
      </c>
      <c r="J35" t="str">
        <f>IF(Table_staff[[#This Row],[Salary]]&gt;90000,"More than 90K","Less than 90K")</f>
        <v>More than 90K</v>
      </c>
      <c r="K35" t="s">
        <v>207</v>
      </c>
      <c r="L35" s="6">
        <f ca="1">(TODAY()-Table_staff[[#This Row],[Date Joined]])/365</f>
        <v>2.0986301369863014</v>
      </c>
      <c r="M35" s="2">
        <f ca="1">IF(Table_staff[[#This Row],[Tenure]]&gt;2,Table_staff[[#This Row],[Salary]]*0.03,Table_staff[[#This Row],[Salary]]*0.02)</f>
        <v>3231</v>
      </c>
      <c r="N35" s="6">
        <f>_xlfn.XLOOKUP(Table_staff[[#This Row],[Rating]],'Salary vs Employee Rating Corr.'!$B$4:$B$8,'Salary vs Employee Rating Corr.'!$C$4:$C$8)</f>
        <v>3</v>
      </c>
      <c r="O35" s="5"/>
    </row>
    <row r="36" spans="2:15" x14ac:dyDescent="0.3">
      <c r="B36">
        <v>1106</v>
      </c>
      <c r="C36" t="s">
        <v>30</v>
      </c>
      <c r="D36" t="s">
        <v>8</v>
      </c>
      <c r="E36">
        <v>20</v>
      </c>
      <c r="F36" t="s">
        <v>13</v>
      </c>
      <c r="G36" s="5">
        <v>44459</v>
      </c>
      <c r="H36" t="s">
        <v>23</v>
      </c>
      <c r="I36" s="2">
        <v>107700</v>
      </c>
      <c r="J36" t="str">
        <f>IF(Table_staff[[#This Row],[Salary]]&gt;90000,"More than 90K","Less than 90K")</f>
        <v>More than 90K</v>
      </c>
      <c r="K36" t="s">
        <v>206</v>
      </c>
      <c r="L36" s="6">
        <f ca="1">(TODAY()-Table_staff[[#This Row],[Date Joined]])/365</f>
        <v>1.9287671232876713</v>
      </c>
      <c r="M36" s="2">
        <f ca="1">IF(Table_staff[[#This Row],[Tenure]]&gt;2,Table_staff[[#This Row],[Salary]]*0.03,Table_staff[[#This Row],[Salary]]*0.02)</f>
        <v>2154</v>
      </c>
      <c r="N36" s="6">
        <f>_xlfn.XLOOKUP(Table_staff[[#This Row],[Rating]],'Salary vs Employee Rating Corr.'!$B$4:$B$8,'Salary vs Employee Rating Corr.'!$C$4:$C$8)</f>
        <v>3</v>
      </c>
      <c r="O36" s="5"/>
    </row>
    <row r="37" spans="2:15" x14ac:dyDescent="0.3">
      <c r="B37">
        <v>1075</v>
      </c>
      <c r="C37" t="s">
        <v>184</v>
      </c>
      <c r="D37" t="s">
        <v>8</v>
      </c>
      <c r="E37">
        <v>23</v>
      </c>
      <c r="F37" t="s">
        <v>13</v>
      </c>
      <c r="G37" s="5">
        <v>44378</v>
      </c>
      <c r="H37" t="s">
        <v>12</v>
      </c>
      <c r="I37" s="2">
        <v>106460</v>
      </c>
      <c r="J37" t="str">
        <f>IF(Table_staff[[#This Row],[Salary]]&gt;90000,"More than 90K","Less than 90K")</f>
        <v>More than 90K</v>
      </c>
      <c r="K37" t="s">
        <v>207</v>
      </c>
      <c r="L37" s="6">
        <f ca="1">(TODAY()-Table_staff[[#This Row],[Date Joined]])/365</f>
        <v>2.1506849315068495</v>
      </c>
      <c r="M37" s="2">
        <f ca="1">IF(Table_staff[[#This Row],[Tenure]]&gt;2,Table_staff[[#This Row],[Salary]]*0.03,Table_staff[[#This Row],[Salary]]*0.02)</f>
        <v>3193.7999999999997</v>
      </c>
      <c r="N37" s="6">
        <f>_xlfn.XLOOKUP(Table_staff[[#This Row],[Rating]],'Salary vs Employee Rating Corr.'!$B$4:$B$8,'Salary vs Employee Rating Corr.'!$C$4:$C$8)</f>
        <v>3</v>
      </c>
      <c r="O37" s="5"/>
    </row>
    <row r="38" spans="2:15" x14ac:dyDescent="0.3">
      <c r="B38">
        <v>1168</v>
      </c>
      <c r="C38" t="s">
        <v>94</v>
      </c>
      <c r="D38" t="s">
        <v>8</v>
      </c>
      <c r="E38">
        <v>23</v>
      </c>
      <c r="F38" t="s">
        <v>13</v>
      </c>
      <c r="G38" s="5">
        <v>44440</v>
      </c>
      <c r="H38" t="s">
        <v>12</v>
      </c>
      <c r="I38" s="2">
        <v>106460</v>
      </c>
      <c r="J38" t="str">
        <f>IF(Table_staff[[#This Row],[Salary]]&gt;90000,"More than 90K","Less than 90K")</f>
        <v>More than 90K</v>
      </c>
      <c r="K38" t="s">
        <v>206</v>
      </c>
      <c r="L38" s="6">
        <f ca="1">(TODAY()-Table_staff[[#This Row],[Date Joined]])/365</f>
        <v>1.9808219178082191</v>
      </c>
      <c r="M38" s="2">
        <f ca="1">IF(Table_staff[[#This Row],[Tenure]]&gt;2,Table_staff[[#This Row],[Salary]]*0.03,Table_staff[[#This Row],[Salary]]*0.02)</f>
        <v>2129.1999999999998</v>
      </c>
      <c r="N38" s="6">
        <f>_xlfn.XLOOKUP(Table_staff[[#This Row],[Rating]],'Salary vs Employee Rating Corr.'!$B$4:$B$8,'Salary vs Employee Rating Corr.'!$C$4:$C$8)</f>
        <v>3</v>
      </c>
      <c r="O38" s="5"/>
    </row>
    <row r="39" spans="2:15" x14ac:dyDescent="0.3">
      <c r="B39">
        <v>1047</v>
      </c>
      <c r="C39" t="s">
        <v>156</v>
      </c>
      <c r="D39" t="s">
        <v>15</v>
      </c>
      <c r="E39">
        <v>28</v>
      </c>
      <c r="F39" t="s">
        <v>13</v>
      </c>
      <c r="G39" s="5">
        <v>44425</v>
      </c>
      <c r="H39" t="s">
        <v>12</v>
      </c>
      <c r="I39" s="2">
        <v>104770</v>
      </c>
      <c r="J39" t="str">
        <f>IF(Table_staff[[#This Row],[Salary]]&gt;90000,"More than 90K","Less than 90K")</f>
        <v>More than 90K</v>
      </c>
      <c r="K39" t="s">
        <v>207</v>
      </c>
      <c r="L39" s="6">
        <f ca="1">(TODAY()-Table_staff[[#This Row],[Date Joined]])/365</f>
        <v>2.021917808219178</v>
      </c>
      <c r="M39" s="2">
        <f ca="1">IF(Table_staff[[#This Row],[Tenure]]&gt;2,Table_staff[[#This Row],[Salary]]*0.03,Table_staff[[#This Row],[Salary]]*0.02)</f>
        <v>3143.1</v>
      </c>
      <c r="N39" s="6">
        <f>_xlfn.XLOOKUP(Table_staff[[#This Row],[Rating]],'Salary vs Employee Rating Corr.'!$B$4:$B$8,'Salary vs Employee Rating Corr.'!$C$4:$C$8)</f>
        <v>3</v>
      </c>
      <c r="O39" s="5"/>
    </row>
    <row r="40" spans="2:15" x14ac:dyDescent="0.3">
      <c r="B40">
        <v>1155</v>
      </c>
      <c r="C40" t="s">
        <v>81</v>
      </c>
      <c r="D40" t="s">
        <v>15</v>
      </c>
      <c r="E40">
        <v>28</v>
      </c>
      <c r="F40" t="s">
        <v>13</v>
      </c>
      <c r="G40" s="5">
        <v>44486</v>
      </c>
      <c r="H40" t="s">
        <v>12</v>
      </c>
      <c r="I40" s="2">
        <v>104770</v>
      </c>
      <c r="J40" t="str">
        <f>IF(Table_staff[[#This Row],[Salary]]&gt;90000,"More than 90K","Less than 90K")</f>
        <v>More than 90K</v>
      </c>
      <c r="K40" t="s">
        <v>206</v>
      </c>
      <c r="L40" s="6">
        <f ca="1">(TODAY()-Table_staff[[#This Row],[Date Joined]])/365</f>
        <v>1.8547945205479452</v>
      </c>
      <c r="M40" s="2">
        <f ca="1">IF(Table_staff[[#This Row],[Tenure]]&gt;2,Table_staff[[#This Row],[Salary]]*0.03,Table_staff[[#This Row],[Salary]]*0.02)</f>
        <v>2095.4</v>
      </c>
      <c r="N40" s="6">
        <f>_xlfn.XLOOKUP(Table_staff[[#This Row],[Rating]],'Salary vs Employee Rating Corr.'!$B$4:$B$8,'Salary vs Employee Rating Corr.'!$C$4:$C$8)</f>
        <v>3</v>
      </c>
      <c r="O40" s="5"/>
    </row>
    <row r="41" spans="2:15" x14ac:dyDescent="0.3">
      <c r="B41">
        <v>1011</v>
      </c>
      <c r="C41" t="s">
        <v>120</v>
      </c>
      <c r="D41" t="s">
        <v>15</v>
      </c>
      <c r="E41">
        <v>40</v>
      </c>
      <c r="F41" t="s">
        <v>13</v>
      </c>
      <c r="G41" s="5">
        <v>44320</v>
      </c>
      <c r="H41" t="s">
        <v>23</v>
      </c>
      <c r="I41" s="2">
        <v>104410</v>
      </c>
      <c r="J41" t="str">
        <f>IF(Table_staff[[#This Row],[Salary]]&gt;90000,"More than 90K","Less than 90K")</f>
        <v>More than 90K</v>
      </c>
      <c r="K41" t="s">
        <v>207</v>
      </c>
      <c r="L41" s="6">
        <f ca="1">(TODAY()-Table_staff[[#This Row],[Date Joined]])/365</f>
        <v>2.3095890410958906</v>
      </c>
      <c r="M41" s="2">
        <f ca="1">IF(Table_staff[[#This Row],[Tenure]]&gt;2,Table_staff[[#This Row],[Salary]]*0.03,Table_staff[[#This Row],[Salary]]*0.02)</f>
        <v>3132.2999999999997</v>
      </c>
      <c r="N41" s="6">
        <f>_xlfn.XLOOKUP(Table_staff[[#This Row],[Rating]],'Salary vs Employee Rating Corr.'!$B$4:$B$8,'Salary vs Employee Rating Corr.'!$C$4:$C$8)</f>
        <v>3</v>
      </c>
      <c r="O41" s="5"/>
    </row>
    <row r="42" spans="2:15" x14ac:dyDescent="0.3">
      <c r="B42">
        <v>1172</v>
      </c>
      <c r="C42" t="s">
        <v>98</v>
      </c>
      <c r="D42" t="s">
        <v>15</v>
      </c>
      <c r="E42">
        <v>40</v>
      </c>
      <c r="F42" t="s">
        <v>13</v>
      </c>
      <c r="G42" s="5">
        <v>44381</v>
      </c>
      <c r="H42" t="s">
        <v>23</v>
      </c>
      <c r="I42" s="2">
        <v>104410</v>
      </c>
      <c r="J42" t="str">
        <f>IF(Table_staff[[#This Row],[Salary]]&gt;90000,"More than 90K","Less than 90K")</f>
        <v>More than 90K</v>
      </c>
      <c r="K42" t="s">
        <v>206</v>
      </c>
      <c r="L42" s="6">
        <f ca="1">(TODAY()-Table_staff[[#This Row],[Date Joined]])/365</f>
        <v>2.1424657534246574</v>
      </c>
      <c r="M42" s="2">
        <f ca="1">IF(Table_staff[[#This Row],[Tenure]]&gt;2,Table_staff[[#This Row],[Salary]]*0.03,Table_staff[[#This Row],[Salary]]*0.02)</f>
        <v>3132.2999999999997</v>
      </c>
      <c r="N42" s="6">
        <f>_xlfn.XLOOKUP(Table_staff[[#This Row],[Rating]],'Salary vs Employee Rating Corr.'!$B$4:$B$8,'Salary vs Employee Rating Corr.'!$C$4:$C$8)</f>
        <v>3</v>
      </c>
      <c r="O42" s="5"/>
    </row>
    <row r="43" spans="2:15" x14ac:dyDescent="0.3">
      <c r="B43">
        <v>1079</v>
      </c>
      <c r="C43" t="s">
        <v>188</v>
      </c>
      <c r="D43" t="s">
        <v>15</v>
      </c>
      <c r="E43">
        <v>28</v>
      </c>
      <c r="F43" t="s">
        <v>13</v>
      </c>
      <c r="G43" s="5">
        <v>44590</v>
      </c>
      <c r="H43" t="s">
        <v>12</v>
      </c>
      <c r="I43" s="2">
        <v>104120</v>
      </c>
      <c r="J43" t="str">
        <f>IF(Table_staff[[#This Row],[Salary]]&gt;90000,"More than 90K","Less than 90K")</f>
        <v>More than 90K</v>
      </c>
      <c r="K43" t="s">
        <v>207</v>
      </c>
      <c r="L43" s="6">
        <f ca="1">(TODAY()-Table_staff[[#This Row],[Date Joined]])/365</f>
        <v>1.5698630136986302</v>
      </c>
      <c r="M43" s="2">
        <f ca="1">IF(Table_staff[[#This Row],[Tenure]]&gt;2,Table_staff[[#This Row],[Salary]]*0.03,Table_staff[[#This Row],[Salary]]*0.02)</f>
        <v>2082.4</v>
      </c>
      <c r="N43" s="6">
        <f>_xlfn.XLOOKUP(Table_staff[[#This Row],[Rating]],'Salary vs Employee Rating Corr.'!$B$4:$B$8,'Salary vs Employee Rating Corr.'!$C$4:$C$8)</f>
        <v>3</v>
      </c>
      <c r="O43" s="5"/>
    </row>
    <row r="44" spans="2:15" x14ac:dyDescent="0.3">
      <c r="B44">
        <v>1163</v>
      </c>
      <c r="C44" t="s">
        <v>89</v>
      </c>
      <c r="D44" t="s">
        <v>15</v>
      </c>
      <c r="E44">
        <v>28</v>
      </c>
      <c r="F44" t="s">
        <v>13</v>
      </c>
      <c r="G44" s="5">
        <v>44649</v>
      </c>
      <c r="H44" t="s">
        <v>12</v>
      </c>
      <c r="I44" s="2">
        <v>104120</v>
      </c>
      <c r="J44" t="str">
        <f>IF(Table_staff[[#This Row],[Salary]]&gt;90000,"More than 90K","Less than 90K")</f>
        <v>More than 90K</v>
      </c>
      <c r="K44" t="s">
        <v>206</v>
      </c>
      <c r="L44" s="6">
        <f ca="1">(TODAY()-Table_staff[[#This Row],[Date Joined]])/365</f>
        <v>1.4082191780821918</v>
      </c>
      <c r="M44" s="2">
        <f ca="1">IF(Table_staff[[#This Row],[Tenure]]&gt;2,Table_staff[[#This Row],[Salary]]*0.03,Table_staff[[#This Row],[Salary]]*0.02)</f>
        <v>2082.4</v>
      </c>
      <c r="N44" s="6">
        <f>_xlfn.XLOOKUP(Table_staff[[#This Row],[Rating]],'Salary vs Employee Rating Corr.'!$B$4:$B$8,'Salary vs Employee Rating Corr.'!$C$4:$C$8)</f>
        <v>3</v>
      </c>
      <c r="O44" s="5"/>
    </row>
    <row r="45" spans="2:15" x14ac:dyDescent="0.3">
      <c r="B45">
        <v>1003</v>
      </c>
      <c r="C45" t="s">
        <v>112</v>
      </c>
      <c r="D45" t="s">
        <v>8</v>
      </c>
      <c r="E45">
        <v>31</v>
      </c>
      <c r="F45" t="s">
        <v>13</v>
      </c>
      <c r="G45" s="5">
        <v>44663</v>
      </c>
      <c r="H45" t="s">
        <v>12</v>
      </c>
      <c r="I45" s="2">
        <v>103550</v>
      </c>
      <c r="J45" t="str">
        <f>IF(Table_staff[[#This Row],[Salary]]&gt;90000,"More than 90K","Less than 90K")</f>
        <v>More than 90K</v>
      </c>
      <c r="K45" t="s">
        <v>207</v>
      </c>
      <c r="L45" s="6">
        <f ca="1">(TODAY()-Table_staff[[#This Row],[Date Joined]])/365</f>
        <v>1.3698630136986301</v>
      </c>
      <c r="M45" s="2">
        <f ca="1">IF(Table_staff[[#This Row],[Tenure]]&gt;2,Table_staff[[#This Row],[Salary]]*0.03,Table_staff[[#This Row],[Salary]]*0.02)</f>
        <v>2071</v>
      </c>
      <c r="N45" s="6">
        <f>_xlfn.XLOOKUP(Table_staff[[#This Row],[Rating]],'Salary vs Employee Rating Corr.'!$B$4:$B$8,'Salary vs Employee Rating Corr.'!$C$4:$C$8)</f>
        <v>3</v>
      </c>
      <c r="O45" s="5"/>
    </row>
    <row r="46" spans="2:15" x14ac:dyDescent="0.3">
      <c r="B46">
        <v>1130</v>
      </c>
      <c r="C46" t="s">
        <v>56</v>
      </c>
      <c r="D46" t="s">
        <v>8</v>
      </c>
      <c r="E46">
        <v>31</v>
      </c>
      <c r="F46" t="s">
        <v>13</v>
      </c>
      <c r="G46" s="5">
        <v>44724</v>
      </c>
      <c r="H46" t="s">
        <v>12</v>
      </c>
      <c r="I46" s="2">
        <v>103550</v>
      </c>
      <c r="J46" t="str">
        <f>IF(Table_staff[[#This Row],[Salary]]&gt;90000,"More than 90K","Less than 90K")</f>
        <v>More than 90K</v>
      </c>
      <c r="K46" t="s">
        <v>206</v>
      </c>
      <c r="L46" s="6">
        <f ca="1">(TODAY()-Table_staff[[#This Row],[Date Joined]])/365</f>
        <v>1.2027397260273973</v>
      </c>
      <c r="M46" s="2">
        <f ca="1">IF(Table_staff[[#This Row],[Tenure]]&gt;2,Table_staff[[#This Row],[Salary]]*0.03,Table_staff[[#This Row],[Salary]]*0.02)</f>
        <v>2071</v>
      </c>
      <c r="N46" s="6">
        <f>_xlfn.XLOOKUP(Table_staff[[#This Row],[Rating]],'Salary vs Employee Rating Corr.'!$B$4:$B$8,'Salary vs Employee Rating Corr.'!$C$4:$C$8)</f>
        <v>3</v>
      </c>
      <c r="O46" s="5"/>
    </row>
    <row r="47" spans="2:15" x14ac:dyDescent="0.3">
      <c r="B47">
        <v>1026</v>
      </c>
      <c r="C47" t="s">
        <v>135</v>
      </c>
      <c r="D47" t="s">
        <v>8</v>
      </c>
      <c r="E47">
        <v>24</v>
      </c>
      <c r="F47" t="s">
        <v>13</v>
      </c>
      <c r="G47" s="5">
        <v>44625</v>
      </c>
      <c r="H47" t="s">
        <v>23</v>
      </c>
      <c r="I47" s="2">
        <v>100420</v>
      </c>
      <c r="J47" t="str">
        <f>IF(Table_staff[[#This Row],[Salary]]&gt;90000,"More than 90K","Less than 90K")</f>
        <v>More than 90K</v>
      </c>
      <c r="K47" t="s">
        <v>207</v>
      </c>
      <c r="L47" s="6">
        <f ca="1">(TODAY()-Table_staff[[#This Row],[Date Joined]])/365</f>
        <v>1.473972602739726</v>
      </c>
      <c r="M47" s="2">
        <f ca="1">IF(Table_staff[[#This Row],[Tenure]]&gt;2,Table_staff[[#This Row],[Salary]]*0.03,Table_staff[[#This Row],[Salary]]*0.02)</f>
        <v>2008.4</v>
      </c>
      <c r="N47" s="6">
        <f>_xlfn.XLOOKUP(Table_staff[[#This Row],[Rating]],'Salary vs Employee Rating Corr.'!$B$4:$B$8,'Salary vs Employee Rating Corr.'!$C$4:$C$8)</f>
        <v>3</v>
      </c>
      <c r="O47" s="5"/>
    </row>
    <row r="48" spans="2:15" x14ac:dyDescent="0.3">
      <c r="B48">
        <v>1165</v>
      </c>
      <c r="C48" t="s">
        <v>91</v>
      </c>
      <c r="D48" t="s">
        <v>8</v>
      </c>
      <c r="E48">
        <v>24</v>
      </c>
      <c r="F48" t="s">
        <v>13</v>
      </c>
      <c r="G48" s="5">
        <v>44686</v>
      </c>
      <c r="H48" t="s">
        <v>23</v>
      </c>
      <c r="I48" s="2">
        <v>100420</v>
      </c>
      <c r="J48" t="str">
        <f>IF(Table_staff[[#This Row],[Salary]]&gt;90000,"More than 90K","Less than 90K")</f>
        <v>More than 90K</v>
      </c>
      <c r="K48" t="s">
        <v>206</v>
      </c>
      <c r="L48" s="6">
        <f ca="1">(TODAY()-Table_staff[[#This Row],[Date Joined]])/365</f>
        <v>1.3068493150684932</v>
      </c>
      <c r="M48" s="2">
        <f ca="1">IF(Table_staff[[#This Row],[Tenure]]&gt;2,Table_staff[[#This Row],[Salary]]*0.03,Table_staff[[#This Row],[Salary]]*0.02)</f>
        <v>2008.4</v>
      </c>
      <c r="N48" s="6">
        <f>_xlfn.XLOOKUP(Table_staff[[#This Row],[Rating]],'Salary vs Employee Rating Corr.'!$B$4:$B$8,'Salary vs Employee Rating Corr.'!$C$4:$C$8)</f>
        <v>3</v>
      </c>
      <c r="O48" s="5"/>
    </row>
    <row r="49" spans="2:15" x14ac:dyDescent="0.3">
      <c r="B49">
        <v>1033</v>
      </c>
      <c r="C49" t="s">
        <v>142</v>
      </c>
      <c r="D49" t="s">
        <v>15</v>
      </c>
      <c r="E49">
        <v>28</v>
      </c>
      <c r="F49" t="s">
        <v>13</v>
      </c>
      <c r="G49" s="5">
        <v>44571</v>
      </c>
      <c r="H49" t="s">
        <v>12</v>
      </c>
      <c r="I49" s="2">
        <v>99970</v>
      </c>
      <c r="J49" t="str">
        <f>IF(Table_staff[[#This Row],[Salary]]&gt;90000,"More than 90K","Less than 90K")</f>
        <v>More than 90K</v>
      </c>
      <c r="K49" t="s">
        <v>207</v>
      </c>
      <c r="L49" s="6">
        <f ca="1">(TODAY()-Table_staff[[#This Row],[Date Joined]])/365</f>
        <v>1.6219178082191781</v>
      </c>
      <c r="M49" s="2">
        <f ca="1">IF(Table_staff[[#This Row],[Tenure]]&gt;2,Table_staff[[#This Row],[Salary]]*0.03,Table_staff[[#This Row],[Salary]]*0.02)</f>
        <v>1999.4</v>
      </c>
      <c r="N49" s="6">
        <f>_xlfn.XLOOKUP(Table_staff[[#This Row],[Rating]],'Salary vs Employee Rating Corr.'!$B$4:$B$8,'Salary vs Employee Rating Corr.'!$C$4:$C$8)</f>
        <v>3</v>
      </c>
      <c r="O49" s="5"/>
    </row>
    <row r="50" spans="2:15" x14ac:dyDescent="0.3">
      <c r="B50">
        <v>1128</v>
      </c>
      <c r="C50" t="s">
        <v>54</v>
      </c>
      <c r="D50" t="s">
        <v>15</v>
      </c>
      <c r="E50">
        <v>28</v>
      </c>
      <c r="F50" t="s">
        <v>13</v>
      </c>
      <c r="G50" s="5">
        <v>44630</v>
      </c>
      <c r="H50" t="s">
        <v>12</v>
      </c>
      <c r="I50" s="2">
        <v>99970</v>
      </c>
      <c r="J50" t="str">
        <f>IF(Table_staff[[#This Row],[Salary]]&gt;90000,"More than 90K","Less than 90K")</f>
        <v>More than 90K</v>
      </c>
      <c r="K50" t="s">
        <v>206</v>
      </c>
      <c r="L50" s="6">
        <f ca="1">(TODAY()-Table_staff[[#This Row],[Date Joined]])/365</f>
        <v>1.4602739726027398</v>
      </c>
      <c r="M50" s="2">
        <f ca="1">IF(Table_staff[[#This Row],[Tenure]]&gt;2,Table_staff[[#This Row],[Salary]]*0.03,Table_staff[[#This Row],[Salary]]*0.02)</f>
        <v>1999.4</v>
      </c>
      <c r="N50" s="6">
        <f>_xlfn.XLOOKUP(Table_staff[[#This Row],[Rating]],'Salary vs Employee Rating Corr.'!$B$4:$B$8,'Salary vs Employee Rating Corr.'!$C$4:$C$8)</f>
        <v>3</v>
      </c>
      <c r="O50" s="5"/>
    </row>
    <row r="51" spans="2:15" x14ac:dyDescent="0.3">
      <c r="B51">
        <v>1065</v>
      </c>
      <c r="C51" t="s">
        <v>174</v>
      </c>
      <c r="D51" t="s">
        <v>8</v>
      </c>
      <c r="E51">
        <v>40</v>
      </c>
      <c r="F51" t="s">
        <v>13</v>
      </c>
      <c r="G51" s="5">
        <v>44204</v>
      </c>
      <c r="H51" t="s">
        <v>12</v>
      </c>
      <c r="I51" s="2">
        <v>99750</v>
      </c>
      <c r="J51" t="str">
        <f>IF(Table_staff[[#This Row],[Salary]]&gt;90000,"More than 90K","Less than 90K")</f>
        <v>More than 90K</v>
      </c>
      <c r="K51" t="s">
        <v>207</v>
      </c>
      <c r="L51" s="6">
        <f ca="1">(TODAY()-Table_staff[[#This Row],[Date Joined]])/365</f>
        <v>2.6273972602739728</v>
      </c>
      <c r="M51" s="2">
        <f ca="1">IF(Table_staff[[#This Row],[Tenure]]&gt;2,Table_staff[[#This Row],[Salary]]*0.03,Table_staff[[#This Row],[Salary]]*0.02)</f>
        <v>2992.5</v>
      </c>
      <c r="N51" s="6">
        <f>_xlfn.XLOOKUP(Table_staff[[#This Row],[Rating]],'Salary vs Employee Rating Corr.'!$B$4:$B$8,'Salary vs Employee Rating Corr.'!$C$4:$C$8)</f>
        <v>3</v>
      </c>
      <c r="O51" s="5"/>
    </row>
    <row r="52" spans="2:15" x14ac:dyDescent="0.3">
      <c r="B52">
        <v>1108</v>
      </c>
      <c r="C52" t="s">
        <v>32</v>
      </c>
      <c r="D52" t="s">
        <v>8</v>
      </c>
      <c r="E52">
        <v>40</v>
      </c>
      <c r="F52" t="s">
        <v>13</v>
      </c>
      <c r="G52" s="5">
        <v>44263</v>
      </c>
      <c r="H52" t="s">
        <v>12</v>
      </c>
      <c r="I52" s="2">
        <v>99750</v>
      </c>
      <c r="J52" t="str">
        <f>IF(Table_staff[[#This Row],[Salary]]&gt;90000,"More than 90K","Less than 90K")</f>
        <v>More than 90K</v>
      </c>
      <c r="K52" t="s">
        <v>206</v>
      </c>
      <c r="L52" s="6">
        <f ca="1">(TODAY()-Table_staff[[#This Row],[Date Joined]])/365</f>
        <v>2.4657534246575343</v>
      </c>
      <c r="M52" s="2">
        <f ca="1">IF(Table_staff[[#This Row],[Tenure]]&gt;2,Table_staff[[#This Row],[Salary]]*0.03,Table_staff[[#This Row],[Salary]]*0.02)</f>
        <v>2992.5</v>
      </c>
      <c r="N52" s="6">
        <f>_xlfn.XLOOKUP(Table_staff[[#This Row],[Rating]],'Salary vs Employee Rating Corr.'!$B$4:$B$8,'Salary vs Employee Rating Corr.'!$C$4:$C$8)</f>
        <v>3</v>
      </c>
      <c r="O52" s="5"/>
    </row>
    <row r="53" spans="2:15" x14ac:dyDescent="0.3">
      <c r="B53">
        <v>1012</v>
      </c>
      <c r="C53" t="s">
        <v>121</v>
      </c>
      <c r="D53" t="s">
        <v>8</v>
      </c>
      <c r="E53">
        <v>30</v>
      </c>
      <c r="F53" t="s">
        <v>13</v>
      </c>
      <c r="G53" s="5">
        <v>44544</v>
      </c>
      <c r="H53" t="s">
        <v>17</v>
      </c>
      <c r="I53" s="2">
        <v>96800</v>
      </c>
      <c r="J53" t="str">
        <f>IF(Table_staff[[#This Row],[Salary]]&gt;90000,"More than 90K","Less than 90K")</f>
        <v>More than 90K</v>
      </c>
      <c r="K53" t="s">
        <v>207</v>
      </c>
      <c r="L53" s="6">
        <f ca="1">(TODAY()-Table_staff[[#This Row],[Date Joined]])/365</f>
        <v>1.6958904109589041</v>
      </c>
      <c r="M53" s="2">
        <f ca="1">IF(Table_staff[[#This Row],[Tenure]]&gt;2,Table_staff[[#This Row],[Salary]]*0.03,Table_staff[[#This Row],[Salary]]*0.02)</f>
        <v>1936</v>
      </c>
      <c r="N53" s="6">
        <f>_xlfn.XLOOKUP(Table_staff[[#This Row],[Rating]],'Salary vs Employee Rating Corr.'!$B$4:$B$8,'Salary vs Employee Rating Corr.'!$C$4:$C$8)</f>
        <v>3</v>
      </c>
      <c r="O53" s="5"/>
    </row>
    <row r="54" spans="2:15" x14ac:dyDescent="0.3">
      <c r="B54">
        <v>1173</v>
      </c>
      <c r="C54" t="s">
        <v>99</v>
      </c>
      <c r="D54" t="s">
        <v>8</v>
      </c>
      <c r="E54">
        <v>30</v>
      </c>
      <c r="F54" t="s">
        <v>13</v>
      </c>
      <c r="G54" s="5">
        <v>44606</v>
      </c>
      <c r="H54" t="s">
        <v>17</v>
      </c>
      <c r="I54" s="2">
        <v>96800</v>
      </c>
      <c r="J54" t="str">
        <f>IF(Table_staff[[#This Row],[Salary]]&gt;90000,"More than 90K","Less than 90K")</f>
        <v>More than 90K</v>
      </c>
      <c r="K54" t="s">
        <v>206</v>
      </c>
      <c r="L54" s="6">
        <f ca="1">(TODAY()-Table_staff[[#This Row],[Date Joined]])/365</f>
        <v>1.526027397260274</v>
      </c>
      <c r="M54" s="2">
        <f ca="1">IF(Table_staff[[#This Row],[Tenure]]&gt;2,Table_staff[[#This Row],[Salary]]*0.03,Table_staff[[#This Row],[Salary]]*0.02)</f>
        <v>1936</v>
      </c>
      <c r="N54" s="6">
        <f>_xlfn.XLOOKUP(Table_staff[[#This Row],[Rating]],'Salary vs Employee Rating Corr.'!$B$4:$B$8,'Salary vs Employee Rating Corr.'!$C$4:$C$8)</f>
        <v>3</v>
      </c>
      <c r="O54" s="5"/>
    </row>
    <row r="55" spans="2:15" x14ac:dyDescent="0.3">
      <c r="B55">
        <v>1092</v>
      </c>
      <c r="C55" t="s">
        <v>201</v>
      </c>
      <c r="D55" t="s">
        <v>15</v>
      </c>
      <c r="E55">
        <v>33</v>
      </c>
      <c r="F55" t="s">
        <v>13</v>
      </c>
      <c r="G55" s="5">
        <v>44129</v>
      </c>
      <c r="H55" t="s">
        <v>23</v>
      </c>
      <c r="I55" s="2">
        <v>96140</v>
      </c>
      <c r="J55" t="str">
        <f>IF(Table_staff[[#This Row],[Salary]]&gt;90000,"More than 90K","Less than 90K")</f>
        <v>More than 90K</v>
      </c>
      <c r="K55" t="s">
        <v>207</v>
      </c>
      <c r="L55" s="6">
        <f ca="1">(TODAY()-Table_staff[[#This Row],[Date Joined]])/365</f>
        <v>2.8328767123287673</v>
      </c>
      <c r="M55" s="2">
        <f ca="1">IF(Table_staff[[#This Row],[Tenure]]&gt;2,Table_staff[[#This Row],[Salary]]*0.03,Table_staff[[#This Row],[Salary]]*0.02)</f>
        <v>2884.2</v>
      </c>
      <c r="N55" s="6">
        <f>_xlfn.XLOOKUP(Table_staff[[#This Row],[Rating]],'Salary vs Employee Rating Corr.'!$B$4:$B$8,'Salary vs Employee Rating Corr.'!$C$4:$C$8)</f>
        <v>3</v>
      </c>
      <c r="O55" s="5"/>
    </row>
    <row r="56" spans="2:15" x14ac:dyDescent="0.3">
      <c r="B56">
        <v>1129</v>
      </c>
      <c r="C56" t="s">
        <v>55</v>
      </c>
      <c r="D56" t="s">
        <v>15</v>
      </c>
      <c r="E56">
        <v>33</v>
      </c>
      <c r="F56" t="s">
        <v>13</v>
      </c>
      <c r="G56" s="5">
        <v>44190</v>
      </c>
      <c r="H56" t="s">
        <v>23</v>
      </c>
      <c r="I56" s="2">
        <v>96140</v>
      </c>
      <c r="J56" t="str">
        <f>IF(Table_staff[[#This Row],[Salary]]&gt;90000,"More than 90K","Less than 90K")</f>
        <v>More than 90K</v>
      </c>
      <c r="K56" t="s">
        <v>206</v>
      </c>
      <c r="L56" s="6">
        <f ca="1">(TODAY()-Table_staff[[#This Row],[Date Joined]])/365</f>
        <v>2.6657534246575341</v>
      </c>
      <c r="M56" s="2">
        <f ca="1">IF(Table_staff[[#This Row],[Tenure]]&gt;2,Table_staff[[#This Row],[Salary]]*0.03,Table_staff[[#This Row],[Salary]]*0.02)</f>
        <v>2884.2</v>
      </c>
      <c r="N56" s="6">
        <f>_xlfn.XLOOKUP(Table_staff[[#This Row],[Rating]],'Salary vs Employee Rating Corr.'!$B$4:$B$8,'Salary vs Employee Rating Corr.'!$C$4:$C$8)</f>
        <v>3</v>
      </c>
      <c r="O56" s="5"/>
    </row>
    <row r="57" spans="2:15" x14ac:dyDescent="0.3">
      <c r="B57">
        <v>1007</v>
      </c>
      <c r="C57" t="s">
        <v>116</v>
      </c>
      <c r="D57" t="s">
        <v>15</v>
      </c>
      <c r="E57">
        <v>25</v>
      </c>
      <c r="F57" t="s">
        <v>13</v>
      </c>
      <c r="G57" s="5">
        <v>44144</v>
      </c>
      <c r="H57" t="s">
        <v>9</v>
      </c>
      <c r="I57" s="2">
        <v>92700</v>
      </c>
      <c r="J57" t="str">
        <f>IF(Table_staff[[#This Row],[Salary]]&gt;90000,"More than 90K","Less than 90K")</f>
        <v>More than 90K</v>
      </c>
      <c r="K57" t="s">
        <v>207</v>
      </c>
      <c r="L57" s="6">
        <f ca="1">(TODAY()-Table_staff[[#This Row],[Date Joined]])/365</f>
        <v>2.7917808219178082</v>
      </c>
      <c r="M57" s="2">
        <f ca="1">IF(Table_staff[[#This Row],[Tenure]]&gt;2,Table_staff[[#This Row],[Salary]]*0.03,Table_staff[[#This Row],[Salary]]*0.02)</f>
        <v>2781</v>
      </c>
      <c r="N57" s="6">
        <f>_xlfn.XLOOKUP(Table_staff[[#This Row],[Rating]],'Salary vs Employee Rating Corr.'!$B$4:$B$8,'Salary vs Employee Rating Corr.'!$C$4:$C$8)</f>
        <v>3</v>
      </c>
      <c r="O57" s="5"/>
    </row>
    <row r="58" spans="2:15" x14ac:dyDescent="0.3">
      <c r="B58">
        <v>1159</v>
      </c>
      <c r="C58" t="s">
        <v>85</v>
      </c>
      <c r="D58" t="s">
        <v>15</v>
      </c>
      <c r="E58">
        <v>25</v>
      </c>
      <c r="F58" t="s">
        <v>13</v>
      </c>
      <c r="G58" s="5">
        <v>44205</v>
      </c>
      <c r="H58" t="s">
        <v>9</v>
      </c>
      <c r="I58" s="2">
        <v>92700</v>
      </c>
      <c r="J58" t="str">
        <f>IF(Table_staff[[#This Row],[Salary]]&gt;90000,"More than 90K","Less than 90K")</f>
        <v>More than 90K</v>
      </c>
      <c r="K58" t="s">
        <v>206</v>
      </c>
      <c r="L58" s="6">
        <f ca="1">(TODAY()-Table_staff[[#This Row],[Date Joined]])/365</f>
        <v>2.6246575342465754</v>
      </c>
      <c r="M58" s="2">
        <f ca="1">IF(Table_staff[[#This Row],[Tenure]]&gt;2,Table_staff[[#This Row],[Salary]]*0.03,Table_staff[[#This Row],[Salary]]*0.02)</f>
        <v>2781</v>
      </c>
      <c r="N58" s="6">
        <f>_xlfn.XLOOKUP(Table_staff[[#This Row],[Rating]],'Salary vs Employee Rating Corr.'!$B$4:$B$8,'Salary vs Employee Rating Corr.'!$C$4:$C$8)</f>
        <v>3</v>
      </c>
      <c r="O58" s="5"/>
    </row>
    <row r="59" spans="2:15" x14ac:dyDescent="0.3">
      <c r="B59">
        <v>1057</v>
      </c>
      <c r="C59" t="s">
        <v>166</v>
      </c>
      <c r="D59" t="s">
        <v>15</v>
      </c>
      <c r="E59">
        <v>34</v>
      </c>
      <c r="F59" t="s">
        <v>13</v>
      </c>
      <c r="G59" s="5">
        <v>44383</v>
      </c>
      <c r="H59" t="s">
        <v>17</v>
      </c>
      <c r="I59" s="2">
        <v>92450</v>
      </c>
      <c r="J59" t="str">
        <f>IF(Table_staff[[#This Row],[Salary]]&gt;90000,"More than 90K","Less than 90K")</f>
        <v>More than 90K</v>
      </c>
      <c r="K59" t="s">
        <v>207</v>
      </c>
      <c r="L59" s="6">
        <f ca="1">(TODAY()-Table_staff[[#This Row],[Date Joined]])/365</f>
        <v>2.1369863013698631</v>
      </c>
      <c r="M59" s="2">
        <f ca="1">IF(Table_staff[[#This Row],[Tenure]]&gt;2,Table_staff[[#This Row],[Salary]]*0.03,Table_staff[[#This Row],[Salary]]*0.02)</f>
        <v>2773.5</v>
      </c>
      <c r="N59" s="6">
        <f>_xlfn.XLOOKUP(Table_staff[[#This Row],[Rating]],'Salary vs Employee Rating Corr.'!$B$4:$B$8,'Salary vs Employee Rating Corr.'!$C$4:$C$8)</f>
        <v>3</v>
      </c>
      <c r="O59" s="5"/>
    </row>
    <row r="60" spans="2:15" x14ac:dyDescent="0.3">
      <c r="B60">
        <v>1136</v>
      </c>
      <c r="C60" t="s">
        <v>62</v>
      </c>
      <c r="D60" t="s">
        <v>15</v>
      </c>
      <c r="E60">
        <v>34</v>
      </c>
      <c r="F60" t="s">
        <v>13</v>
      </c>
      <c r="G60" s="5">
        <v>44445</v>
      </c>
      <c r="H60" t="s">
        <v>17</v>
      </c>
      <c r="I60" s="2">
        <v>92450</v>
      </c>
      <c r="J60" t="str">
        <f>IF(Table_staff[[#This Row],[Salary]]&gt;90000,"More than 90K","Less than 90K")</f>
        <v>More than 90K</v>
      </c>
      <c r="K60" t="s">
        <v>206</v>
      </c>
      <c r="L60" s="6">
        <f ca="1">(TODAY()-Table_staff[[#This Row],[Date Joined]])/365</f>
        <v>1.9671232876712328</v>
      </c>
      <c r="M60" s="2">
        <f ca="1">IF(Table_staff[[#This Row],[Tenure]]&gt;2,Table_staff[[#This Row],[Salary]]*0.03,Table_staff[[#This Row],[Salary]]*0.02)</f>
        <v>1849</v>
      </c>
      <c r="N60" s="6">
        <f>_xlfn.XLOOKUP(Table_staff[[#This Row],[Rating]],'Salary vs Employee Rating Corr.'!$B$4:$B$8,'Salary vs Employee Rating Corr.'!$C$4:$C$8)</f>
        <v>3</v>
      </c>
      <c r="O60" s="5"/>
    </row>
    <row r="61" spans="2:15" x14ac:dyDescent="0.3">
      <c r="B61">
        <v>1049</v>
      </c>
      <c r="C61" t="s">
        <v>158</v>
      </c>
      <c r="D61" t="s">
        <v>8</v>
      </c>
      <c r="E61">
        <v>27</v>
      </c>
      <c r="F61" t="s">
        <v>10</v>
      </c>
      <c r="G61" s="5">
        <v>44174</v>
      </c>
      <c r="H61" t="s">
        <v>17</v>
      </c>
      <c r="I61" s="2">
        <v>91650</v>
      </c>
      <c r="J61" t="str">
        <f>IF(Table_staff[[#This Row],[Salary]]&gt;90000,"More than 90K","Less than 90K")</f>
        <v>More than 90K</v>
      </c>
      <c r="K61" t="s">
        <v>207</v>
      </c>
      <c r="L61" s="6">
        <f ca="1">(TODAY()-Table_staff[[#This Row],[Date Joined]])/365</f>
        <v>2.7095890410958905</v>
      </c>
      <c r="M61" s="2">
        <f ca="1">IF(Table_staff[[#This Row],[Tenure]]&gt;2,Table_staff[[#This Row],[Salary]]*0.03,Table_staff[[#This Row],[Salary]]*0.02)</f>
        <v>2749.5</v>
      </c>
      <c r="N61" s="6">
        <f>_xlfn.XLOOKUP(Table_staff[[#This Row],[Rating]],'Salary vs Employee Rating Corr.'!$B$4:$B$8,'Salary vs Employee Rating Corr.'!$C$4:$C$8)</f>
        <v>4</v>
      </c>
      <c r="O61" s="5"/>
    </row>
    <row r="62" spans="2:15" x14ac:dyDescent="0.3">
      <c r="B62">
        <v>1170</v>
      </c>
      <c r="C62" t="s">
        <v>96</v>
      </c>
      <c r="D62" t="s">
        <v>8</v>
      </c>
      <c r="E62">
        <v>27</v>
      </c>
      <c r="F62" t="s">
        <v>10</v>
      </c>
      <c r="G62" s="5">
        <v>44236</v>
      </c>
      <c r="H62" t="s">
        <v>17</v>
      </c>
      <c r="I62" s="2">
        <v>91650</v>
      </c>
      <c r="J62" t="str">
        <f>IF(Table_staff[[#This Row],[Salary]]&gt;90000,"More than 90K","Less than 90K")</f>
        <v>More than 90K</v>
      </c>
      <c r="K62" t="s">
        <v>206</v>
      </c>
      <c r="L62" s="6">
        <f ca="1">(TODAY()-Table_staff[[#This Row],[Date Joined]])/365</f>
        <v>2.5397260273972604</v>
      </c>
      <c r="M62" s="2">
        <f ca="1">IF(Table_staff[[#This Row],[Tenure]]&gt;2,Table_staff[[#This Row],[Salary]]*0.03,Table_staff[[#This Row],[Salary]]*0.02)</f>
        <v>2749.5</v>
      </c>
      <c r="N62" s="6">
        <f>_xlfn.XLOOKUP(Table_staff[[#This Row],[Rating]],'Salary vs Employee Rating Corr.'!$B$4:$B$8,'Salary vs Employee Rating Corr.'!$C$4:$C$8)</f>
        <v>4</v>
      </c>
      <c r="O62" s="5"/>
    </row>
    <row r="63" spans="2:15" x14ac:dyDescent="0.3">
      <c r="B63">
        <v>1008</v>
      </c>
      <c r="C63" t="s">
        <v>117</v>
      </c>
      <c r="D63" t="s">
        <v>208</v>
      </c>
      <c r="E63">
        <v>32</v>
      </c>
      <c r="F63" t="s">
        <v>13</v>
      </c>
      <c r="G63" s="5">
        <v>44713</v>
      </c>
      <c r="H63" t="s">
        <v>23</v>
      </c>
      <c r="I63" s="2">
        <v>91310</v>
      </c>
      <c r="J63" t="str">
        <f>IF(Table_staff[[#This Row],[Salary]]&gt;90000,"More than 90K","Less than 90K")</f>
        <v>More than 90K</v>
      </c>
      <c r="K63" t="s">
        <v>207</v>
      </c>
      <c r="L63" s="6">
        <f ca="1">(TODAY()-Table_staff[[#This Row],[Date Joined]])/365</f>
        <v>1.2328767123287672</v>
      </c>
      <c r="M63" s="2">
        <f ca="1">IF(Table_staff[[#This Row],[Tenure]]&gt;2,Table_staff[[#This Row],[Salary]]*0.03,Table_staff[[#This Row],[Salary]]*0.02)</f>
        <v>1826.2</v>
      </c>
      <c r="N63" s="6">
        <f>_xlfn.XLOOKUP(Table_staff[[#This Row],[Rating]],'Salary vs Employee Rating Corr.'!$B$4:$B$8,'Salary vs Employee Rating Corr.'!$C$4:$C$8)</f>
        <v>3</v>
      </c>
      <c r="O63" s="5"/>
    </row>
    <row r="64" spans="2:15" x14ac:dyDescent="0.3">
      <c r="B64">
        <v>1154</v>
      </c>
      <c r="C64" t="s">
        <v>80</v>
      </c>
      <c r="D64" t="s">
        <v>208</v>
      </c>
      <c r="E64">
        <v>32</v>
      </c>
      <c r="F64" t="s">
        <v>13</v>
      </c>
      <c r="G64" s="5">
        <v>44774</v>
      </c>
      <c r="H64" t="s">
        <v>23</v>
      </c>
      <c r="I64" s="2">
        <v>91310</v>
      </c>
      <c r="J64" t="str">
        <f>IF(Table_staff[[#This Row],[Salary]]&gt;90000,"More than 90K","Less than 90K")</f>
        <v>More than 90K</v>
      </c>
      <c r="K64" t="s">
        <v>206</v>
      </c>
      <c r="L64" s="6">
        <f ca="1">(TODAY()-Table_staff[[#This Row],[Date Joined]])/365</f>
        <v>1.0657534246575342</v>
      </c>
      <c r="M64" s="2">
        <f ca="1">IF(Table_staff[[#This Row],[Tenure]]&gt;2,Table_staff[[#This Row],[Salary]]*0.03,Table_staff[[#This Row],[Salary]]*0.02)</f>
        <v>1826.2</v>
      </c>
      <c r="N64" s="6">
        <f>_xlfn.XLOOKUP(Table_staff[[#This Row],[Rating]],'Salary vs Employee Rating Corr.'!$B$4:$B$8,'Salary vs Employee Rating Corr.'!$C$4:$C$8)</f>
        <v>3</v>
      </c>
      <c r="O64" s="5"/>
    </row>
    <row r="65" spans="2:15" x14ac:dyDescent="0.3">
      <c r="B65">
        <v>1052</v>
      </c>
      <c r="C65" t="s">
        <v>161</v>
      </c>
      <c r="D65" t="s">
        <v>208</v>
      </c>
      <c r="E65">
        <v>27</v>
      </c>
      <c r="F65" t="s">
        <v>10</v>
      </c>
      <c r="G65" s="5">
        <v>44212</v>
      </c>
      <c r="H65" t="s">
        <v>23</v>
      </c>
      <c r="I65" s="2">
        <v>90700</v>
      </c>
      <c r="J65" t="str">
        <f>IF(Table_staff[[#This Row],[Salary]]&gt;90000,"More than 90K","Less than 90K")</f>
        <v>More than 90K</v>
      </c>
      <c r="K65" t="s">
        <v>207</v>
      </c>
      <c r="L65" s="6">
        <f ca="1">(TODAY()-Table_staff[[#This Row],[Date Joined]])/365</f>
        <v>2.6054794520547944</v>
      </c>
      <c r="M65" s="2">
        <f ca="1">IF(Table_staff[[#This Row],[Tenure]]&gt;2,Table_staff[[#This Row],[Salary]]*0.03,Table_staff[[#This Row],[Salary]]*0.02)</f>
        <v>2721</v>
      </c>
      <c r="N65" s="6">
        <f>_xlfn.XLOOKUP(Table_staff[[#This Row],[Rating]],'Salary vs Employee Rating Corr.'!$B$4:$B$8,'Salary vs Employee Rating Corr.'!$C$4:$C$8)</f>
        <v>4</v>
      </c>
      <c r="O65" s="5"/>
    </row>
    <row r="66" spans="2:15" x14ac:dyDescent="0.3">
      <c r="B66">
        <v>1157</v>
      </c>
      <c r="C66" t="s">
        <v>83</v>
      </c>
      <c r="D66" t="s">
        <v>208</v>
      </c>
      <c r="E66">
        <v>26</v>
      </c>
      <c r="F66" t="s">
        <v>10</v>
      </c>
      <c r="G66" s="5">
        <v>44271</v>
      </c>
      <c r="H66" t="s">
        <v>23</v>
      </c>
      <c r="I66" s="2">
        <v>90700</v>
      </c>
      <c r="J66" t="str">
        <f>IF(Table_staff[[#This Row],[Salary]]&gt;90000,"More than 90K","Less than 90K")</f>
        <v>More than 90K</v>
      </c>
      <c r="K66" t="s">
        <v>206</v>
      </c>
      <c r="L66" s="6">
        <f ca="1">(TODAY()-Table_staff[[#This Row],[Date Joined]])/365</f>
        <v>2.4438356164383563</v>
      </c>
      <c r="M66" s="2">
        <f ca="1">IF(Table_staff[[#This Row],[Tenure]]&gt;2,Table_staff[[#This Row],[Salary]]*0.03,Table_staff[[#This Row],[Salary]]*0.02)</f>
        <v>2721</v>
      </c>
      <c r="N66" s="6">
        <f>_xlfn.XLOOKUP(Table_staff[[#This Row],[Rating]],'Salary vs Employee Rating Corr.'!$B$4:$B$8,'Salary vs Employee Rating Corr.'!$C$4:$C$8)</f>
        <v>4</v>
      </c>
      <c r="O66" s="5"/>
    </row>
    <row r="67" spans="2:15" x14ac:dyDescent="0.3">
      <c r="B67">
        <v>1022</v>
      </c>
      <c r="C67" t="s">
        <v>131</v>
      </c>
      <c r="D67" t="s">
        <v>8</v>
      </c>
      <c r="E67">
        <v>37</v>
      </c>
      <c r="F67" t="s">
        <v>18</v>
      </c>
      <c r="G67" s="5">
        <v>44277</v>
      </c>
      <c r="H67" t="s">
        <v>23</v>
      </c>
      <c r="I67" s="2">
        <v>88050</v>
      </c>
      <c r="J67" t="str">
        <f>IF(Table_staff[[#This Row],[Salary]]&gt;90000,"More than 90K","Less than 90K")</f>
        <v>Less than 90K</v>
      </c>
      <c r="K67" t="s">
        <v>207</v>
      </c>
      <c r="L67" s="6">
        <f ca="1">(TODAY()-Table_staff[[#This Row],[Date Joined]])/365</f>
        <v>2.4273972602739726</v>
      </c>
      <c r="M67" s="2">
        <f ca="1">IF(Table_staff[[#This Row],[Tenure]]&gt;2,Table_staff[[#This Row],[Salary]]*0.03,Table_staff[[#This Row],[Salary]]*0.02)</f>
        <v>2641.5</v>
      </c>
      <c r="N67" s="6">
        <f>_xlfn.XLOOKUP(Table_staff[[#This Row],[Rating]],'Salary vs Employee Rating Corr.'!$B$4:$B$8,'Salary vs Employee Rating Corr.'!$C$4:$C$8)</f>
        <v>2</v>
      </c>
      <c r="O67" s="5"/>
    </row>
    <row r="68" spans="2:15" x14ac:dyDescent="0.3">
      <c r="B68">
        <v>1164</v>
      </c>
      <c r="C68" t="s">
        <v>90</v>
      </c>
      <c r="D68" t="s">
        <v>8</v>
      </c>
      <c r="E68">
        <v>37</v>
      </c>
      <c r="F68" t="s">
        <v>18</v>
      </c>
      <c r="G68" s="5">
        <v>44338</v>
      </c>
      <c r="H68" t="s">
        <v>23</v>
      </c>
      <c r="I68" s="2">
        <v>88050</v>
      </c>
      <c r="J68" t="str">
        <f>IF(Table_staff[[#This Row],[Salary]]&gt;90000,"More than 90K","Less than 90K")</f>
        <v>Less than 90K</v>
      </c>
      <c r="K68" t="s">
        <v>206</v>
      </c>
      <c r="L68" s="6">
        <f ca="1">(TODAY()-Table_staff[[#This Row],[Date Joined]])/365</f>
        <v>2.2602739726027399</v>
      </c>
      <c r="M68" s="2">
        <f ca="1">IF(Table_staff[[#This Row],[Tenure]]&gt;2,Table_staff[[#This Row],[Salary]]*0.03,Table_staff[[#This Row],[Salary]]*0.02)</f>
        <v>2641.5</v>
      </c>
      <c r="N68" s="6">
        <f>_xlfn.XLOOKUP(Table_staff[[#This Row],[Rating]],'Salary vs Employee Rating Corr.'!$B$4:$B$8,'Salary vs Employee Rating Corr.'!$C$4:$C$8)</f>
        <v>2</v>
      </c>
      <c r="O68" s="5"/>
    </row>
    <row r="69" spans="2:15" x14ac:dyDescent="0.3">
      <c r="B69">
        <v>1060</v>
      </c>
      <c r="C69" t="s">
        <v>169</v>
      </c>
      <c r="D69" t="s">
        <v>15</v>
      </c>
      <c r="E69">
        <v>40</v>
      </c>
      <c r="F69" t="s">
        <v>13</v>
      </c>
      <c r="G69" s="5">
        <v>44276</v>
      </c>
      <c r="H69" t="s">
        <v>23</v>
      </c>
      <c r="I69" s="2">
        <v>87620</v>
      </c>
      <c r="J69" t="str">
        <f>IF(Table_staff[[#This Row],[Salary]]&gt;90000,"More than 90K","Less than 90K")</f>
        <v>Less than 90K</v>
      </c>
      <c r="K69" t="s">
        <v>207</v>
      </c>
      <c r="L69" s="6">
        <f ca="1">(TODAY()-Table_staff[[#This Row],[Date Joined]])/365</f>
        <v>2.43013698630137</v>
      </c>
      <c r="M69" s="2">
        <f ca="1">IF(Table_staff[[#This Row],[Tenure]]&gt;2,Table_staff[[#This Row],[Salary]]*0.03,Table_staff[[#This Row],[Salary]]*0.02)</f>
        <v>2628.6</v>
      </c>
      <c r="N69" s="6">
        <f>_xlfn.XLOOKUP(Table_staff[[#This Row],[Rating]],'Salary vs Employee Rating Corr.'!$B$4:$B$8,'Salary vs Employee Rating Corr.'!$C$4:$C$8)</f>
        <v>3</v>
      </c>
      <c r="O69" s="5"/>
    </row>
    <row r="70" spans="2:15" x14ac:dyDescent="0.3">
      <c r="B70">
        <v>1119</v>
      </c>
      <c r="C70" t="s">
        <v>44</v>
      </c>
      <c r="D70" t="s">
        <v>15</v>
      </c>
      <c r="E70">
        <v>40</v>
      </c>
      <c r="F70" t="s">
        <v>13</v>
      </c>
      <c r="G70" s="5">
        <v>44337</v>
      </c>
      <c r="H70" t="s">
        <v>23</v>
      </c>
      <c r="I70" s="2">
        <v>87620</v>
      </c>
      <c r="J70" t="str">
        <f>IF(Table_staff[[#This Row],[Salary]]&gt;90000,"More than 90K","Less than 90K")</f>
        <v>Less than 90K</v>
      </c>
      <c r="K70" t="s">
        <v>206</v>
      </c>
      <c r="L70" s="6">
        <f ca="1">(TODAY()-Table_staff[[#This Row],[Date Joined]])/365</f>
        <v>2.2630136986301368</v>
      </c>
      <c r="M70" s="2">
        <f ca="1">IF(Table_staff[[#This Row],[Tenure]]&gt;2,Table_staff[[#This Row],[Salary]]*0.03,Table_staff[[#This Row],[Salary]]*0.02)</f>
        <v>2628.6</v>
      </c>
      <c r="N70" s="6">
        <f>_xlfn.XLOOKUP(Table_staff[[#This Row],[Rating]],'Salary vs Employee Rating Corr.'!$B$4:$B$8,'Salary vs Employee Rating Corr.'!$C$4:$C$8)</f>
        <v>3</v>
      </c>
      <c r="O70" s="5"/>
    </row>
    <row r="71" spans="2:15" x14ac:dyDescent="0.3">
      <c r="B71">
        <v>1069</v>
      </c>
      <c r="C71" t="s">
        <v>178</v>
      </c>
      <c r="D71" t="s">
        <v>15</v>
      </c>
      <c r="E71">
        <v>33</v>
      </c>
      <c r="F71" t="s">
        <v>13</v>
      </c>
      <c r="G71" s="5">
        <v>44747</v>
      </c>
      <c r="H71" t="s">
        <v>17</v>
      </c>
      <c r="I71" s="2">
        <v>86570</v>
      </c>
      <c r="J71" t="str">
        <f>IF(Table_staff[[#This Row],[Salary]]&gt;90000,"More than 90K","Less than 90K")</f>
        <v>Less than 90K</v>
      </c>
      <c r="K71" t="s">
        <v>207</v>
      </c>
      <c r="L71" s="6">
        <f ca="1">(TODAY()-Table_staff[[#This Row],[Date Joined]])/365</f>
        <v>1.1397260273972603</v>
      </c>
      <c r="M71" s="2">
        <f ca="1">IF(Table_staff[[#This Row],[Tenure]]&gt;2,Table_staff[[#This Row],[Salary]]*0.03,Table_staff[[#This Row],[Salary]]*0.02)</f>
        <v>1731.4</v>
      </c>
      <c r="N71" s="6">
        <f>_xlfn.XLOOKUP(Table_staff[[#This Row],[Rating]],'Salary vs Employee Rating Corr.'!$B$4:$B$8,'Salary vs Employee Rating Corr.'!$C$4:$C$8)</f>
        <v>3</v>
      </c>
      <c r="O71" s="5"/>
    </row>
    <row r="72" spans="2:15" x14ac:dyDescent="0.3">
      <c r="B72">
        <v>1134</v>
      </c>
      <c r="C72" t="s">
        <v>60</v>
      </c>
      <c r="D72" t="s">
        <v>15</v>
      </c>
      <c r="E72">
        <v>33</v>
      </c>
      <c r="F72" t="s">
        <v>13</v>
      </c>
      <c r="G72" s="5">
        <v>44809</v>
      </c>
      <c r="H72" t="s">
        <v>17</v>
      </c>
      <c r="I72" s="2">
        <v>86570</v>
      </c>
      <c r="J72" t="str">
        <f>IF(Table_staff[[#This Row],[Salary]]&gt;90000,"More than 90K","Less than 90K")</f>
        <v>Less than 90K</v>
      </c>
      <c r="K72" t="s">
        <v>206</v>
      </c>
      <c r="L72" s="6">
        <f ca="1">(TODAY()-Table_staff[[#This Row],[Date Joined]])/365</f>
        <v>0.96986301369863015</v>
      </c>
      <c r="M72" s="2">
        <f ca="1">IF(Table_staff[[#This Row],[Tenure]]&gt;2,Table_staff[[#This Row],[Salary]]*0.03,Table_staff[[#This Row],[Salary]]*0.02)</f>
        <v>1731.4</v>
      </c>
      <c r="N72" s="6">
        <f>_xlfn.XLOOKUP(Table_staff[[#This Row],[Rating]],'Salary vs Employee Rating Corr.'!$B$4:$B$8,'Salary vs Employee Rating Corr.'!$C$4:$C$8)</f>
        <v>3</v>
      </c>
      <c r="O72" s="5"/>
    </row>
    <row r="73" spans="2:15" x14ac:dyDescent="0.3">
      <c r="B73">
        <v>1043</v>
      </c>
      <c r="C73" t="s">
        <v>152</v>
      </c>
      <c r="D73" t="s">
        <v>15</v>
      </c>
      <c r="E73">
        <v>34</v>
      </c>
      <c r="F73" t="s">
        <v>13</v>
      </c>
      <c r="G73" s="5">
        <v>44397</v>
      </c>
      <c r="H73" t="s">
        <v>17</v>
      </c>
      <c r="I73" s="2">
        <v>85000</v>
      </c>
      <c r="J73" t="str">
        <f>IF(Table_staff[[#This Row],[Salary]]&gt;90000,"More than 90K","Less than 90K")</f>
        <v>Less than 90K</v>
      </c>
      <c r="K73" t="s">
        <v>207</v>
      </c>
      <c r="L73" s="6">
        <f ca="1">(TODAY()-Table_staff[[#This Row],[Date Joined]])/365</f>
        <v>2.0986301369863014</v>
      </c>
      <c r="M73" s="2">
        <f ca="1">IF(Table_staff[[#This Row],[Tenure]]&gt;2,Table_staff[[#This Row],[Salary]]*0.03,Table_staff[[#This Row],[Salary]]*0.02)</f>
        <v>2550</v>
      </c>
      <c r="N73" s="6">
        <f>_xlfn.XLOOKUP(Table_staff[[#This Row],[Rating]],'Salary vs Employee Rating Corr.'!$B$4:$B$8,'Salary vs Employee Rating Corr.'!$C$4:$C$8)</f>
        <v>3</v>
      </c>
      <c r="O73" s="5"/>
    </row>
    <row r="74" spans="2:15" x14ac:dyDescent="0.3">
      <c r="B74">
        <v>1174</v>
      </c>
      <c r="C74" t="s">
        <v>100</v>
      </c>
      <c r="D74" t="s">
        <v>15</v>
      </c>
      <c r="E74">
        <v>34</v>
      </c>
      <c r="F74" t="s">
        <v>13</v>
      </c>
      <c r="G74" s="5">
        <v>44459</v>
      </c>
      <c r="H74" t="s">
        <v>17</v>
      </c>
      <c r="I74" s="2">
        <v>85000</v>
      </c>
      <c r="J74" t="str">
        <f>IF(Table_staff[[#This Row],[Salary]]&gt;90000,"More than 90K","Less than 90K")</f>
        <v>Less than 90K</v>
      </c>
      <c r="K74" t="s">
        <v>206</v>
      </c>
      <c r="L74" s="6">
        <f ca="1">(TODAY()-Table_staff[[#This Row],[Date Joined]])/365</f>
        <v>1.9287671232876713</v>
      </c>
      <c r="M74" s="2">
        <f ca="1">IF(Table_staff[[#This Row],[Tenure]]&gt;2,Table_staff[[#This Row],[Salary]]*0.03,Table_staff[[#This Row],[Salary]]*0.02)</f>
        <v>1700</v>
      </c>
      <c r="N74" s="6">
        <f>_xlfn.XLOOKUP(Table_staff[[#This Row],[Rating]],'Salary vs Employee Rating Corr.'!$B$4:$B$8,'Salary vs Employee Rating Corr.'!$C$4:$C$8)</f>
        <v>3</v>
      </c>
      <c r="O74" s="5"/>
    </row>
    <row r="75" spans="2:15" x14ac:dyDescent="0.3">
      <c r="B75">
        <v>1059</v>
      </c>
      <c r="C75" t="s">
        <v>168</v>
      </c>
      <c r="D75" t="s">
        <v>15</v>
      </c>
      <c r="E75">
        <v>27</v>
      </c>
      <c r="F75" t="s">
        <v>13</v>
      </c>
      <c r="G75" s="5">
        <v>44625</v>
      </c>
      <c r="H75" t="s">
        <v>23</v>
      </c>
      <c r="I75" s="2">
        <v>83750</v>
      </c>
      <c r="J75" t="str">
        <f>IF(Table_staff[[#This Row],[Salary]]&gt;90000,"More than 90K","Less than 90K")</f>
        <v>Less than 90K</v>
      </c>
      <c r="K75" t="s">
        <v>207</v>
      </c>
      <c r="L75" s="6">
        <f ca="1">(TODAY()-Table_staff[[#This Row],[Date Joined]])/365</f>
        <v>1.473972602739726</v>
      </c>
      <c r="M75" s="2">
        <f ca="1">IF(Table_staff[[#This Row],[Tenure]]&gt;2,Table_staff[[#This Row],[Salary]]*0.03,Table_staff[[#This Row],[Salary]]*0.02)</f>
        <v>1675</v>
      </c>
      <c r="N75" s="6">
        <f>_xlfn.XLOOKUP(Table_staff[[#This Row],[Rating]],'Salary vs Employee Rating Corr.'!$B$4:$B$8,'Salary vs Employee Rating Corr.'!$C$4:$C$8)</f>
        <v>3</v>
      </c>
      <c r="O75" s="5"/>
    </row>
    <row r="76" spans="2:15" x14ac:dyDescent="0.3">
      <c r="B76">
        <v>1135</v>
      </c>
      <c r="C76" t="s">
        <v>61</v>
      </c>
      <c r="D76" t="s">
        <v>15</v>
      </c>
      <c r="E76">
        <v>27</v>
      </c>
      <c r="F76" t="s">
        <v>13</v>
      </c>
      <c r="G76" s="5">
        <v>44686</v>
      </c>
      <c r="H76" t="s">
        <v>23</v>
      </c>
      <c r="I76" s="2">
        <v>83750</v>
      </c>
      <c r="J76" t="str">
        <f>IF(Table_staff[[#This Row],[Salary]]&gt;90000,"More than 90K","Less than 90K")</f>
        <v>Less than 90K</v>
      </c>
      <c r="K76" t="s">
        <v>206</v>
      </c>
      <c r="L76" s="6">
        <f ca="1">(TODAY()-Table_staff[[#This Row],[Date Joined]])/365</f>
        <v>1.3068493150684932</v>
      </c>
      <c r="M76" s="2">
        <f ca="1">IF(Table_staff[[#This Row],[Tenure]]&gt;2,Table_staff[[#This Row],[Salary]]*0.03,Table_staff[[#This Row],[Salary]]*0.02)</f>
        <v>1675</v>
      </c>
      <c r="N76" s="6">
        <f>_xlfn.XLOOKUP(Table_staff[[#This Row],[Rating]],'Salary vs Employee Rating Corr.'!$B$4:$B$8,'Salary vs Employee Rating Corr.'!$C$4:$C$8)</f>
        <v>3</v>
      </c>
      <c r="O76" s="5"/>
    </row>
    <row r="77" spans="2:15" x14ac:dyDescent="0.3">
      <c r="B77">
        <v>1034</v>
      </c>
      <c r="C77" t="s">
        <v>143</v>
      </c>
      <c r="D77" t="s">
        <v>15</v>
      </c>
      <c r="E77">
        <v>25</v>
      </c>
      <c r="F77" t="s">
        <v>10</v>
      </c>
      <c r="G77" s="5">
        <v>44633</v>
      </c>
      <c r="H77" t="s">
        <v>23</v>
      </c>
      <c r="I77" s="2">
        <v>80700</v>
      </c>
      <c r="J77" t="str">
        <f>IF(Table_staff[[#This Row],[Salary]]&gt;90000,"More than 90K","Less than 90K")</f>
        <v>Less than 90K</v>
      </c>
      <c r="K77" t="s">
        <v>207</v>
      </c>
      <c r="L77" s="6">
        <f ca="1">(TODAY()-Table_staff[[#This Row],[Date Joined]])/365</f>
        <v>1.452054794520548</v>
      </c>
      <c r="M77" s="2">
        <f ca="1">IF(Table_staff[[#This Row],[Tenure]]&gt;2,Table_staff[[#This Row],[Salary]]*0.03,Table_staff[[#This Row],[Salary]]*0.02)</f>
        <v>1614</v>
      </c>
      <c r="N77" s="6">
        <f>_xlfn.XLOOKUP(Table_staff[[#This Row],[Rating]],'Salary vs Employee Rating Corr.'!$B$4:$B$8,'Salary vs Employee Rating Corr.'!$C$4:$C$8)</f>
        <v>4</v>
      </c>
      <c r="O77" s="5"/>
    </row>
    <row r="78" spans="2:15" x14ac:dyDescent="0.3">
      <c r="B78">
        <v>1140</v>
      </c>
      <c r="C78" t="s">
        <v>66</v>
      </c>
      <c r="D78" t="s">
        <v>15</v>
      </c>
      <c r="E78">
        <v>25</v>
      </c>
      <c r="F78" t="s">
        <v>10</v>
      </c>
      <c r="G78" s="5">
        <v>44694</v>
      </c>
      <c r="H78" t="s">
        <v>23</v>
      </c>
      <c r="I78" s="2">
        <v>80700</v>
      </c>
      <c r="J78" t="str">
        <f>IF(Table_staff[[#This Row],[Salary]]&gt;90000,"More than 90K","Less than 90K")</f>
        <v>Less than 90K</v>
      </c>
      <c r="K78" t="s">
        <v>206</v>
      </c>
      <c r="L78" s="6">
        <f ca="1">(TODAY()-Table_staff[[#This Row],[Date Joined]])/365</f>
        <v>1.284931506849315</v>
      </c>
      <c r="M78" s="2">
        <f ca="1">IF(Table_staff[[#This Row],[Tenure]]&gt;2,Table_staff[[#This Row],[Salary]]*0.03,Table_staff[[#This Row],[Salary]]*0.02)</f>
        <v>1614</v>
      </c>
      <c r="N78" s="6">
        <f>_xlfn.XLOOKUP(Table_staff[[#This Row],[Rating]],'Salary vs Employee Rating Corr.'!$B$4:$B$8,'Salary vs Employee Rating Corr.'!$C$4:$C$8)</f>
        <v>4</v>
      </c>
      <c r="O78" s="5"/>
    </row>
    <row r="79" spans="2:15" x14ac:dyDescent="0.3">
      <c r="B79">
        <v>1019</v>
      </c>
      <c r="C79" t="s">
        <v>128</v>
      </c>
      <c r="D79" t="s">
        <v>8</v>
      </c>
      <c r="E79">
        <v>20</v>
      </c>
      <c r="F79" t="s">
        <v>13</v>
      </c>
      <c r="G79" s="5">
        <v>44683</v>
      </c>
      <c r="H79" t="s">
        <v>12</v>
      </c>
      <c r="I79" s="2">
        <v>79570</v>
      </c>
      <c r="J79" t="str">
        <f>IF(Table_staff[[#This Row],[Salary]]&gt;90000,"More than 90K","Less than 90K")</f>
        <v>Less than 90K</v>
      </c>
      <c r="K79" t="s">
        <v>207</v>
      </c>
      <c r="L79" s="6">
        <f ca="1">(TODAY()-Table_staff[[#This Row],[Date Joined]])/365</f>
        <v>1.3150684931506849</v>
      </c>
      <c r="M79" s="2">
        <f ca="1">IF(Table_staff[[#This Row],[Tenure]]&gt;2,Table_staff[[#This Row],[Salary]]*0.03,Table_staff[[#This Row],[Salary]]*0.02)</f>
        <v>1591.4</v>
      </c>
      <c r="N79" s="6">
        <f>_xlfn.XLOOKUP(Table_staff[[#This Row],[Rating]],'Salary vs Employee Rating Corr.'!$B$4:$B$8,'Salary vs Employee Rating Corr.'!$C$4:$C$8)</f>
        <v>3</v>
      </c>
      <c r="O79" s="5"/>
    </row>
    <row r="80" spans="2:15" x14ac:dyDescent="0.3">
      <c r="B80">
        <v>1138</v>
      </c>
      <c r="C80" t="s">
        <v>64</v>
      </c>
      <c r="D80" t="s">
        <v>8</v>
      </c>
      <c r="E80">
        <v>20</v>
      </c>
      <c r="F80" t="s">
        <v>13</v>
      </c>
      <c r="G80" s="5">
        <v>44744</v>
      </c>
      <c r="H80" t="s">
        <v>12</v>
      </c>
      <c r="I80" s="2">
        <v>79570</v>
      </c>
      <c r="J80" t="str">
        <f>IF(Table_staff[[#This Row],[Salary]]&gt;90000,"More than 90K","Less than 90K")</f>
        <v>Less than 90K</v>
      </c>
      <c r="K80" t="s">
        <v>206</v>
      </c>
      <c r="L80" s="6">
        <f ca="1">(TODAY()-Table_staff[[#This Row],[Date Joined]])/365</f>
        <v>1.1479452054794521</v>
      </c>
      <c r="M80" s="2">
        <f ca="1">IF(Table_staff[[#This Row],[Tenure]]&gt;2,Table_staff[[#This Row],[Salary]]*0.03,Table_staff[[#This Row],[Salary]]*0.02)</f>
        <v>1591.4</v>
      </c>
      <c r="N80" s="6">
        <f>_xlfn.XLOOKUP(Table_staff[[#This Row],[Rating]],'Salary vs Employee Rating Corr.'!$B$4:$B$8,'Salary vs Employee Rating Corr.'!$C$4:$C$8)</f>
        <v>3</v>
      </c>
      <c r="O80" s="5"/>
    </row>
    <row r="81" spans="2:15" x14ac:dyDescent="0.3">
      <c r="B81">
        <v>1087</v>
      </c>
      <c r="C81" t="s">
        <v>196</v>
      </c>
      <c r="D81" t="s">
        <v>15</v>
      </c>
      <c r="E81">
        <v>36</v>
      </c>
      <c r="F81" t="s">
        <v>13</v>
      </c>
      <c r="G81" s="5">
        <v>44433</v>
      </c>
      <c r="H81" t="s">
        <v>9</v>
      </c>
      <c r="I81" s="2">
        <v>78540</v>
      </c>
      <c r="J81" t="str">
        <f>IF(Table_staff[[#This Row],[Salary]]&gt;90000,"More than 90K","Less than 90K")</f>
        <v>Less than 90K</v>
      </c>
      <c r="K81" t="s">
        <v>207</v>
      </c>
      <c r="L81" s="6">
        <f ca="1">(TODAY()-Table_staff[[#This Row],[Date Joined]])/365</f>
        <v>2</v>
      </c>
      <c r="M81" s="2">
        <f ca="1">IF(Table_staff[[#This Row],[Tenure]]&gt;2,Table_staff[[#This Row],[Salary]]*0.03,Table_staff[[#This Row],[Salary]]*0.02)</f>
        <v>1570.8</v>
      </c>
      <c r="N81" s="6">
        <f>_xlfn.XLOOKUP(Table_staff[[#This Row],[Rating]],'Salary vs Employee Rating Corr.'!$B$4:$B$8,'Salary vs Employee Rating Corr.'!$C$4:$C$8)</f>
        <v>3</v>
      </c>
      <c r="O81" s="5"/>
    </row>
    <row r="82" spans="2:15" x14ac:dyDescent="0.3">
      <c r="B82">
        <v>1125</v>
      </c>
      <c r="C82" t="s">
        <v>51</v>
      </c>
      <c r="D82" t="s">
        <v>15</v>
      </c>
      <c r="E82">
        <v>36</v>
      </c>
      <c r="F82" t="s">
        <v>13</v>
      </c>
      <c r="G82" s="5">
        <v>44494</v>
      </c>
      <c r="H82" t="s">
        <v>9</v>
      </c>
      <c r="I82" s="2">
        <v>78540</v>
      </c>
      <c r="J82" t="str">
        <f>IF(Table_staff[[#This Row],[Salary]]&gt;90000,"More than 90K","Less than 90K")</f>
        <v>Less than 90K</v>
      </c>
      <c r="K82" t="s">
        <v>206</v>
      </c>
      <c r="L82" s="6">
        <f ca="1">(TODAY()-Table_staff[[#This Row],[Date Joined]])/365</f>
        <v>1.832876712328767</v>
      </c>
      <c r="M82" s="2">
        <f ca="1">IF(Table_staff[[#This Row],[Tenure]]&gt;2,Table_staff[[#This Row],[Salary]]*0.03,Table_staff[[#This Row],[Salary]]*0.02)</f>
        <v>1570.8</v>
      </c>
      <c r="N82" s="6">
        <f>_xlfn.XLOOKUP(Table_staff[[#This Row],[Rating]],'Salary vs Employee Rating Corr.'!$B$4:$B$8,'Salary vs Employee Rating Corr.'!$C$4:$C$8)</f>
        <v>3</v>
      </c>
      <c r="O82" s="5"/>
    </row>
    <row r="83" spans="2:15" x14ac:dyDescent="0.3">
      <c r="B83">
        <v>1077</v>
      </c>
      <c r="C83" t="s">
        <v>186</v>
      </c>
      <c r="D83" t="s">
        <v>15</v>
      </c>
      <c r="E83">
        <v>36</v>
      </c>
      <c r="F83" t="s">
        <v>13</v>
      </c>
      <c r="G83" s="5">
        <v>44468</v>
      </c>
      <c r="H83" t="s">
        <v>12</v>
      </c>
      <c r="I83" s="2">
        <v>78390</v>
      </c>
      <c r="J83" t="str">
        <f>IF(Table_staff[[#This Row],[Salary]]&gt;90000,"More than 90K","Less than 90K")</f>
        <v>Less than 90K</v>
      </c>
      <c r="K83" t="s">
        <v>207</v>
      </c>
      <c r="L83" s="6">
        <f ca="1">(TODAY()-Table_staff[[#This Row],[Date Joined]])/365</f>
        <v>1.904109589041096</v>
      </c>
      <c r="M83" s="2">
        <f ca="1">IF(Table_staff[[#This Row],[Tenure]]&gt;2,Table_staff[[#This Row],[Salary]]*0.03,Table_staff[[#This Row],[Salary]]*0.02)</f>
        <v>1567.8</v>
      </c>
      <c r="N83" s="6">
        <f>_xlfn.XLOOKUP(Table_staff[[#This Row],[Rating]],'Salary vs Employee Rating Corr.'!$B$4:$B$8,'Salary vs Employee Rating Corr.'!$C$4:$C$8)</f>
        <v>3</v>
      </c>
      <c r="O83" s="5"/>
    </row>
    <row r="84" spans="2:15" x14ac:dyDescent="0.3">
      <c r="B84">
        <v>1133</v>
      </c>
      <c r="C84" t="s">
        <v>59</v>
      </c>
      <c r="D84" t="s">
        <v>15</v>
      </c>
      <c r="E84">
        <v>36</v>
      </c>
      <c r="F84" t="s">
        <v>13</v>
      </c>
      <c r="G84" s="5">
        <v>44529</v>
      </c>
      <c r="H84" t="s">
        <v>12</v>
      </c>
      <c r="I84" s="2">
        <v>78390</v>
      </c>
      <c r="J84" t="str">
        <f>IF(Table_staff[[#This Row],[Salary]]&gt;90000,"More than 90K","Less than 90K")</f>
        <v>Less than 90K</v>
      </c>
      <c r="K84" t="s">
        <v>206</v>
      </c>
      <c r="L84" s="6">
        <f ca="1">(TODAY()-Table_staff[[#This Row],[Date Joined]])/365</f>
        <v>1.736986301369863</v>
      </c>
      <c r="M84" s="2">
        <f ca="1">IF(Table_staff[[#This Row],[Tenure]]&gt;2,Table_staff[[#This Row],[Salary]]*0.03,Table_staff[[#This Row],[Salary]]*0.02)</f>
        <v>1567.8</v>
      </c>
      <c r="N84" s="6">
        <f>_xlfn.XLOOKUP(Table_staff[[#This Row],[Rating]],'Salary vs Employee Rating Corr.'!$B$4:$B$8,'Salary vs Employee Rating Corr.'!$C$4:$C$8)</f>
        <v>3</v>
      </c>
      <c r="O84" s="5"/>
    </row>
    <row r="85" spans="2:15" x14ac:dyDescent="0.3">
      <c r="B85">
        <v>1020</v>
      </c>
      <c r="C85" t="s">
        <v>129</v>
      </c>
      <c r="D85" t="s">
        <v>15</v>
      </c>
      <c r="E85">
        <v>22</v>
      </c>
      <c r="F85" t="s">
        <v>10</v>
      </c>
      <c r="G85" s="5">
        <v>44388</v>
      </c>
      <c r="H85" t="s">
        <v>12</v>
      </c>
      <c r="I85" s="2">
        <v>76900</v>
      </c>
      <c r="J85" t="str">
        <f>IF(Table_staff[[#This Row],[Salary]]&gt;90000,"More than 90K","Less than 90K")</f>
        <v>Less than 90K</v>
      </c>
      <c r="K85" t="s">
        <v>207</v>
      </c>
      <c r="L85" s="6">
        <f ca="1">(TODAY()-Table_staff[[#This Row],[Date Joined]])/365</f>
        <v>2.1232876712328768</v>
      </c>
      <c r="M85" s="2">
        <f ca="1">IF(Table_staff[[#This Row],[Tenure]]&gt;2,Table_staff[[#This Row],[Salary]]*0.03,Table_staff[[#This Row],[Salary]]*0.02)</f>
        <v>2307</v>
      </c>
      <c r="N85" s="6">
        <f>_xlfn.XLOOKUP(Table_staff[[#This Row],[Rating]],'Salary vs Employee Rating Corr.'!$B$4:$B$8,'Salary vs Employee Rating Corr.'!$C$4:$C$8)</f>
        <v>4</v>
      </c>
      <c r="O85" s="5"/>
    </row>
    <row r="86" spans="2:15" x14ac:dyDescent="0.3">
      <c r="B86">
        <v>1152</v>
      </c>
      <c r="C86" t="s">
        <v>78</v>
      </c>
      <c r="D86" t="s">
        <v>15</v>
      </c>
      <c r="E86">
        <v>22</v>
      </c>
      <c r="F86" t="s">
        <v>10</v>
      </c>
      <c r="G86" s="5">
        <v>44450</v>
      </c>
      <c r="H86" t="s">
        <v>12</v>
      </c>
      <c r="I86" s="2">
        <v>76900</v>
      </c>
      <c r="J86" t="str">
        <f>IF(Table_staff[[#This Row],[Salary]]&gt;90000,"More than 90K","Less than 90K")</f>
        <v>Less than 90K</v>
      </c>
      <c r="K86" t="s">
        <v>206</v>
      </c>
      <c r="L86" s="6">
        <f ca="1">(TODAY()-Table_staff[[#This Row],[Date Joined]])/365</f>
        <v>1.9534246575342467</v>
      </c>
      <c r="M86" s="2">
        <f ca="1">IF(Table_staff[[#This Row],[Tenure]]&gt;2,Table_staff[[#This Row],[Salary]]*0.03,Table_staff[[#This Row],[Salary]]*0.02)</f>
        <v>1538</v>
      </c>
      <c r="N86" s="6">
        <f>_xlfn.XLOOKUP(Table_staff[[#This Row],[Rating]],'Salary vs Employee Rating Corr.'!$B$4:$B$8,'Salary vs Employee Rating Corr.'!$C$4:$C$8)</f>
        <v>4</v>
      </c>
      <c r="O86" s="5"/>
    </row>
    <row r="87" spans="2:15" x14ac:dyDescent="0.3">
      <c r="B87">
        <v>1051</v>
      </c>
      <c r="C87" t="s">
        <v>160</v>
      </c>
      <c r="D87" t="s">
        <v>15</v>
      </c>
      <c r="E87">
        <v>28</v>
      </c>
      <c r="F87" t="s">
        <v>13</v>
      </c>
      <c r="G87" s="5">
        <v>44124</v>
      </c>
      <c r="H87" t="s">
        <v>17</v>
      </c>
      <c r="I87" s="2">
        <v>75970</v>
      </c>
      <c r="J87" t="str">
        <f>IF(Table_staff[[#This Row],[Salary]]&gt;90000,"More than 90K","Less than 90K")</f>
        <v>Less than 90K</v>
      </c>
      <c r="K87" t="s">
        <v>207</v>
      </c>
      <c r="L87" s="6">
        <f ca="1">(TODAY()-Table_staff[[#This Row],[Date Joined]])/365</f>
        <v>2.8465753424657536</v>
      </c>
      <c r="M87" s="2">
        <f ca="1">IF(Table_staff[[#This Row],[Tenure]]&gt;2,Table_staff[[#This Row],[Salary]]*0.03,Table_staff[[#This Row],[Salary]]*0.02)</f>
        <v>2279.1</v>
      </c>
      <c r="N87" s="6">
        <f>_xlfn.XLOOKUP(Table_staff[[#This Row],[Rating]],'Salary vs Employee Rating Corr.'!$B$4:$B$8,'Salary vs Employee Rating Corr.'!$C$4:$C$8)</f>
        <v>3</v>
      </c>
      <c r="O87" s="5"/>
    </row>
    <row r="88" spans="2:15" x14ac:dyDescent="0.3">
      <c r="B88">
        <v>1121</v>
      </c>
      <c r="C88" t="s">
        <v>46</v>
      </c>
      <c r="D88" t="s">
        <v>15</v>
      </c>
      <c r="E88">
        <v>28</v>
      </c>
      <c r="F88" t="s">
        <v>13</v>
      </c>
      <c r="G88" s="5">
        <v>44185</v>
      </c>
      <c r="H88" t="s">
        <v>17</v>
      </c>
      <c r="I88" s="2">
        <v>75970</v>
      </c>
      <c r="J88" t="str">
        <f>IF(Table_staff[[#This Row],[Salary]]&gt;90000,"More than 90K","Less than 90K")</f>
        <v>Less than 90K</v>
      </c>
      <c r="K88" t="s">
        <v>206</v>
      </c>
      <c r="L88" s="6">
        <f ca="1">(TODAY()-Table_staff[[#This Row],[Date Joined]])/365</f>
        <v>2.6794520547945204</v>
      </c>
      <c r="M88" s="2">
        <f ca="1">IF(Table_staff[[#This Row],[Tenure]]&gt;2,Table_staff[[#This Row],[Salary]]*0.03,Table_staff[[#This Row],[Salary]]*0.02)</f>
        <v>2279.1</v>
      </c>
      <c r="N88" s="6">
        <f>_xlfn.XLOOKUP(Table_staff[[#This Row],[Rating]],'Salary vs Employee Rating Corr.'!$B$4:$B$8,'Salary vs Employee Rating Corr.'!$C$4:$C$8)</f>
        <v>3</v>
      </c>
      <c r="O88" s="5"/>
    </row>
    <row r="89" spans="2:15" x14ac:dyDescent="0.3">
      <c r="B89">
        <v>1041</v>
      </c>
      <c r="C89" t="s">
        <v>150</v>
      </c>
      <c r="D89" t="s">
        <v>8</v>
      </c>
      <c r="E89">
        <v>21</v>
      </c>
      <c r="F89" t="s">
        <v>13</v>
      </c>
      <c r="G89" s="5">
        <v>44180</v>
      </c>
      <c r="H89" t="s">
        <v>26</v>
      </c>
      <c r="I89" s="2">
        <v>75880</v>
      </c>
      <c r="J89" t="str">
        <f>IF(Table_staff[[#This Row],[Salary]]&gt;90000,"More than 90K","Less than 90K")</f>
        <v>Less than 90K</v>
      </c>
      <c r="K89" t="s">
        <v>207</v>
      </c>
      <c r="L89" s="6">
        <f ca="1">(TODAY()-Table_staff[[#This Row],[Date Joined]])/365</f>
        <v>2.6931506849315068</v>
      </c>
      <c r="M89" s="2">
        <f ca="1">IF(Table_staff[[#This Row],[Tenure]]&gt;2,Table_staff[[#This Row],[Salary]]*0.03,Table_staff[[#This Row],[Salary]]*0.02)</f>
        <v>2276.4</v>
      </c>
      <c r="N89" s="6">
        <f>_xlfn.XLOOKUP(Table_staff[[#This Row],[Rating]],'Salary vs Employee Rating Corr.'!$B$4:$B$8,'Salary vs Employee Rating Corr.'!$C$4:$C$8)</f>
        <v>3</v>
      </c>
      <c r="O89" s="5"/>
    </row>
    <row r="90" spans="2:15" x14ac:dyDescent="0.3">
      <c r="B90">
        <v>1112</v>
      </c>
      <c r="C90" t="s">
        <v>36</v>
      </c>
      <c r="D90" t="s">
        <v>8</v>
      </c>
      <c r="E90">
        <v>21</v>
      </c>
      <c r="F90" t="s">
        <v>13</v>
      </c>
      <c r="G90" s="5">
        <v>44242</v>
      </c>
      <c r="H90" t="s">
        <v>26</v>
      </c>
      <c r="I90" s="2">
        <v>75880</v>
      </c>
      <c r="J90" t="str">
        <f>IF(Table_staff[[#This Row],[Salary]]&gt;90000,"More than 90K","Less than 90K")</f>
        <v>Less than 90K</v>
      </c>
      <c r="K90" t="s">
        <v>206</v>
      </c>
      <c r="L90" s="6">
        <f ca="1">(TODAY()-Table_staff[[#This Row],[Date Joined]])/365</f>
        <v>2.5232876712328767</v>
      </c>
      <c r="M90" s="2">
        <f ca="1">IF(Table_staff[[#This Row],[Tenure]]&gt;2,Table_staff[[#This Row],[Salary]]*0.03,Table_staff[[#This Row],[Salary]]*0.02)</f>
        <v>2276.4</v>
      </c>
      <c r="N90" s="6">
        <f>_xlfn.XLOOKUP(Table_staff[[#This Row],[Rating]],'Salary vs Employee Rating Corr.'!$B$4:$B$8,'Salary vs Employee Rating Corr.'!$C$4:$C$8)</f>
        <v>3</v>
      </c>
      <c r="O90" s="5"/>
    </row>
    <row r="91" spans="2:15" x14ac:dyDescent="0.3">
      <c r="B91">
        <v>1085</v>
      </c>
      <c r="C91" t="s">
        <v>194</v>
      </c>
      <c r="D91" t="s">
        <v>15</v>
      </c>
      <c r="E91">
        <v>33</v>
      </c>
      <c r="F91" t="s">
        <v>49</v>
      </c>
      <c r="G91" s="5">
        <v>44313</v>
      </c>
      <c r="H91" t="s">
        <v>23</v>
      </c>
      <c r="I91" s="2">
        <v>75480</v>
      </c>
      <c r="J91" t="str">
        <f>IF(Table_staff[[#This Row],[Salary]]&gt;90000,"More than 90K","Less than 90K")</f>
        <v>Less than 90K</v>
      </c>
      <c r="K91" t="s">
        <v>207</v>
      </c>
      <c r="L91" s="6">
        <f ca="1">(TODAY()-Table_staff[[#This Row],[Date Joined]])/365</f>
        <v>2.3287671232876712</v>
      </c>
      <c r="M91" s="2">
        <f ca="1">IF(Table_staff[[#This Row],[Tenure]]&gt;2,Table_staff[[#This Row],[Salary]]*0.03,Table_staff[[#This Row],[Salary]]*0.02)</f>
        <v>2264.4</v>
      </c>
      <c r="N91" s="6">
        <f>_xlfn.XLOOKUP(Table_staff[[#This Row],[Rating]],'Salary vs Employee Rating Corr.'!$B$4:$B$8,'Salary vs Employee Rating Corr.'!$C$4:$C$8)</f>
        <v>1</v>
      </c>
      <c r="O91" s="5"/>
    </row>
    <row r="92" spans="2:15" x14ac:dyDescent="0.3">
      <c r="B92">
        <v>1123</v>
      </c>
      <c r="C92" t="s">
        <v>48</v>
      </c>
      <c r="D92" t="s">
        <v>15</v>
      </c>
      <c r="E92">
        <v>33</v>
      </c>
      <c r="F92" t="s">
        <v>49</v>
      </c>
      <c r="G92" s="5">
        <v>44374</v>
      </c>
      <c r="H92" t="s">
        <v>23</v>
      </c>
      <c r="I92" s="2">
        <v>75480</v>
      </c>
      <c r="J92" t="str">
        <f>IF(Table_staff[[#This Row],[Salary]]&gt;90000,"More than 90K","Less than 90K")</f>
        <v>Less than 90K</v>
      </c>
      <c r="K92" t="s">
        <v>206</v>
      </c>
      <c r="L92" s="6">
        <f ca="1">(TODAY()-Table_staff[[#This Row],[Date Joined]])/365</f>
        <v>2.1616438356164385</v>
      </c>
      <c r="M92" s="2">
        <f ca="1">IF(Table_staff[[#This Row],[Tenure]]&gt;2,Table_staff[[#This Row],[Salary]]*0.03,Table_staff[[#This Row],[Salary]]*0.02)</f>
        <v>2264.4</v>
      </c>
      <c r="N92" s="6">
        <f>_xlfn.XLOOKUP(Table_staff[[#This Row],[Rating]],'Salary vs Employee Rating Corr.'!$B$4:$B$8,'Salary vs Employee Rating Corr.'!$C$4:$C$8)</f>
        <v>1</v>
      </c>
      <c r="O92" s="5"/>
    </row>
    <row r="93" spans="2:15" x14ac:dyDescent="0.3">
      <c r="B93">
        <v>1045</v>
      </c>
      <c r="C93" t="s">
        <v>154</v>
      </c>
      <c r="D93" t="s">
        <v>15</v>
      </c>
      <c r="E93">
        <v>33</v>
      </c>
      <c r="F93" t="s">
        <v>13</v>
      </c>
      <c r="G93" s="5">
        <v>44253</v>
      </c>
      <c r="H93" t="s">
        <v>23</v>
      </c>
      <c r="I93" s="2">
        <v>75280</v>
      </c>
      <c r="J93" t="str">
        <f>IF(Table_staff[[#This Row],[Salary]]&gt;90000,"More than 90K","Less than 90K")</f>
        <v>Less than 90K</v>
      </c>
      <c r="K93" t="s">
        <v>207</v>
      </c>
      <c r="L93" s="6">
        <f ca="1">(TODAY()-Table_staff[[#This Row],[Date Joined]])/365</f>
        <v>2.493150684931507</v>
      </c>
      <c r="M93" s="2">
        <f ca="1">IF(Table_staff[[#This Row],[Tenure]]&gt;2,Table_staff[[#This Row],[Salary]]*0.03,Table_staff[[#This Row],[Salary]]*0.02)</f>
        <v>2258.4</v>
      </c>
      <c r="N93" s="6">
        <f>_xlfn.XLOOKUP(Table_staff[[#This Row],[Rating]],'Salary vs Employee Rating Corr.'!$B$4:$B$8,'Salary vs Employee Rating Corr.'!$C$4:$C$8)</f>
        <v>3</v>
      </c>
      <c r="O93" s="5"/>
    </row>
    <row r="94" spans="2:15" x14ac:dyDescent="0.3">
      <c r="B94">
        <v>1179</v>
      </c>
      <c r="C94" t="s">
        <v>105</v>
      </c>
      <c r="D94" t="s">
        <v>15</v>
      </c>
      <c r="E94">
        <v>33</v>
      </c>
      <c r="F94" t="s">
        <v>13</v>
      </c>
      <c r="G94" s="5">
        <v>44312</v>
      </c>
      <c r="H94" t="s">
        <v>23</v>
      </c>
      <c r="I94" s="2">
        <v>75280</v>
      </c>
      <c r="J94" t="str">
        <f>IF(Table_staff[[#This Row],[Salary]]&gt;90000,"More than 90K","Less than 90K")</f>
        <v>Less than 90K</v>
      </c>
      <c r="K94" t="s">
        <v>206</v>
      </c>
      <c r="L94" s="6">
        <f ca="1">(TODAY()-Table_staff[[#This Row],[Date Joined]])/365</f>
        <v>2.3315068493150686</v>
      </c>
      <c r="M94" s="2">
        <f ca="1">IF(Table_staff[[#This Row],[Tenure]]&gt;2,Table_staff[[#This Row],[Salary]]*0.03,Table_staff[[#This Row],[Salary]]*0.02)</f>
        <v>2258.4</v>
      </c>
      <c r="N94" s="6">
        <f>_xlfn.XLOOKUP(Table_staff[[#This Row],[Rating]],'Salary vs Employee Rating Corr.'!$B$4:$B$8,'Salary vs Employee Rating Corr.'!$C$4:$C$8)</f>
        <v>3</v>
      </c>
      <c r="O94" s="5"/>
    </row>
    <row r="95" spans="2:15" x14ac:dyDescent="0.3">
      <c r="B95">
        <v>1024</v>
      </c>
      <c r="C95" t="s">
        <v>133</v>
      </c>
      <c r="D95" t="s">
        <v>15</v>
      </c>
      <c r="E95">
        <v>42</v>
      </c>
      <c r="F95" t="s">
        <v>43</v>
      </c>
      <c r="G95" s="5">
        <v>44718</v>
      </c>
      <c r="H95" t="s">
        <v>12</v>
      </c>
      <c r="I95" s="2">
        <v>75000</v>
      </c>
      <c r="J95" t="str">
        <f>IF(Table_staff[[#This Row],[Salary]]&gt;90000,"More than 90K","Less than 90K")</f>
        <v>Less than 90K</v>
      </c>
      <c r="K95" t="s">
        <v>207</v>
      </c>
      <c r="L95" s="6">
        <f ca="1">(TODAY()-Table_staff[[#This Row],[Date Joined]])/365</f>
        <v>1.2191780821917808</v>
      </c>
      <c r="M95" s="2">
        <f ca="1">IF(Table_staff[[#This Row],[Tenure]]&gt;2,Table_staff[[#This Row],[Salary]]*0.03,Table_staff[[#This Row],[Salary]]*0.02)</f>
        <v>1500</v>
      </c>
      <c r="N95" s="6">
        <f>_xlfn.XLOOKUP(Table_staff[[#This Row],[Rating]],'Salary vs Employee Rating Corr.'!$B$4:$B$8,'Salary vs Employee Rating Corr.'!$C$4:$C$8)</f>
        <v>5</v>
      </c>
      <c r="O95" s="5"/>
    </row>
    <row r="96" spans="2:15" x14ac:dyDescent="0.3">
      <c r="B96">
        <v>1118</v>
      </c>
      <c r="C96" t="s">
        <v>42</v>
      </c>
      <c r="D96" t="s">
        <v>15</v>
      </c>
      <c r="E96">
        <v>42</v>
      </c>
      <c r="F96" t="s">
        <v>43</v>
      </c>
      <c r="G96" s="5">
        <v>44779</v>
      </c>
      <c r="H96" t="s">
        <v>12</v>
      </c>
      <c r="I96" s="2">
        <v>75000</v>
      </c>
      <c r="J96" t="str">
        <f>IF(Table_staff[[#This Row],[Salary]]&gt;90000,"More than 90K","Less than 90K")</f>
        <v>Less than 90K</v>
      </c>
      <c r="K96" t="s">
        <v>206</v>
      </c>
      <c r="L96" s="6">
        <f ca="1">(TODAY()-Table_staff[[#This Row],[Date Joined]])/365</f>
        <v>1.0520547945205478</v>
      </c>
      <c r="M96" s="2">
        <f ca="1">IF(Table_staff[[#This Row],[Tenure]]&gt;2,Table_staff[[#This Row],[Salary]]*0.03,Table_staff[[#This Row],[Salary]]*0.02)</f>
        <v>1500</v>
      </c>
      <c r="N96" s="6">
        <f>_xlfn.XLOOKUP(Table_staff[[#This Row],[Rating]],'Salary vs Employee Rating Corr.'!$B$4:$B$8,'Salary vs Employee Rating Corr.'!$C$4:$C$8)</f>
        <v>5</v>
      </c>
      <c r="O96" s="5"/>
    </row>
    <row r="97" spans="2:15" x14ac:dyDescent="0.3">
      <c r="B97">
        <v>1009</v>
      </c>
      <c r="C97" t="s">
        <v>118</v>
      </c>
      <c r="D97" t="s">
        <v>8</v>
      </c>
      <c r="E97">
        <v>33</v>
      </c>
      <c r="F97" t="s">
        <v>13</v>
      </c>
      <c r="G97" s="5">
        <v>44324</v>
      </c>
      <c r="H97" t="s">
        <v>9</v>
      </c>
      <c r="I97" s="2">
        <v>74550</v>
      </c>
      <c r="J97" t="str">
        <f>IF(Table_staff[[#This Row],[Salary]]&gt;90000,"More than 90K","Less than 90K")</f>
        <v>Less than 90K</v>
      </c>
      <c r="K97" t="s">
        <v>207</v>
      </c>
      <c r="L97" s="6">
        <f ca="1">(TODAY()-Table_staff[[#This Row],[Date Joined]])/365</f>
        <v>2.2986301369863016</v>
      </c>
      <c r="M97" s="2">
        <f ca="1">IF(Table_staff[[#This Row],[Tenure]]&gt;2,Table_staff[[#This Row],[Salary]]*0.03,Table_staff[[#This Row],[Salary]]*0.02)</f>
        <v>2236.5</v>
      </c>
      <c r="N97" s="6">
        <f>_xlfn.XLOOKUP(Table_staff[[#This Row],[Rating]],'Salary vs Employee Rating Corr.'!$B$4:$B$8,'Salary vs Employee Rating Corr.'!$C$4:$C$8)</f>
        <v>3</v>
      </c>
      <c r="O97" s="5"/>
    </row>
    <row r="98" spans="2:15" x14ac:dyDescent="0.3">
      <c r="B98">
        <v>1180</v>
      </c>
      <c r="C98" t="s">
        <v>106</v>
      </c>
      <c r="D98" t="s">
        <v>8</v>
      </c>
      <c r="E98">
        <v>33</v>
      </c>
      <c r="F98" t="s">
        <v>13</v>
      </c>
      <c r="G98" s="5">
        <v>44385</v>
      </c>
      <c r="H98" t="s">
        <v>9</v>
      </c>
      <c r="I98" s="2">
        <v>74550</v>
      </c>
      <c r="J98" t="str">
        <f>IF(Table_staff[[#This Row],[Salary]]&gt;90000,"More than 90K","Less than 90K")</f>
        <v>Less than 90K</v>
      </c>
      <c r="K98" t="s">
        <v>206</v>
      </c>
      <c r="L98" s="6">
        <f ca="1">(TODAY()-Table_staff[[#This Row],[Date Joined]])/365</f>
        <v>2.1315068493150684</v>
      </c>
      <c r="M98" s="2">
        <f ca="1">IF(Table_staff[[#This Row],[Tenure]]&gt;2,Table_staff[[#This Row],[Salary]]*0.03,Table_staff[[#This Row],[Salary]]*0.02)</f>
        <v>2236.5</v>
      </c>
      <c r="N98" s="6">
        <f>_xlfn.XLOOKUP(Table_staff[[#This Row],[Rating]],'Salary vs Employee Rating Corr.'!$B$4:$B$8,'Salary vs Employee Rating Corr.'!$C$4:$C$8)</f>
        <v>3</v>
      </c>
      <c r="O98" s="5"/>
    </row>
    <row r="99" spans="2:15" x14ac:dyDescent="0.3">
      <c r="B99">
        <v>1067</v>
      </c>
      <c r="C99" t="s">
        <v>176</v>
      </c>
      <c r="D99" t="s">
        <v>8</v>
      </c>
      <c r="E99">
        <v>36</v>
      </c>
      <c r="F99" t="s">
        <v>13</v>
      </c>
      <c r="G99" s="5">
        <v>44272</v>
      </c>
      <c r="H99" t="s">
        <v>17</v>
      </c>
      <c r="I99" s="2">
        <v>71380</v>
      </c>
      <c r="J99" t="str">
        <f>IF(Table_staff[[#This Row],[Salary]]&gt;90000,"More than 90K","Less than 90K")</f>
        <v>Less than 90K</v>
      </c>
      <c r="K99" t="s">
        <v>207</v>
      </c>
      <c r="L99" s="6">
        <f ca="1">(TODAY()-Table_staff[[#This Row],[Date Joined]])/365</f>
        <v>2.441095890410959</v>
      </c>
      <c r="M99" s="2">
        <f ca="1">IF(Table_staff[[#This Row],[Tenure]]&gt;2,Table_staff[[#This Row],[Salary]]*0.03,Table_staff[[#This Row],[Salary]]*0.02)</f>
        <v>2141.4</v>
      </c>
      <c r="N99" s="6">
        <f>_xlfn.XLOOKUP(Table_staff[[#This Row],[Rating]],'Salary vs Employee Rating Corr.'!$B$4:$B$8,'Salary vs Employee Rating Corr.'!$C$4:$C$8)</f>
        <v>3</v>
      </c>
      <c r="O99" s="5"/>
    </row>
    <row r="100" spans="2:15" x14ac:dyDescent="0.3">
      <c r="B100">
        <v>1147</v>
      </c>
      <c r="C100" t="s">
        <v>73</v>
      </c>
      <c r="D100" t="s">
        <v>8</v>
      </c>
      <c r="E100">
        <v>36</v>
      </c>
      <c r="F100" t="s">
        <v>13</v>
      </c>
      <c r="G100" s="5">
        <v>44333</v>
      </c>
      <c r="H100" t="s">
        <v>17</v>
      </c>
      <c r="I100" s="2">
        <v>71380</v>
      </c>
      <c r="J100" t="str">
        <f>IF(Table_staff[[#This Row],[Salary]]&gt;90000,"More than 90K","Less than 90K")</f>
        <v>Less than 90K</v>
      </c>
      <c r="K100" t="s">
        <v>206</v>
      </c>
      <c r="L100" s="6">
        <f ca="1">(TODAY()-Table_staff[[#This Row],[Date Joined]])/365</f>
        <v>2.2739726027397262</v>
      </c>
      <c r="M100" s="2">
        <f ca="1">IF(Table_staff[[#This Row],[Tenure]]&gt;2,Table_staff[[#This Row],[Salary]]*0.03,Table_staff[[#This Row],[Salary]]*0.02)</f>
        <v>2141.4</v>
      </c>
      <c r="N100" s="6">
        <f>_xlfn.XLOOKUP(Table_staff[[#This Row],[Rating]],'Salary vs Employee Rating Corr.'!$B$4:$B$8,'Salary vs Employee Rating Corr.'!$C$4:$C$8)</f>
        <v>3</v>
      </c>
      <c r="O100" s="5"/>
    </row>
    <row r="101" spans="2:15" x14ac:dyDescent="0.3">
      <c r="B101">
        <v>1089</v>
      </c>
      <c r="C101" t="s">
        <v>198</v>
      </c>
      <c r="D101" t="s">
        <v>8</v>
      </c>
      <c r="E101">
        <v>46</v>
      </c>
      <c r="F101" t="s">
        <v>13</v>
      </c>
      <c r="G101" s="5">
        <v>44697</v>
      </c>
      <c r="H101" t="s">
        <v>12</v>
      </c>
      <c r="I101" s="2">
        <v>70610</v>
      </c>
      <c r="J101" t="str">
        <f>IF(Table_staff[[#This Row],[Salary]]&gt;90000,"More than 90K","Less than 90K")</f>
        <v>Less than 90K</v>
      </c>
      <c r="K101" t="s">
        <v>207</v>
      </c>
      <c r="L101" s="6">
        <f ca="1">(TODAY()-Table_staff[[#This Row],[Date Joined]])/365</f>
        <v>1.2767123287671234</v>
      </c>
      <c r="M101" s="2">
        <f ca="1">IF(Table_staff[[#This Row],[Tenure]]&gt;2,Table_staff[[#This Row],[Salary]]*0.03,Table_staff[[#This Row],[Salary]]*0.02)</f>
        <v>1412.2</v>
      </c>
      <c r="N101" s="6">
        <f>_xlfn.XLOOKUP(Table_staff[[#This Row],[Rating]],'Salary vs Employee Rating Corr.'!$B$4:$B$8,'Salary vs Employee Rating Corr.'!$C$4:$C$8)</f>
        <v>3</v>
      </c>
      <c r="O101" s="5"/>
    </row>
    <row r="102" spans="2:15" x14ac:dyDescent="0.3">
      <c r="B102">
        <v>1094</v>
      </c>
      <c r="C102" t="s">
        <v>11</v>
      </c>
      <c r="D102" t="s">
        <v>8</v>
      </c>
      <c r="E102">
        <v>46</v>
      </c>
      <c r="F102" t="s">
        <v>13</v>
      </c>
      <c r="G102" s="5">
        <v>44758</v>
      </c>
      <c r="H102" t="s">
        <v>12</v>
      </c>
      <c r="I102" s="2">
        <v>70610</v>
      </c>
      <c r="J102" t="str">
        <f>IF(Table_staff[[#This Row],[Salary]]&gt;90000,"More than 90K","Less than 90K")</f>
        <v>Less than 90K</v>
      </c>
      <c r="K102" t="s">
        <v>206</v>
      </c>
      <c r="L102" s="6">
        <f ca="1">(TODAY()-Table_staff[[#This Row],[Date Joined]])/365</f>
        <v>1.1095890410958904</v>
      </c>
      <c r="M102" s="2">
        <f ca="1">IF(Table_staff[[#This Row],[Tenure]]&gt;2,Table_staff[[#This Row],[Salary]]*0.03,Table_staff[[#This Row],[Salary]]*0.02)</f>
        <v>1412.2</v>
      </c>
      <c r="N102" s="6">
        <f>_xlfn.XLOOKUP(Table_staff[[#This Row],[Rating]],'Salary vs Employee Rating Corr.'!$B$4:$B$8,'Salary vs Employee Rating Corr.'!$C$4:$C$8)</f>
        <v>3</v>
      </c>
      <c r="O102" s="5"/>
    </row>
    <row r="103" spans="2:15" x14ac:dyDescent="0.3">
      <c r="B103">
        <v>1050</v>
      </c>
      <c r="C103" t="s">
        <v>159</v>
      </c>
      <c r="D103" t="s">
        <v>8</v>
      </c>
      <c r="E103">
        <v>42</v>
      </c>
      <c r="F103" t="s">
        <v>18</v>
      </c>
      <c r="G103" s="5">
        <v>44670</v>
      </c>
      <c r="H103" t="s">
        <v>17</v>
      </c>
      <c r="I103" s="2">
        <v>70270</v>
      </c>
      <c r="J103" t="str">
        <f>IF(Table_staff[[#This Row],[Salary]]&gt;90000,"More than 90K","Less than 90K")</f>
        <v>Less than 90K</v>
      </c>
      <c r="K103" t="s">
        <v>207</v>
      </c>
      <c r="L103" s="6">
        <f ca="1">(TODAY()-Table_staff[[#This Row],[Date Joined]])/365</f>
        <v>1.3506849315068492</v>
      </c>
      <c r="M103" s="2">
        <f ca="1">IF(Table_staff[[#This Row],[Tenure]]&gt;2,Table_staff[[#This Row],[Salary]]*0.03,Table_staff[[#This Row],[Salary]]*0.02)</f>
        <v>1405.4</v>
      </c>
      <c r="N103" s="6">
        <f>_xlfn.XLOOKUP(Table_staff[[#This Row],[Rating]],'Salary vs Employee Rating Corr.'!$B$4:$B$8,'Salary vs Employee Rating Corr.'!$C$4:$C$8)</f>
        <v>2</v>
      </c>
      <c r="O103" s="5"/>
    </row>
    <row r="104" spans="2:15" x14ac:dyDescent="0.3">
      <c r="B104">
        <v>1182</v>
      </c>
      <c r="C104" t="s">
        <v>108</v>
      </c>
      <c r="D104" t="s">
        <v>8</v>
      </c>
      <c r="E104">
        <v>42</v>
      </c>
      <c r="F104" t="s">
        <v>18</v>
      </c>
      <c r="G104" s="5">
        <v>44731</v>
      </c>
      <c r="H104" t="s">
        <v>17</v>
      </c>
      <c r="I104" s="2">
        <v>70270</v>
      </c>
      <c r="J104" t="str">
        <f>IF(Table_staff[[#This Row],[Salary]]&gt;90000,"More than 90K","Less than 90K")</f>
        <v>Less than 90K</v>
      </c>
      <c r="K104" t="s">
        <v>206</v>
      </c>
      <c r="L104" s="6">
        <f ca="1">(TODAY()-Table_staff[[#This Row],[Date Joined]])/365</f>
        <v>1.1835616438356165</v>
      </c>
      <c r="M104" s="2">
        <f ca="1">IF(Table_staff[[#This Row],[Tenure]]&gt;2,Table_staff[[#This Row],[Salary]]*0.03,Table_staff[[#This Row],[Salary]]*0.02)</f>
        <v>1405.4</v>
      </c>
      <c r="N104" s="6">
        <f>_xlfn.XLOOKUP(Table_staff[[#This Row],[Rating]],'Salary vs Employee Rating Corr.'!$B$4:$B$8,'Salary vs Employee Rating Corr.'!$C$4:$C$8)</f>
        <v>2</v>
      </c>
      <c r="O104" s="5"/>
    </row>
    <row r="105" spans="2:15" x14ac:dyDescent="0.3">
      <c r="B105">
        <v>1018</v>
      </c>
      <c r="C105" t="s">
        <v>127</v>
      </c>
      <c r="D105" t="s">
        <v>8</v>
      </c>
      <c r="E105">
        <v>30</v>
      </c>
      <c r="F105" t="s">
        <v>13</v>
      </c>
      <c r="G105" s="5">
        <v>44789</v>
      </c>
      <c r="H105" t="s">
        <v>23</v>
      </c>
      <c r="I105" s="2">
        <v>69710</v>
      </c>
      <c r="J105" t="str">
        <f>IF(Table_staff[[#This Row],[Salary]]&gt;90000,"More than 90K","Less than 90K")</f>
        <v>Less than 90K</v>
      </c>
      <c r="K105" t="s">
        <v>207</v>
      </c>
      <c r="L105" s="6">
        <f ca="1">(TODAY()-Table_staff[[#This Row],[Date Joined]])/365</f>
        <v>1.0246575342465754</v>
      </c>
      <c r="M105" s="2">
        <f ca="1">IF(Table_staff[[#This Row],[Tenure]]&gt;2,Table_staff[[#This Row],[Salary]]*0.03,Table_staff[[#This Row],[Salary]]*0.02)</f>
        <v>1394.2</v>
      </c>
      <c r="N105" s="6">
        <f>_xlfn.XLOOKUP(Table_staff[[#This Row],[Rating]],'Salary vs Employee Rating Corr.'!$B$4:$B$8,'Salary vs Employee Rating Corr.'!$C$4:$C$8)</f>
        <v>3</v>
      </c>
      <c r="O105" s="5"/>
    </row>
    <row r="106" spans="2:15" x14ac:dyDescent="0.3">
      <c r="B106">
        <v>1146</v>
      </c>
      <c r="C106" t="s">
        <v>72</v>
      </c>
      <c r="D106" t="s">
        <v>8</v>
      </c>
      <c r="E106">
        <v>30</v>
      </c>
      <c r="F106" t="s">
        <v>13</v>
      </c>
      <c r="G106" s="5">
        <v>44850</v>
      </c>
      <c r="H106" t="s">
        <v>23</v>
      </c>
      <c r="I106" s="2">
        <v>69710</v>
      </c>
      <c r="J106" t="str">
        <f>IF(Table_staff[[#This Row],[Salary]]&gt;90000,"More than 90K","Less than 90K")</f>
        <v>Less than 90K</v>
      </c>
      <c r="K106" t="s">
        <v>206</v>
      </c>
      <c r="L106" s="6">
        <f ca="1">(TODAY()-Table_staff[[#This Row],[Date Joined]])/365</f>
        <v>0.8575342465753425</v>
      </c>
      <c r="M106" s="2">
        <f ca="1">IF(Table_staff[[#This Row],[Tenure]]&gt;2,Table_staff[[#This Row],[Salary]]*0.03,Table_staff[[#This Row],[Salary]]*0.02)</f>
        <v>1394.2</v>
      </c>
      <c r="N106" s="6">
        <f>_xlfn.XLOOKUP(Table_staff[[#This Row],[Rating]],'Salary vs Employee Rating Corr.'!$B$4:$B$8,'Salary vs Employee Rating Corr.'!$C$4:$C$8)</f>
        <v>3</v>
      </c>
      <c r="O106" s="5"/>
    </row>
    <row r="107" spans="2:15" x14ac:dyDescent="0.3">
      <c r="B107">
        <v>1073</v>
      </c>
      <c r="C107" t="s">
        <v>182</v>
      </c>
      <c r="D107" t="s">
        <v>8</v>
      </c>
      <c r="E107">
        <v>30</v>
      </c>
      <c r="F107" t="s">
        <v>13</v>
      </c>
      <c r="G107" s="5">
        <v>44214</v>
      </c>
      <c r="H107" t="s">
        <v>23</v>
      </c>
      <c r="I107" s="2">
        <v>69120</v>
      </c>
      <c r="J107" t="str">
        <f>IF(Table_staff[[#This Row],[Salary]]&gt;90000,"More than 90K","Less than 90K")</f>
        <v>Less than 90K</v>
      </c>
      <c r="K107" t="s">
        <v>207</v>
      </c>
      <c r="L107" s="6">
        <f ca="1">(TODAY()-Table_staff[[#This Row],[Date Joined]])/365</f>
        <v>2.6</v>
      </c>
      <c r="M107" s="2">
        <f ca="1">IF(Table_staff[[#This Row],[Tenure]]&gt;2,Table_staff[[#This Row],[Salary]]*0.03,Table_staff[[#This Row],[Salary]]*0.02)</f>
        <v>2073.6</v>
      </c>
      <c r="N107" s="6">
        <f>_xlfn.XLOOKUP(Table_staff[[#This Row],[Rating]],'Salary vs Employee Rating Corr.'!$B$4:$B$8,'Salary vs Employee Rating Corr.'!$C$4:$C$8)</f>
        <v>3</v>
      </c>
      <c r="O107" s="5"/>
    </row>
    <row r="108" spans="2:15" x14ac:dyDescent="0.3">
      <c r="B108">
        <v>1150</v>
      </c>
      <c r="C108" t="s">
        <v>76</v>
      </c>
      <c r="D108" t="s">
        <v>8</v>
      </c>
      <c r="E108">
        <v>30</v>
      </c>
      <c r="F108" t="s">
        <v>13</v>
      </c>
      <c r="G108" s="5">
        <v>44273</v>
      </c>
      <c r="H108" t="s">
        <v>23</v>
      </c>
      <c r="I108" s="2">
        <v>69120</v>
      </c>
      <c r="J108" t="str">
        <f>IF(Table_staff[[#This Row],[Salary]]&gt;90000,"More than 90K","Less than 90K")</f>
        <v>Less than 90K</v>
      </c>
      <c r="K108" t="s">
        <v>206</v>
      </c>
      <c r="L108" s="6">
        <f ca="1">(TODAY()-Table_staff[[#This Row],[Date Joined]])/365</f>
        <v>2.4383561643835616</v>
      </c>
      <c r="M108" s="2">
        <f ca="1">IF(Table_staff[[#This Row],[Tenure]]&gt;2,Table_staff[[#This Row],[Salary]]*0.03,Table_staff[[#This Row],[Salary]]*0.02)</f>
        <v>2073.6</v>
      </c>
      <c r="N108" s="6">
        <f>_xlfn.XLOOKUP(Table_staff[[#This Row],[Rating]],'Salary vs Employee Rating Corr.'!$B$4:$B$8,'Salary vs Employee Rating Corr.'!$C$4:$C$8)</f>
        <v>3</v>
      </c>
      <c r="O108" s="5"/>
    </row>
    <row r="109" spans="2:15" x14ac:dyDescent="0.3">
      <c r="B109">
        <v>1071</v>
      </c>
      <c r="C109" t="s">
        <v>180</v>
      </c>
      <c r="D109" t="s">
        <v>8</v>
      </c>
      <c r="E109">
        <v>37</v>
      </c>
      <c r="F109" t="s">
        <v>13</v>
      </c>
      <c r="G109" s="5">
        <v>44640</v>
      </c>
      <c r="H109" t="s">
        <v>23</v>
      </c>
      <c r="I109" s="2">
        <v>69070</v>
      </c>
      <c r="J109" t="str">
        <f>IF(Table_staff[[#This Row],[Salary]]&gt;90000,"More than 90K","Less than 90K")</f>
        <v>Less than 90K</v>
      </c>
      <c r="K109" t="s">
        <v>207</v>
      </c>
      <c r="L109" s="6">
        <f ca="1">(TODAY()-Table_staff[[#This Row],[Date Joined]])/365</f>
        <v>1.4328767123287671</v>
      </c>
      <c r="M109" s="2">
        <f ca="1">IF(Table_staff[[#This Row],[Tenure]]&gt;2,Table_staff[[#This Row],[Salary]]*0.03,Table_staff[[#This Row],[Salary]]*0.02)</f>
        <v>1381.4</v>
      </c>
      <c r="N109" s="6">
        <f>_xlfn.XLOOKUP(Table_staff[[#This Row],[Rating]],'Salary vs Employee Rating Corr.'!$B$4:$B$8,'Salary vs Employee Rating Corr.'!$C$4:$C$8)</f>
        <v>3</v>
      </c>
      <c r="O109" s="5"/>
    </row>
    <row r="110" spans="2:15" x14ac:dyDescent="0.3">
      <c r="B110">
        <v>1105</v>
      </c>
      <c r="C110" t="s">
        <v>29</v>
      </c>
      <c r="D110" t="s">
        <v>8</v>
      </c>
      <c r="E110">
        <v>37</v>
      </c>
      <c r="F110" t="s">
        <v>13</v>
      </c>
      <c r="G110" s="5">
        <v>44701</v>
      </c>
      <c r="H110" t="s">
        <v>23</v>
      </c>
      <c r="I110" s="2">
        <v>69070</v>
      </c>
      <c r="J110" t="str">
        <f>IF(Table_staff[[#This Row],[Salary]]&gt;90000,"More than 90K","Less than 90K")</f>
        <v>Less than 90K</v>
      </c>
      <c r="K110" t="s">
        <v>206</v>
      </c>
      <c r="L110" s="6">
        <f ca="1">(TODAY()-Table_staff[[#This Row],[Date Joined]])/365</f>
        <v>1.2657534246575342</v>
      </c>
      <c r="M110" s="2">
        <f ca="1">IF(Table_staff[[#This Row],[Tenure]]&gt;2,Table_staff[[#This Row],[Salary]]*0.03,Table_staff[[#This Row],[Salary]]*0.02)</f>
        <v>1381.4</v>
      </c>
      <c r="N110" s="6">
        <f>_xlfn.XLOOKUP(Table_staff[[#This Row],[Rating]],'Salary vs Employee Rating Corr.'!$B$4:$B$8,'Salary vs Employee Rating Corr.'!$C$4:$C$8)</f>
        <v>3</v>
      </c>
      <c r="O110" s="5"/>
    </row>
    <row r="111" spans="2:15" x14ac:dyDescent="0.3">
      <c r="B111">
        <v>1061</v>
      </c>
      <c r="C111" t="s">
        <v>170</v>
      </c>
      <c r="D111" t="s">
        <v>15</v>
      </c>
      <c r="E111">
        <v>20</v>
      </c>
      <c r="F111" t="s">
        <v>18</v>
      </c>
      <c r="G111" s="5">
        <v>44476</v>
      </c>
      <c r="H111" t="s">
        <v>9</v>
      </c>
      <c r="I111" s="2">
        <v>68900</v>
      </c>
      <c r="J111" t="str">
        <f>IF(Table_staff[[#This Row],[Salary]]&gt;90000,"More than 90K","Less than 90K")</f>
        <v>Less than 90K</v>
      </c>
      <c r="K111" t="s">
        <v>207</v>
      </c>
      <c r="L111" s="6">
        <f ca="1">(TODAY()-Table_staff[[#This Row],[Date Joined]])/365</f>
        <v>1.8821917808219177</v>
      </c>
      <c r="M111" s="2">
        <f ca="1">IF(Table_staff[[#This Row],[Tenure]]&gt;2,Table_staff[[#This Row],[Salary]]*0.03,Table_staff[[#This Row],[Salary]]*0.02)</f>
        <v>1378</v>
      </c>
      <c r="N111" s="6">
        <f>_xlfn.XLOOKUP(Table_staff[[#This Row],[Rating]],'Salary vs Employee Rating Corr.'!$B$4:$B$8,'Salary vs Employee Rating Corr.'!$C$4:$C$8)</f>
        <v>2</v>
      </c>
      <c r="O111" s="5"/>
    </row>
    <row r="112" spans="2:15" x14ac:dyDescent="0.3">
      <c r="B112">
        <v>1139</v>
      </c>
      <c r="C112" t="s">
        <v>65</v>
      </c>
      <c r="D112" t="s">
        <v>15</v>
      </c>
      <c r="E112">
        <v>20</v>
      </c>
      <c r="F112" t="s">
        <v>18</v>
      </c>
      <c r="G112" s="5">
        <v>44537</v>
      </c>
      <c r="H112" t="s">
        <v>9</v>
      </c>
      <c r="I112" s="2">
        <v>68900</v>
      </c>
      <c r="J112" t="str">
        <f>IF(Table_staff[[#This Row],[Salary]]&gt;90000,"More than 90K","Less than 90K")</f>
        <v>Less than 90K</v>
      </c>
      <c r="K112" t="s">
        <v>206</v>
      </c>
      <c r="L112" s="6">
        <f ca="1">(TODAY()-Table_staff[[#This Row],[Date Joined]])/365</f>
        <v>1.715068493150685</v>
      </c>
      <c r="M112" s="2">
        <f ca="1">IF(Table_staff[[#This Row],[Tenure]]&gt;2,Table_staff[[#This Row],[Salary]]*0.03,Table_staff[[#This Row],[Salary]]*0.02)</f>
        <v>1378</v>
      </c>
      <c r="N112" s="6">
        <f>_xlfn.XLOOKUP(Table_staff[[#This Row],[Rating]],'Salary vs Employee Rating Corr.'!$B$4:$B$8,'Salary vs Employee Rating Corr.'!$C$4:$C$8)</f>
        <v>2</v>
      </c>
      <c r="O112" s="5"/>
    </row>
    <row r="113" spans="2:15" x14ac:dyDescent="0.3">
      <c r="B113">
        <v>1080</v>
      </c>
      <c r="C113" t="s">
        <v>189</v>
      </c>
      <c r="D113" t="s">
        <v>8</v>
      </c>
      <c r="E113">
        <v>30</v>
      </c>
      <c r="F113" t="s">
        <v>13</v>
      </c>
      <c r="G113" s="5">
        <v>44640</v>
      </c>
      <c r="H113" t="s">
        <v>12</v>
      </c>
      <c r="I113" s="2">
        <v>67950</v>
      </c>
      <c r="J113" t="str">
        <f>IF(Table_staff[[#This Row],[Salary]]&gt;90000,"More than 90K","Less than 90K")</f>
        <v>Less than 90K</v>
      </c>
      <c r="K113" t="s">
        <v>207</v>
      </c>
      <c r="L113" s="6">
        <f ca="1">(TODAY()-Table_staff[[#This Row],[Date Joined]])/365</f>
        <v>1.4328767123287671</v>
      </c>
      <c r="M113" s="2">
        <f ca="1">IF(Table_staff[[#This Row],[Tenure]]&gt;2,Table_staff[[#This Row],[Salary]]*0.03,Table_staff[[#This Row],[Salary]]*0.02)</f>
        <v>1359</v>
      </c>
      <c r="N113" s="6">
        <f>_xlfn.XLOOKUP(Table_staff[[#This Row],[Rating]],'Salary vs Employee Rating Corr.'!$B$4:$B$8,'Salary vs Employee Rating Corr.'!$C$4:$C$8)</f>
        <v>3</v>
      </c>
      <c r="O113" s="5"/>
    </row>
    <row r="114" spans="2:15" x14ac:dyDescent="0.3">
      <c r="B114">
        <v>1181</v>
      </c>
      <c r="C114" t="s">
        <v>107</v>
      </c>
      <c r="D114" t="s">
        <v>8</v>
      </c>
      <c r="E114">
        <v>30</v>
      </c>
      <c r="F114" t="s">
        <v>13</v>
      </c>
      <c r="G114" s="5">
        <v>44701</v>
      </c>
      <c r="H114" t="s">
        <v>12</v>
      </c>
      <c r="I114" s="2">
        <v>67950</v>
      </c>
      <c r="J114" t="str">
        <f>IF(Table_staff[[#This Row],[Salary]]&gt;90000,"More than 90K","Less than 90K")</f>
        <v>Less than 90K</v>
      </c>
      <c r="K114" t="s">
        <v>206</v>
      </c>
      <c r="L114" s="6">
        <f ca="1">(TODAY()-Table_staff[[#This Row],[Date Joined]])/365</f>
        <v>1.2657534246575342</v>
      </c>
      <c r="M114" s="2">
        <f ca="1">IF(Table_staff[[#This Row],[Tenure]]&gt;2,Table_staff[[#This Row],[Salary]]*0.03,Table_staff[[#This Row],[Salary]]*0.02)</f>
        <v>1359</v>
      </c>
      <c r="N114" s="6">
        <f>_xlfn.XLOOKUP(Table_staff[[#This Row],[Rating]],'Salary vs Employee Rating Corr.'!$B$4:$B$8,'Salary vs Employee Rating Corr.'!$C$4:$C$8)</f>
        <v>3</v>
      </c>
      <c r="O114" s="5"/>
    </row>
    <row r="115" spans="2:15" x14ac:dyDescent="0.3">
      <c r="B115">
        <v>1072</v>
      </c>
      <c r="C115" t="s">
        <v>181</v>
      </c>
      <c r="D115" t="s">
        <v>15</v>
      </c>
      <c r="E115">
        <v>30</v>
      </c>
      <c r="F115" t="s">
        <v>18</v>
      </c>
      <c r="G115" s="5">
        <v>44328</v>
      </c>
      <c r="H115" t="s">
        <v>17</v>
      </c>
      <c r="I115" s="2">
        <v>67910</v>
      </c>
      <c r="J115" t="str">
        <f>IF(Table_staff[[#This Row],[Salary]]&gt;90000,"More than 90K","Less than 90K")</f>
        <v>Less than 90K</v>
      </c>
      <c r="K115" t="s">
        <v>207</v>
      </c>
      <c r="L115" s="6">
        <f ca="1">(TODAY()-Table_staff[[#This Row],[Date Joined]])/365</f>
        <v>2.2876712328767121</v>
      </c>
      <c r="M115" s="2">
        <f ca="1">IF(Table_staff[[#This Row],[Tenure]]&gt;2,Table_staff[[#This Row],[Salary]]*0.03,Table_staff[[#This Row],[Salary]]*0.02)</f>
        <v>2037.3</v>
      </c>
      <c r="N115" s="6">
        <f>_xlfn.XLOOKUP(Table_staff[[#This Row],[Rating]],'Salary vs Employee Rating Corr.'!$B$4:$B$8,'Salary vs Employee Rating Corr.'!$C$4:$C$8)</f>
        <v>2</v>
      </c>
      <c r="O115" s="5"/>
    </row>
    <row r="116" spans="2:15" x14ac:dyDescent="0.3">
      <c r="B116">
        <v>1114</v>
      </c>
      <c r="C116" t="s">
        <v>38</v>
      </c>
      <c r="D116" t="s">
        <v>15</v>
      </c>
      <c r="E116">
        <v>30</v>
      </c>
      <c r="F116" t="s">
        <v>18</v>
      </c>
      <c r="G116" s="5">
        <v>44389</v>
      </c>
      <c r="H116" t="s">
        <v>17</v>
      </c>
      <c r="I116" s="2">
        <v>67910</v>
      </c>
      <c r="J116" t="str">
        <f>IF(Table_staff[[#This Row],[Salary]]&gt;90000,"More than 90K","Less than 90K")</f>
        <v>Less than 90K</v>
      </c>
      <c r="K116" t="s">
        <v>206</v>
      </c>
      <c r="L116" s="6">
        <f ca="1">(TODAY()-Table_staff[[#This Row],[Date Joined]])/365</f>
        <v>2.1205479452054794</v>
      </c>
      <c r="M116" s="2">
        <f ca="1">IF(Table_staff[[#This Row],[Tenure]]&gt;2,Table_staff[[#This Row],[Salary]]*0.03,Table_staff[[#This Row],[Salary]]*0.02)</f>
        <v>2037.3</v>
      </c>
      <c r="N116" s="6">
        <f>_xlfn.XLOOKUP(Table_staff[[#This Row],[Rating]],'Salary vs Employee Rating Corr.'!$B$4:$B$8,'Salary vs Employee Rating Corr.'!$C$4:$C$8)</f>
        <v>2</v>
      </c>
      <c r="O116" s="5"/>
    </row>
    <row r="117" spans="2:15" x14ac:dyDescent="0.3">
      <c r="B117">
        <v>1032</v>
      </c>
      <c r="C117" t="s">
        <v>141</v>
      </c>
      <c r="D117" t="s">
        <v>15</v>
      </c>
      <c r="E117">
        <v>21</v>
      </c>
      <c r="F117" t="s">
        <v>13</v>
      </c>
      <c r="G117" s="5">
        <v>44256</v>
      </c>
      <c r="H117" t="s">
        <v>17</v>
      </c>
      <c r="I117" s="2">
        <v>65920</v>
      </c>
      <c r="J117" t="str">
        <f>IF(Table_staff[[#This Row],[Salary]]&gt;90000,"More than 90K","Less than 90K")</f>
        <v>Less than 90K</v>
      </c>
      <c r="K117" t="s">
        <v>207</v>
      </c>
      <c r="L117" s="6">
        <f ca="1">(TODAY()-Table_staff[[#This Row],[Date Joined]])/365</f>
        <v>2.484931506849315</v>
      </c>
      <c r="M117" s="2">
        <f ca="1">IF(Table_staff[[#This Row],[Tenure]]&gt;2,Table_staff[[#This Row],[Salary]]*0.03,Table_staff[[#This Row],[Salary]]*0.02)</f>
        <v>1977.6</v>
      </c>
      <c r="N117" s="6">
        <f>_xlfn.XLOOKUP(Table_staff[[#This Row],[Rating]],'Salary vs Employee Rating Corr.'!$B$4:$B$8,'Salary vs Employee Rating Corr.'!$C$4:$C$8)</f>
        <v>3</v>
      </c>
      <c r="O117" s="5"/>
    </row>
    <row r="118" spans="2:15" x14ac:dyDescent="0.3">
      <c r="B118">
        <v>1160</v>
      </c>
      <c r="C118" t="s">
        <v>86</v>
      </c>
      <c r="D118" t="s">
        <v>15</v>
      </c>
      <c r="E118">
        <v>21</v>
      </c>
      <c r="F118" t="s">
        <v>13</v>
      </c>
      <c r="G118" s="5">
        <v>44317</v>
      </c>
      <c r="H118" t="s">
        <v>17</v>
      </c>
      <c r="I118" s="2">
        <v>65920</v>
      </c>
      <c r="J118" t="str">
        <f>IF(Table_staff[[#This Row],[Salary]]&gt;90000,"More than 90K","Less than 90K")</f>
        <v>Less than 90K</v>
      </c>
      <c r="K118" t="s">
        <v>206</v>
      </c>
      <c r="L118" s="6">
        <f ca="1">(TODAY()-Table_staff[[#This Row],[Date Joined]])/365</f>
        <v>2.3178082191780822</v>
      </c>
      <c r="M118" s="2">
        <f ca="1">IF(Table_staff[[#This Row],[Tenure]]&gt;2,Table_staff[[#This Row],[Salary]]*0.03,Table_staff[[#This Row],[Salary]]*0.02)</f>
        <v>1977.6</v>
      </c>
      <c r="N118" s="6">
        <f>_xlfn.XLOOKUP(Table_staff[[#This Row],[Rating]],'Salary vs Employee Rating Corr.'!$B$4:$B$8,'Salary vs Employee Rating Corr.'!$C$4:$C$8)</f>
        <v>3</v>
      </c>
      <c r="O118" s="5"/>
    </row>
    <row r="119" spans="2:15" x14ac:dyDescent="0.3">
      <c r="B119">
        <v>1084</v>
      </c>
      <c r="C119" t="s">
        <v>193</v>
      </c>
      <c r="D119" t="s">
        <v>8</v>
      </c>
      <c r="E119">
        <v>25</v>
      </c>
      <c r="F119" t="s">
        <v>13</v>
      </c>
      <c r="G119" s="5">
        <v>44322</v>
      </c>
      <c r="H119" t="s">
        <v>9</v>
      </c>
      <c r="I119" s="2">
        <v>65700</v>
      </c>
      <c r="J119" t="str">
        <f>IF(Table_staff[[#This Row],[Salary]]&gt;90000,"More than 90K","Less than 90K")</f>
        <v>Less than 90K</v>
      </c>
      <c r="K119" t="s">
        <v>207</v>
      </c>
      <c r="L119" s="6">
        <f ca="1">(TODAY()-Table_staff[[#This Row],[Date Joined]])/365</f>
        <v>2.3041095890410959</v>
      </c>
      <c r="M119" s="2">
        <f ca="1">IF(Table_staff[[#This Row],[Tenure]]&gt;2,Table_staff[[#This Row],[Salary]]*0.03,Table_staff[[#This Row],[Salary]]*0.02)</f>
        <v>1971</v>
      </c>
      <c r="N119" s="6">
        <f>_xlfn.XLOOKUP(Table_staff[[#This Row],[Rating]],'Salary vs Employee Rating Corr.'!$B$4:$B$8,'Salary vs Employee Rating Corr.'!$C$4:$C$8)</f>
        <v>3</v>
      </c>
      <c r="O119" s="5"/>
    </row>
    <row r="120" spans="2:15" x14ac:dyDescent="0.3">
      <c r="B120">
        <v>1104</v>
      </c>
      <c r="C120" t="s">
        <v>28</v>
      </c>
      <c r="D120" t="s">
        <v>8</v>
      </c>
      <c r="E120">
        <v>25</v>
      </c>
      <c r="F120" t="s">
        <v>13</v>
      </c>
      <c r="G120" s="5">
        <v>44383</v>
      </c>
      <c r="H120" t="s">
        <v>9</v>
      </c>
      <c r="I120" s="2">
        <v>65700</v>
      </c>
      <c r="J120" t="str">
        <f>IF(Table_staff[[#This Row],[Salary]]&gt;90000,"More than 90K","Less than 90K")</f>
        <v>Less than 90K</v>
      </c>
      <c r="K120" t="s">
        <v>206</v>
      </c>
      <c r="L120" s="6">
        <f ca="1">(TODAY()-Table_staff[[#This Row],[Date Joined]])/365</f>
        <v>2.1369863013698631</v>
      </c>
      <c r="M120" s="2">
        <f ca="1">IF(Table_staff[[#This Row],[Tenure]]&gt;2,Table_staff[[#This Row],[Salary]]*0.03,Table_staff[[#This Row],[Salary]]*0.02)</f>
        <v>1971</v>
      </c>
      <c r="N120" s="6">
        <f>_xlfn.XLOOKUP(Table_staff[[#This Row],[Rating]],'Salary vs Employee Rating Corr.'!$B$4:$B$8,'Salary vs Employee Rating Corr.'!$C$4:$C$8)</f>
        <v>3</v>
      </c>
      <c r="O120" s="5"/>
    </row>
    <row r="121" spans="2:15" x14ac:dyDescent="0.3">
      <c r="B121">
        <v>1055</v>
      </c>
      <c r="C121" t="s">
        <v>164</v>
      </c>
      <c r="D121" t="s">
        <v>15</v>
      </c>
      <c r="E121">
        <v>33</v>
      </c>
      <c r="F121" t="s">
        <v>13</v>
      </c>
      <c r="G121" s="5">
        <v>44006</v>
      </c>
      <c r="H121" t="s">
        <v>17</v>
      </c>
      <c r="I121" s="2">
        <v>65360</v>
      </c>
      <c r="J121" t="str">
        <f>IF(Table_staff[[#This Row],[Salary]]&gt;90000,"More than 90K","Less than 90K")</f>
        <v>Less than 90K</v>
      </c>
      <c r="K121" t="s">
        <v>207</v>
      </c>
      <c r="L121" s="6">
        <f ca="1">(TODAY()-Table_staff[[#This Row],[Date Joined]])/365</f>
        <v>3.1698630136986301</v>
      </c>
      <c r="M121" s="2">
        <f ca="1">IF(Table_staff[[#This Row],[Tenure]]&gt;2,Table_staff[[#This Row],[Salary]]*0.03,Table_staff[[#This Row],[Salary]]*0.02)</f>
        <v>1960.8</v>
      </c>
      <c r="N121" s="6">
        <f>_xlfn.XLOOKUP(Table_staff[[#This Row],[Rating]],'Salary vs Employee Rating Corr.'!$B$4:$B$8,'Salary vs Employee Rating Corr.'!$C$4:$C$8)</f>
        <v>3</v>
      </c>
      <c r="O121" s="5"/>
    </row>
    <row r="122" spans="2:15" x14ac:dyDescent="0.3">
      <c r="B122">
        <v>1177</v>
      </c>
      <c r="C122" t="s">
        <v>103</v>
      </c>
      <c r="D122" t="s">
        <v>15</v>
      </c>
      <c r="E122">
        <v>33</v>
      </c>
      <c r="F122" t="s">
        <v>13</v>
      </c>
      <c r="G122" s="5">
        <v>44067</v>
      </c>
      <c r="H122" t="s">
        <v>17</v>
      </c>
      <c r="I122" s="2">
        <v>65360</v>
      </c>
      <c r="J122" t="str">
        <f>IF(Table_staff[[#This Row],[Salary]]&gt;90000,"More than 90K","Less than 90K")</f>
        <v>Less than 90K</v>
      </c>
      <c r="K122" t="s">
        <v>206</v>
      </c>
      <c r="L122" s="6">
        <f ca="1">(TODAY()-Table_staff[[#This Row],[Date Joined]])/365</f>
        <v>3.0027397260273974</v>
      </c>
      <c r="M122" s="2">
        <f ca="1">IF(Table_staff[[#This Row],[Tenure]]&gt;2,Table_staff[[#This Row],[Salary]]*0.03,Table_staff[[#This Row],[Salary]]*0.02)</f>
        <v>1960.8</v>
      </c>
      <c r="N122" s="6">
        <f>_xlfn.XLOOKUP(Table_staff[[#This Row],[Rating]],'Salary vs Employee Rating Corr.'!$B$4:$B$8,'Salary vs Employee Rating Corr.'!$C$4:$C$8)</f>
        <v>3</v>
      </c>
      <c r="O122" s="5"/>
    </row>
    <row r="123" spans="2:15" x14ac:dyDescent="0.3">
      <c r="B123">
        <v>1056</v>
      </c>
      <c r="C123" t="s">
        <v>165</v>
      </c>
      <c r="D123" t="s">
        <v>208</v>
      </c>
      <c r="E123">
        <v>30</v>
      </c>
      <c r="F123" t="s">
        <v>13</v>
      </c>
      <c r="G123" s="5">
        <v>44535</v>
      </c>
      <c r="H123" t="s">
        <v>17</v>
      </c>
      <c r="I123" s="2">
        <v>64000</v>
      </c>
      <c r="J123" t="str">
        <f>IF(Table_staff[[#This Row],[Salary]]&gt;90000,"More than 90K","Less than 90K")</f>
        <v>Less than 90K</v>
      </c>
      <c r="K123" t="s">
        <v>207</v>
      </c>
      <c r="L123" s="6">
        <f ca="1">(TODAY()-Table_staff[[#This Row],[Date Joined]])/365</f>
        <v>1.7205479452054795</v>
      </c>
      <c r="M123" s="2">
        <f ca="1">IF(Table_staff[[#This Row],[Tenure]]&gt;2,Table_staff[[#This Row],[Salary]]*0.03,Table_staff[[#This Row],[Salary]]*0.02)</f>
        <v>1280</v>
      </c>
      <c r="N123" s="6">
        <f>_xlfn.XLOOKUP(Table_staff[[#This Row],[Rating]],'Salary vs Employee Rating Corr.'!$B$4:$B$8,'Salary vs Employee Rating Corr.'!$C$4:$C$8)</f>
        <v>3</v>
      </c>
      <c r="O123" s="5"/>
    </row>
    <row r="124" spans="2:15" x14ac:dyDescent="0.3">
      <c r="B124">
        <v>1117</v>
      </c>
      <c r="C124" t="s">
        <v>41</v>
      </c>
      <c r="D124" t="s">
        <v>208</v>
      </c>
      <c r="E124">
        <v>30</v>
      </c>
      <c r="F124" t="s">
        <v>13</v>
      </c>
      <c r="G124" s="5">
        <v>44597</v>
      </c>
      <c r="H124" t="s">
        <v>17</v>
      </c>
      <c r="I124" s="2">
        <v>64000</v>
      </c>
      <c r="J124" t="str">
        <f>IF(Table_staff[[#This Row],[Salary]]&gt;90000,"More than 90K","Less than 90K")</f>
        <v>Less than 90K</v>
      </c>
      <c r="K124" t="s">
        <v>206</v>
      </c>
      <c r="L124" s="6">
        <f ca="1">(TODAY()-Table_staff[[#This Row],[Date Joined]])/365</f>
        <v>1.5506849315068494</v>
      </c>
      <c r="M124" s="2">
        <f ca="1">IF(Table_staff[[#This Row],[Tenure]]&gt;2,Table_staff[[#This Row],[Salary]]*0.03,Table_staff[[#This Row],[Salary]]*0.02)</f>
        <v>1280</v>
      </c>
      <c r="N124" s="6">
        <f>_xlfn.XLOOKUP(Table_staff[[#This Row],[Rating]],'Salary vs Employee Rating Corr.'!$B$4:$B$8,'Salary vs Employee Rating Corr.'!$C$4:$C$8)</f>
        <v>3</v>
      </c>
      <c r="O124" s="5"/>
    </row>
    <row r="125" spans="2:15" x14ac:dyDescent="0.3">
      <c r="B125">
        <v>1082</v>
      </c>
      <c r="C125" t="s">
        <v>191</v>
      </c>
      <c r="D125" t="s">
        <v>15</v>
      </c>
      <c r="E125">
        <v>24</v>
      </c>
      <c r="F125" t="s">
        <v>13</v>
      </c>
      <c r="G125" s="5">
        <v>44087</v>
      </c>
      <c r="H125" t="s">
        <v>23</v>
      </c>
      <c r="I125" s="2">
        <v>62780</v>
      </c>
      <c r="J125" t="str">
        <f>IF(Table_staff[[#This Row],[Salary]]&gt;90000,"More than 90K","Less than 90K")</f>
        <v>Less than 90K</v>
      </c>
      <c r="K125" t="s">
        <v>207</v>
      </c>
      <c r="L125" s="6">
        <f ca="1">(TODAY()-Table_staff[[#This Row],[Date Joined]])/365</f>
        <v>2.9479452054794519</v>
      </c>
      <c r="M125" s="2">
        <f ca="1">IF(Table_staff[[#This Row],[Tenure]]&gt;2,Table_staff[[#This Row],[Salary]]*0.03,Table_staff[[#This Row],[Salary]]*0.02)</f>
        <v>1883.3999999999999</v>
      </c>
      <c r="N125" s="6">
        <f>_xlfn.XLOOKUP(Table_staff[[#This Row],[Rating]],'Salary vs Employee Rating Corr.'!$B$4:$B$8,'Salary vs Employee Rating Corr.'!$C$4:$C$8)</f>
        <v>3</v>
      </c>
      <c r="O125" s="5"/>
    </row>
    <row r="126" spans="2:15" x14ac:dyDescent="0.3">
      <c r="B126">
        <v>1100</v>
      </c>
      <c r="C126" t="s">
        <v>22</v>
      </c>
      <c r="D126" t="s">
        <v>15</v>
      </c>
      <c r="E126">
        <v>24</v>
      </c>
      <c r="F126" t="s">
        <v>13</v>
      </c>
      <c r="G126" s="5">
        <v>44148</v>
      </c>
      <c r="H126" t="s">
        <v>23</v>
      </c>
      <c r="I126" s="2">
        <v>62780</v>
      </c>
      <c r="J126" t="str">
        <f>IF(Table_staff[[#This Row],[Salary]]&gt;90000,"More than 90K","Less than 90K")</f>
        <v>Less than 90K</v>
      </c>
      <c r="K126" t="s">
        <v>206</v>
      </c>
      <c r="L126" s="6">
        <f ca="1">(TODAY()-Table_staff[[#This Row],[Date Joined]])/365</f>
        <v>2.7808219178082192</v>
      </c>
      <c r="M126" s="2">
        <f ca="1">IF(Table_staff[[#This Row],[Tenure]]&gt;2,Table_staff[[#This Row],[Salary]]*0.03,Table_staff[[#This Row],[Salary]]*0.02)</f>
        <v>1883.3999999999999</v>
      </c>
      <c r="N126" s="6">
        <f>_xlfn.XLOOKUP(Table_staff[[#This Row],[Rating]],'Salary vs Employee Rating Corr.'!$B$4:$B$8,'Salary vs Employee Rating Corr.'!$C$4:$C$8)</f>
        <v>3</v>
      </c>
      <c r="O126" s="5"/>
    </row>
    <row r="127" spans="2:15" x14ac:dyDescent="0.3">
      <c r="B127">
        <v>1053</v>
      </c>
      <c r="C127" t="s">
        <v>162</v>
      </c>
      <c r="D127" t="s">
        <v>8</v>
      </c>
      <c r="E127">
        <v>30</v>
      </c>
      <c r="F127" t="s">
        <v>13</v>
      </c>
      <c r="G127" s="5">
        <v>44607</v>
      </c>
      <c r="H127" t="s">
        <v>12</v>
      </c>
      <c r="I127" s="2">
        <v>60570</v>
      </c>
      <c r="J127" t="str">
        <f>IF(Table_staff[[#This Row],[Salary]]&gt;90000,"More than 90K","Less than 90K")</f>
        <v>Less than 90K</v>
      </c>
      <c r="K127" t="s">
        <v>207</v>
      </c>
      <c r="L127" s="6">
        <f ca="1">(TODAY()-Table_staff[[#This Row],[Date Joined]])/365</f>
        <v>1.5232876712328767</v>
      </c>
      <c r="M127" s="2">
        <f ca="1">IF(Table_staff[[#This Row],[Tenure]]&gt;2,Table_staff[[#This Row],[Salary]]*0.03,Table_staff[[#This Row],[Salary]]*0.02)</f>
        <v>1211.4000000000001</v>
      </c>
      <c r="N127" s="6">
        <f>_xlfn.XLOOKUP(Table_staff[[#This Row],[Rating]],'Salary vs Employee Rating Corr.'!$B$4:$B$8,'Salary vs Employee Rating Corr.'!$C$4:$C$8)</f>
        <v>3</v>
      </c>
      <c r="O127" s="5"/>
    </row>
    <row r="128" spans="2:15" x14ac:dyDescent="0.3">
      <c r="B128">
        <v>1162</v>
      </c>
      <c r="C128" t="s">
        <v>88</v>
      </c>
      <c r="D128" t="s">
        <v>8</v>
      </c>
      <c r="E128">
        <v>30</v>
      </c>
      <c r="F128" t="s">
        <v>13</v>
      </c>
      <c r="G128" s="5">
        <v>44666</v>
      </c>
      <c r="H128" t="s">
        <v>12</v>
      </c>
      <c r="I128" s="2">
        <v>60570</v>
      </c>
      <c r="J128" t="str">
        <f>IF(Table_staff[[#This Row],[Salary]]&gt;90000,"More than 90K","Less than 90K")</f>
        <v>Less than 90K</v>
      </c>
      <c r="K128" t="s">
        <v>206</v>
      </c>
      <c r="L128" s="6">
        <f ca="1">(TODAY()-Table_staff[[#This Row],[Date Joined]])/365</f>
        <v>1.3616438356164384</v>
      </c>
      <c r="M128" s="2">
        <f ca="1">IF(Table_staff[[#This Row],[Tenure]]&gt;2,Table_staff[[#This Row],[Salary]]*0.03,Table_staff[[#This Row],[Salary]]*0.02)</f>
        <v>1211.4000000000001</v>
      </c>
      <c r="N128" s="6">
        <f>_xlfn.XLOOKUP(Table_staff[[#This Row],[Rating]],'Salary vs Employee Rating Corr.'!$B$4:$B$8,'Salary vs Employee Rating Corr.'!$C$4:$C$8)</f>
        <v>3</v>
      </c>
      <c r="O128" s="5"/>
    </row>
    <row r="129" spans="2:15" x14ac:dyDescent="0.3">
      <c r="B129">
        <v>1074</v>
      </c>
      <c r="C129" t="s">
        <v>183</v>
      </c>
      <c r="D129" t="s">
        <v>15</v>
      </c>
      <c r="E129">
        <v>34</v>
      </c>
      <c r="F129" t="s">
        <v>13</v>
      </c>
      <c r="G129" s="5">
        <v>44550</v>
      </c>
      <c r="H129" t="s">
        <v>17</v>
      </c>
      <c r="I129" s="2">
        <v>60130</v>
      </c>
      <c r="J129" t="str">
        <f>IF(Table_staff[[#This Row],[Salary]]&gt;90000,"More than 90K","Less than 90K")</f>
        <v>Less than 90K</v>
      </c>
      <c r="K129" t="s">
        <v>207</v>
      </c>
      <c r="L129" s="6">
        <f ca="1">(TODAY()-Table_staff[[#This Row],[Date Joined]])/365</f>
        <v>1.6794520547945206</v>
      </c>
      <c r="M129" s="2">
        <f ca="1">IF(Table_staff[[#This Row],[Tenure]]&gt;2,Table_staff[[#This Row],[Salary]]*0.03,Table_staff[[#This Row],[Salary]]*0.02)</f>
        <v>1202.6000000000001</v>
      </c>
      <c r="N129" s="6">
        <f>_xlfn.XLOOKUP(Table_staff[[#This Row],[Rating]],'Salary vs Employee Rating Corr.'!$B$4:$B$8,'Salary vs Employee Rating Corr.'!$C$4:$C$8)</f>
        <v>3</v>
      </c>
      <c r="O129" s="5"/>
    </row>
    <row r="130" spans="2:15" x14ac:dyDescent="0.3">
      <c r="B130">
        <v>1122</v>
      </c>
      <c r="C130" t="s">
        <v>47</v>
      </c>
      <c r="D130" t="s">
        <v>15</v>
      </c>
      <c r="E130">
        <v>34</v>
      </c>
      <c r="F130" t="s">
        <v>13</v>
      </c>
      <c r="G130" s="5">
        <v>44612</v>
      </c>
      <c r="H130" t="s">
        <v>17</v>
      </c>
      <c r="I130" s="2">
        <v>60130</v>
      </c>
      <c r="J130" t="str">
        <f>IF(Table_staff[[#This Row],[Salary]]&gt;90000,"More than 90K","Less than 90K")</f>
        <v>Less than 90K</v>
      </c>
      <c r="K130" t="s">
        <v>206</v>
      </c>
      <c r="L130" s="6">
        <f ca="1">(TODAY()-Table_staff[[#This Row],[Date Joined]])/365</f>
        <v>1.5095890410958903</v>
      </c>
      <c r="M130" s="2">
        <f ca="1">IF(Table_staff[[#This Row],[Tenure]]&gt;2,Table_staff[[#This Row],[Salary]]*0.03,Table_staff[[#This Row],[Salary]]*0.02)</f>
        <v>1202.6000000000001</v>
      </c>
      <c r="N130" s="6">
        <f>_xlfn.XLOOKUP(Table_staff[[#This Row],[Rating]],'Salary vs Employee Rating Corr.'!$B$4:$B$8,'Salary vs Employee Rating Corr.'!$C$4:$C$8)</f>
        <v>3</v>
      </c>
      <c r="O130" s="5"/>
    </row>
    <row r="131" spans="2:15" x14ac:dyDescent="0.3">
      <c r="B131">
        <v>1090</v>
      </c>
      <c r="C131" t="s">
        <v>199</v>
      </c>
      <c r="D131" t="s">
        <v>8</v>
      </c>
      <c r="E131">
        <v>33</v>
      </c>
      <c r="F131" t="s">
        <v>13</v>
      </c>
      <c r="G131" s="5">
        <v>44181</v>
      </c>
      <c r="H131" t="s">
        <v>17</v>
      </c>
      <c r="I131" s="2">
        <v>59430</v>
      </c>
      <c r="J131" t="str">
        <f>IF(Table_staff[[#This Row],[Salary]]&gt;90000,"More than 90K","Less than 90K")</f>
        <v>Less than 90K</v>
      </c>
      <c r="K131" t="s">
        <v>207</v>
      </c>
      <c r="L131" s="6">
        <f ca="1">(TODAY()-Table_staff[[#This Row],[Date Joined]])/365</f>
        <v>2.6904109589041094</v>
      </c>
      <c r="M131" s="2">
        <f ca="1">IF(Table_staff[[#This Row],[Tenure]]&gt;2,Table_staff[[#This Row],[Salary]]*0.03,Table_staff[[#This Row],[Salary]]*0.02)</f>
        <v>1782.8999999999999</v>
      </c>
      <c r="N131" s="6">
        <f>_xlfn.XLOOKUP(Table_staff[[#This Row],[Rating]],'Salary vs Employee Rating Corr.'!$B$4:$B$8,'Salary vs Employee Rating Corr.'!$C$4:$C$8)</f>
        <v>3</v>
      </c>
      <c r="O131" s="5"/>
    </row>
    <row r="132" spans="2:15" x14ac:dyDescent="0.3">
      <c r="B132">
        <v>1176</v>
      </c>
      <c r="C132" t="s">
        <v>102</v>
      </c>
      <c r="D132" t="s">
        <v>8</v>
      </c>
      <c r="E132">
        <v>33</v>
      </c>
      <c r="F132" t="s">
        <v>13</v>
      </c>
      <c r="G132" s="5">
        <v>44243</v>
      </c>
      <c r="H132" t="s">
        <v>17</v>
      </c>
      <c r="I132" s="2">
        <v>59430</v>
      </c>
      <c r="J132" t="str">
        <f>IF(Table_staff[[#This Row],[Salary]]&gt;90000,"More than 90K","Less than 90K")</f>
        <v>Less than 90K</v>
      </c>
      <c r="K132" t="s">
        <v>206</v>
      </c>
      <c r="L132" s="6">
        <f ca="1">(TODAY()-Table_staff[[#This Row],[Date Joined]])/365</f>
        <v>2.5205479452054793</v>
      </c>
      <c r="M132" s="2">
        <f ca="1">IF(Table_staff[[#This Row],[Tenure]]&gt;2,Table_staff[[#This Row],[Salary]]*0.03,Table_staff[[#This Row],[Salary]]*0.02)</f>
        <v>1782.8999999999999</v>
      </c>
      <c r="N132" s="6">
        <f>_xlfn.XLOOKUP(Table_staff[[#This Row],[Rating]],'Salary vs Employee Rating Corr.'!$B$4:$B$8,'Salary vs Employee Rating Corr.'!$C$4:$C$8)</f>
        <v>3</v>
      </c>
      <c r="O132" s="5"/>
    </row>
    <row r="133" spans="2:15" x14ac:dyDescent="0.3">
      <c r="B133">
        <v>1088</v>
      </c>
      <c r="C133" t="s">
        <v>197</v>
      </c>
      <c r="D133" t="s">
        <v>8</v>
      </c>
      <c r="E133">
        <v>19</v>
      </c>
      <c r="F133" t="s">
        <v>13</v>
      </c>
      <c r="G133" s="5">
        <v>44218</v>
      </c>
      <c r="H133" t="s">
        <v>12</v>
      </c>
      <c r="I133" s="2">
        <v>58960</v>
      </c>
      <c r="J133" t="str">
        <f>IF(Table_staff[[#This Row],[Salary]]&gt;90000,"More than 90K","Less than 90K")</f>
        <v>Less than 90K</v>
      </c>
      <c r="K133" t="s">
        <v>207</v>
      </c>
      <c r="L133" s="6">
        <f ca="1">(TODAY()-Table_staff[[#This Row],[Date Joined]])/365</f>
        <v>2.5890410958904111</v>
      </c>
      <c r="M133" s="2">
        <f ca="1">IF(Table_staff[[#This Row],[Tenure]]&gt;2,Table_staff[[#This Row],[Salary]]*0.03,Table_staff[[#This Row],[Salary]]*0.02)</f>
        <v>1768.8</v>
      </c>
      <c r="N133" s="6">
        <f>_xlfn.XLOOKUP(Table_staff[[#This Row],[Rating]],'Salary vs Employee Rating Corr.'!$B$4:$B$8,'Salary vs Employee Rating Corr.'!$C$4:$C$8)</f>
        <v>3</v>
      </c>
      <c r="O133" s="5"/>
    </row>
    <row r="134" spans="2:15" x14ac:dyDescent="0.3">
      <c r="B134">
        <v>1141</v>
      </c>
      <c r="C134" t="s">
        <v>67</v>
      </c>
      <c r="D134" t="s">
        <v>8</v>
      </c>
      <c r="E134">
        <v>19</v>
      </c>
      <c r="F134" t="s">
        <v>13</v>
      </c>
      <c r="G134" s="5">
        <v>44277</v>
      </c>
      <c r="H134" t="s">
        <v>12</v>
      </c>
      <c r="I134" s="2">
        <v>58960</v>
      </c>
      <c r="J134" t="str">
        <f>IF(Table_staff[[#This Row],[Salary]]&gt;90000,"More than 90K","Less than 90K")</f>
        <v>Less than 90K</v>
      </c>
      <c r="K134" t="s">
        <v>206</v>
      </c>
      <c r="L134" s="6">
        <f ca="1">(TODAY()-Table_staff[[#This Row],[Date Joined]])/365</f>
        <v>2.4273972602739726</v>
      </c>
      <c r="M134" s="2">
        <f ca="1">IF(Table_staff[[#This Row],[Tenure]]&gt;2,Table_staff[[#This Row],[Salary]]*0.03,Table_staff[[#This Row],[Salary]]*0.02)</f>
        <v>1768.8</v>
      </c>
      <c r="N134" s="6">
        <f>_xlfn.XLOOKUP(Table_staff[[#This Row],[Rating]],'Salary vs Employee Rating Corr.'!$B$4:$B$8,'Salary vs Employee Rating Corr.'!$C$4:$C$8)</f>
        <v>3</v>
      </c>
      <c r="O134" s="5"/>
    </row>
    <row r="135" spans="2:15" x14ac:dyDescent="0.3">
      <c r="B135">
        <v>1046</v>
      </c>
      <c r="C135" t="s">
        <v>155</v>
      </c>
      <c r="D135" t="s">
        <v>15</v>
      </c>
      <c r="E135">
        <v>34</v>
      </c>
      <c r="F135" t="s">
        <v>13</v>
      </c>
      <c r="G135" s="5">
        <v>44594</v>
      </c>
      <c r="H135" t="s">
        <v>17</v>
      </c>
      <c r="I135" s="2">
        <v>58940</v>
      </c>
      <c r="J135" t="str">
        <f>IF(Table_staff[[#This Row],[Salary]]&gt;90000,"More than 90K","Less than 90K")</f>
        <v>Less than 90K</v>
      </c>
      <c r="K135" t="s">
        <v>207</v>
      </c>
      <c r="L135" s="6">
        <f ca="1">(TODAY()-Table_staff[[#This Row],[Date Joined]])/365</f>
        <v>1.558904109589041</v>
      </c>
      <c r="M135" s="2">
        <f ca="1">IF(Table_staff[[#This Row],[Tenure]]&gt;2,Table_staff[[#This Row],[Salary]]*0.03,Table_staff[[#This Row],[Salary]]*0.02)</f>
        <v>1178.8</v>
      </c>
      <c r="N135" s="6">
        <f>_xlfn.XLOOKUP(Table_staff[[#This Row],[Rating]],'Salary vs Employee Rating Corr.'!$B$4:$B$8,'Salary vs Employee Rating Corr.'!$C$4:$C$8)</f>
        <v>3</v>
      </c>
      <c r="O135" s="5"/>
    </row>
    <row r="136" spans="2:15" x14ac:dyDescent="0.3">
      <c r="B136">
        <v>1113</v>
      </c>
      <c r="C136" t="s">
        <v>37</v>
      </c>
      <c r="D136" t="s">
        <v>15</v>
      </c>
      <c r="E136">
        <v>34</v>
      </c>
      <c r="F136" t="s">
        <v>13</v>
      </c>
      <c r="G136" s="5">
        <v>44653</v>
      </c>
      <c r="H136" t="s">
        <v>17</v>
      </c>
      <c r="I136" s="2">
        <v>58940</v>
      </c>
      <c r="J136" t="str">
        <f>IF(Table_staff[[#This Row],[Salary]]&gt;90000,"More than 90K","Less than 90K")</f>
        <v>Less than 90K</v>
      </c>
      <c r="K136" t="s">
        <v>206</v>
      </c>
      <c r="L136" s="6">
        <f ca="1">(TODAY()-Table_staff[[#This Row],[Date Joined]])/365</f>
        <v>1.3972602739726028</v>
      </c>
      <c r="M136" s="2">
        <f ca="1">IF(Table_staff[[#This Row],[Tenure]]&gt;2,Table_staff[[#This Row],[Salary]]*0.03,Table_staff[[#This Row],[Salary]]*0.02)</f>
        <v>1178.8</v>
      </c>
      <c r="N136" s="6">
        <f>_xlfn.XLOOKUP(Table_staff[[#This Row],[Rating]],'Salary vs Employee Rating Corr.'!$B$4:$B$8,'Salary vs Employee Rating Corr.'!$C$4:$C$8)</f>
        <v>3</v>
      </c>
      <c r="O136" s="5"/>
    </row>
    <row r="137" spans="2:15" x14ac:dyDescent="0.3">
      <c r="B137">
        <v>1027</v>
      </c>
      <c r="C137" t="s">
        <v>136</v>
      </c>
      <c r="D137" t="s">
        <v>15</v>
      </c>
      <c r="E137">
        <v>31</v>
      </c>
      <c r="F137" t="s">
        <v>13</v>
      </c>
      <c r="G137" s="5">
        <v>44604</v>
      </c>
      <c r="H137" t="s">
        <v>23</v>
      </c>
      <c r="I137" s="2">
        <v>58100</v>
      </c>
      <c r="J137" t="str">
        <f>IF(Table_staff[[#This Row],[Salary]]&gt;90000,"More than 90K","Less than 90K")</f>
        <v>Less than 90K</v>
      </c>
      <c r="K137" t="s">
        <v>207</v>
      </c>
      <c r="L137" s="6">
        <f ca="1">(TODAY()-Table_staff[[#This Row],[Date Joined]])/365</f>
        <v>1.5315068493150685</v>
      </c>
      <c r="M137" s="2">
        <f ca="1">IF(Table_staff[[#This Row],[Tenure]]&gt;2,Table_staff[[#This Row],[Salary]]*0.03,Table_staff[[#This Row],[Salary]]*0.02)</f>
        <v>1162</v>
      </c>
      <c r="N137" s="6">
        <f>_xlfn.XLOOKUP(Table_staff[[#This Row],[Rating]],'Salary vs Employee Rating Corr.'!$B$4:$B$8,'Salary vs Employee Rating Corr.'!$C$4:$C$8)</f>
        <v>3</v>
      </c>
      <c r="O137" s="5"/>
    </row>
    <row r="138" spans="2:15" x14ac:dyDescent="0.3">
      <c r="B138">
        <v>1115</v>
      </c>
      <c r="C138" t="s">
        <v>39</v>
      </c>
      <c r="D138" t="s">
        <v>15</v>
      </c>
      <c r="E138">
        <v>31</v>
      </c>
      <c r="F138" t="s">
        <v>13</v>
      </c>
      <c r="G138" s="5">
        <v>44663</v>
      </c>
      <c r="H138" t="s">
        <v>23</v>
      </c>
      <c r="I138" s="2">
        <v>58100</v>
      </c>
      <c r="J138" t="str">
        <f>IF(Table_staff[[#This Row],[Salary]]&gt;90000,"More than 90K","Less than 90K")</f>
        <v>Less than 90K</v>
      </c>
      <c r="K138" t="s">
        <v>206</v>
      </c>
      <c r="L138" s="6">
        <f ca="1">(TODAY()-Table_staff[[#This Row],[Date Joined]])/365</f>
        <v>1.3698630136986301</v>
      </c>
      <c r="M138" s="2">
        <f ca="1">IF(Table_staff[[#This Row],[Tenure]]&gt;2,Table_staff[[#This Row],[Salary]]*0.03,Table_staff[[#This Row],[Salary]]*0.02)</f>
        <v>1162</v>
      </c>
      <c r="N138" s="6">
        <f>_xlfn.XLOOKUP(Table_staff[[#This Row],[Rating]],'Salary vs Employee Rating Corr.'!$B$4:$B$8,'Salary vs Employee Rating Corr.'!$C$4:$C$8)</f>
        <v>3</v>
      </c>
      <c r="O138" s="5"/>
    </row>
    <row r="139" spans="2:15" x14ac:dyDescent="0.3">
      <c r="B139">
        <v>1048</v>
      </c>
      <c r="C139" t="s">
        <v>157</v>
      </c>
      <c r="D139" t="s">
        <v>8</v>
      </c>
      <c r="E139">
        <v>21</v>
      </c>
      <c r="F139" t="s">
        <v>13</v>
      </c>
      <c r="G139" s="5">
        <v>44701</v>
      </c>
      <c r="H139" t="s">
        <v>12</v>
      </c>
      <c r="I139" s="2">
        <v>57090</v>
      </c>
      <c r="J139" t="str">
        <f>IF(Table_staff[[#This Row],[Salary]]&gt;90000,"More than 90K","Less than 90K")</f>
        <v>Less than 90K</v>
      </c>
      <c r="K139" t="s">
        <v>207</v>
      </c>
      <c r="L139" s="6">
        <f ca="1">(TODAY()-Table_staff[[#This Row],[Date Joined]])/365</f>
        <v>1.2657534246575342</v>
      </c>
      <c r="M139" s="2">
        <f ca="1">IF(Table_staff[[#This Row],[Tenure]]&gt;2,Table_staff[[#This Row],[Salary]]*0.03,Table_staff[[#This Row],[Salary]]*0.02)</f>
        <v>1141.8</v>
      </c>
      <c r="N139" s="6">
        <f>_xlfn.XLOOKUP(Table_staff[[#This Row],[Rating]],'Salary vs Employee Rating Corr.'!$B$4:$B$8,'Salary vs Employee Rating Corr.'!$C$4:$C$8)</f>
        <v>3</v>
      </c>
      <c r="O139" s="5"/>
    </row>
    <row r="140" spans="2:15" x14ac:dyDescent="0.3">
      <c r="B140">
        <v>1110</v>
      </c>
      <c r="C140" t="s">
        <v>34</v>
      </c>
      <c r="D140" t="s">
        <v>8</v>
      </c>
      <c r="E140">
        <v>21</v>
      </c>
      <c r="F140" t="s">
        <v>13</v>
      </c>
      <c r="G140" s="5">
        <v>44762</v>
      </c>
      <c r="H140" t="s">
        <v>12</v>
      </c>
      <c r="I140" s="2">
        <v>57090</v>
      </c>
      <c r="J140" t="str">
        <f>IF(Table_staff[[#This Row],[Salary]]&gt;90000,"More than 90K","Less than 90K")</f>
        <v>Less than 90K</v>
      </c>
      <c r="K140" t="s">
        <v>206</v>
      </c>
      <c r="L140" s="6">
        <f ca="1">(TODAY()-Table_staff[[#This Row],[Date Joined]])/365</f>
        <v>1.0986301369863014</v>
      </c>
      <c r="M140" s="2">
        <f ca="1">IF(Table_staff[[#This Row],[Tenure]]&gt;2,Table_staff[[#This Row],[Salary]]*0.03,Table_staff[[#This Row],[Salary]]*0.02)</f>
        <v>1141.8</v>
      </c>
      <c r="N140" s="6">
        <f>_xlfn.XLOOKUP(Table_staff[[#This Row],[Rating]],'Salary vs Employee Rating Corr.'!$B$4:$B$8,'Salary vs Employee Rating Corr.'!$C$4:$C$8)</f>
        <v>3</v>
      </c>
      <c r="O140" s="5"/>
    </row>
    <row r="141" spans="2:15" x14ac:dyDescent="0.3">
      <c r="B141">
        <v>1006</v>
      </c>
      <c r="C141" t="s">
        <v>115</v>
      </c>
      <c r="D141" t="s">
        <v>15</v>
      </c>
      <c r="E141">
        <v>38</v>
      </c>
      <c r="F141" t="s">
        <v>10</v>
      </c>
      <c r="G141" s="5">
        <v>44268</v>
      </c>
      <c r="H141" t="s">
        <v>9</v>
      </c>
      <c r="I141" s="2">
        <v>56870</v>
      </c>
      <c r="J141" t="str">
        <f>IF(Table_staff[[#This Row],[Salary]]&gt;90000,"More than 90K","Less than 90K")</f>
        <v>Less than 90K</v>
      </c>
      <c r="K141" t="s">
        <v>207</v>
      </c>
      <c r="L141" s="6">
        <f ca="1">(TODAY()-Table_staff[[#This Row],[Date Joined]])/365</f>
        <v>2.452054794520548</v>
      </c>
      <c r="M141" s="2">
        <f ca="1">IF(Table_staff[[#This Row],[Tenure]]&gt;2,Table_staff[[#This Row],[Salary]]*0.03,Table_staff[[#This Row],[Salary]]*0.02)</f>
        <v>1706.1</v>
      </c>
      <c r="N141" s="6">
        <f>_xlfn.XLOOKUP(Table_staff[[#This Row],[Rating]],'Salary vs Employee Rating Corr.'!$B$4:$B$8,'Salary vs Employee Rating Corr.'!$C$4:$C$8)</f>
        <v>4</v>
      </c>
      <c r="O141" s="5"/>
    </row>
    <row r="142" spans="2:15" x14ac:dyDescent="0.3">
      <c r="B142">
        <v>1158</v>
      </c>
      <c r="C142" t="s">
        <v>84</v>
      </c>
      <c r="D142" t="s">
        <v>15</v>
      </c>
      <c r="E142">
        <v>38</v>
      </c>
      <c r="F142" t="s">
        <v>10</v>
      </c>
      <c r="G142" s="5">
        <v>44329</v>
      </c>
      <c r="H142" t="s">
        <v>9</v>
      </c>
      <c r="I142" s="2">
        <v>56870</v>
      </c>
      <c r="J142" t="str">
        <f>IF(Table_staff[[#This Row],[Salary]]&gt;90000,"More than 90K","Less than 90K")</f>
        <v>Less than 90K</v>
      </c>
      <c r="K142" t="s">
        <v>206</v>
      </c>
      <c r="L142" s="6">
        <f ca="1">(TODAY()-Table_staff[[#This Row],[Date Joined]])/365</f>
        <v>2.2849315068493152</v>
      </c>
      <c r="M142" s="2">
        <f ca="1">IF(Table_staff[[#This Row],[Tenure]]&gt;2,Table_staff[[#This Row],[Salary]]*0.03,Table_staff[[#This Row],[Salary]]*0.02)</f>
        <v>1706.1</v>
      </c>
      <c r="N142" s="6">
        <f>_xlfn.XLOOKUP(Table_staff[[#This Row],[Rating]],'Salary vs Employee Rating Corr.'!$B$4:$B$8,'Salary vs Employee Rating Corr.'!$C$4:$C$8)</f>
        <v>4</v>
      </c>
      <c r="O142" s="5"/>
    </row>
    <row r="143" spans="2:15" x14ac:dyDescent="0.3">
      <c r="B143">
        <v>1021</v>
      </c>
      <c r="C143" t="s">
        <v>130</v>
      </c>
      <c r="D143" t="s">
        <v>8</v>
      </c>
      <c r="E143">
        <v>27</v>
      </c>
      <c r="F143" t="s">
        <v>13</v>
      </c>
      <c r="G143" s="5">
        <v>44073</v>
      </c>
      <c r="H143" t="s">
        <v>9</v>
      </c>
      <c r="I143" s="2">
        <v>54970</v>
      </c>
      <c r="J143" t="str">
        <f>IF(Table_staff[[#This Row],[Salary]]&gt;90000,"More than 90K","Less than 90K")</f>
        <v>Less than 90K</v>
      </c>
      <c r="K143" t="s">
        <v>207</v>
      </c>
      <c r="L143" s="6">
        <f ca="1">(TODAY()-Table_staff[[#This Row],[Date Joined]])/365</f>
        <v>2.9863013698630136</v>
      </c>
      <c r="M143" s="2">
        <f ca="1">IF(Table_staff[[#This Row],[Tenure]]&gt;2,Table_staff[[#This Row],[Salary]]*0.03,Table_staff[[#This Row],[Salary]]*0.02)</f>
        <v>1649.1</v>
      </c>
      <c r="N143" s="6">
        <f>_xlfn.XLOOKUP(Table_staff[[#This Row],[Rating]],'Salary vs Employee Rating Corr.'!$B$4:$B$8,'Salary vs Employee Rating Corr.'!$C$4:$C$8)</f>
        <v>3</v>
      </c>
      <c r="O143" s="5"/>
    </row>
    <row r="144" spans="2:15" x14ac:dyDescent="0.3">
      <c r="B144">
        <v>1156</v>
      </c>
      <c r="C144" t="s">
        <v>82</v>
      </c>
      <c r="D144" t="s">
        <v>8</v>
      </c>
      <c r="E144">
        <v>27</v>
      </c>
      <c r="F144" t="s">
        <v>13</v>
      </c>
      <c r="G144" s="5">
        <v>44134</v>
      </c>
      <c r="H144" t="s">
        <v>9</v>
      </c>
      <c r="I144" s="2">
        <v>54970</v>
      </c>
      <c r="J144" t="str">
        <f>IF(Table_staff[[#This Row],[Salary]]&gt;90000,"More than 90K","Less than 90K")</f>
        <v>Less than 90K</v>
      </c>
      <c r="K144" t="s">
        <v>206</v>
      </c>
      <c r="L144" s="6">
        <f ca="1">(TODAY()-Table_staff[[#This Row],[Date Joined]])/365</f>
        <v>2.8191780821917809</v>
      </c>
      <c r="M144" s="2">
        <f ca="1">IF(Table_staff[[#This Row],[Tenure]]&gt;2,Table_staff[[#This Row],[Salary]]*0.03,Table_staff[[#This Row],[Salary]]*0.02)</f>
        <v>1649.1</v>
      </c>
      <c r="N144" s="6">
        <f>_xlfn.XLOOKUP(Table_staff[[#This Row],[Rating]],'Salary vs Employee Rating Corr.'!$B$4:$B$8,'Salary vs Employee Rating Corr.'!$C$4:$C$8)</f>
        <v>3</v>
      </c>
      <c r="O144" s="5"/>
    </row>
    <row r="145" spans="2:15" x14ac:dyDescent="0.3">
      <c r="B145">
        <v>1086</v>
      </c>
      <c r="C145" t="s">
        <v>195</v>
      </c>
      <c r="D145" t="s">
        <v>8</v>
      </c>
      <c r="E145">
        <v>33</v>
      </c>
      <c r="F145" t="s">
        <v>13</v>
      </c>
      <c r="G145" s="5">
        <v>44448</v>
      </c>
      <c r="H145" t="s">
        <v>23</v>
      </c>
      <c r="I145" s="2">
        <v>53870</v>
      </c>
      <c r="J145" t="str">
        <f>IF(Table_staff[[#This Row],[Salary]]&gt;90000,"More than 90K","Less than 90K")</f>
        <v>Less than 90K</v>
      </c>
      <c r="K145" t="s">
        <v>207</v>
      </c>
      <c r="L145" s="6">
        <f ca="1">(TODAY()-Table_staff[[#This Row],[Date Joined]])/365</f>
        <v>1.9589041095890412</v>
      </c>
      <c r="M145" s="2">
        <f ca="1">IF(Table_staff[[#This Row],[Tenure]]&gt;2,Table_staff[[#This Row],[Salary]]*0.03,Table_staff[[#This Row],[Salary]]*0.02)</f>
        <v>1077.4000000000001</v>
      </c>
      <c r="N145" s="6">
        <f>_xlfn.XLOOKUP(Table_staff[[#This Row],[Rating]],'Salary vs Employee Rating Corr.'!$B$4:$B$8,'Salary vs Employee Rating Corr.'!$C$4:$C$8)</f>
        <v>3</v>
      </c>
      <c r="O145" s="5"/>
    </row>
    <row r="146" spans="2:15" x14ac:dyDescent="0.3">
      <c r="B146">
        <v>1101</v>
      </c>
      <c r="C146" t="s">
        <v>24</v>
      </c>
      <c r="D146" t="s">
        <v>8</v>
      </c>
      <c r="E146">
        <v>33</v>
      </c>
      <c r="F146" t="s">
        <v>13</v>
      </c>
      <c r="G146" s="5">
        <v>44509</v>
      </c>
      <c r="H146" t="s">
        <v>23</v>
      </c>
      <c r="I146" s="2">
        <v>53870</v>
      </c>
      <c r="J146" t="str">
        <f>IF(Table_staff[[#This Row],[Salary]]&gt;90000,"More than 90K","Less than 90K")</f>
        <v>Less than 90K</v>
      </c>
      <c r="K146" t="s">
        <v>206</v>
      </c>
      <c r="L146" s="6">
        <f ca="1">(TODAY()-Table_staff[[#This Row],[Date Joined]])/365</f>
        <v>1.7917808219178082</v>
      </c>
      <c r="M146" s="2">
        <f ca="1">IF(Table_staff[[#This Row],[Tenure]]&gt;2,Table_staff[[#This Row],[Salary]]*0.03,Table_staff[[#This Row],[Salary]]*0.02)</f>
        <v>1077.4000000000001</v>
      </c>
      <c r="N146" s="6">
        <f>_xlfn.XLOOKUP(Table_staff[[#This Row],[Rating]],'Salary vs Employee Rating Corr.'!$B$4:$B$8,'Salary vs Employee Rating Corr.'!$C$4:$C$8)</f>
        <v>3</v>
      </c>
      <c r="O146" s="5"/>
    </row>
    <row r="147" spans="2:15" x14ac:dyDescent="0.3">
      <c r="B147">
        <v>1062</v>
      </c>
      <c r="C147" t="s">
        <v>171</v>
      </c>
      <c r="D147" t="s">
        <v>8</v>
      </c>
      <c r="E147">
        <v>32</v>
      </c>
      <c r="F147" t="s">
        <v>13</v>
      </c>
      <c r="G147" s="5">
        <v>44403</v>
      </c>
      <c r="H147" t="s">
        <v>9</v>
      </c>
      <c r="I147" s="2">
        <v>53540</v>
      </c>
      <c r="J147" t="str">
        <f>IF(Table_staff[[#This Row],[Salary]]&gt;90000,"More than 90K","Less than 90K")</f>
        <v>Less than 90K</v>
      </c>
      <c r="K147" t="s">
        <v>207</v>
      </c>
      <c r="L147" s="6">
        <f ca="1">(TODAY()-Table_staff[[#This Row],[Date Joined]])/365</f>
        <v>2.0821917808219177</v>
      </c>
      <c r="M147" s="2">
        <f ca="1">IF(Table_staff[[#This Row],[Tenure]]&gt;2,Table_staff[[#This Row],[Salary]]*0.03,Table_staff[[#This Row],[Salary]]*0.02)</f>
        <v>1606.2</v>
      </c>
      <c r="N147" s="6">
        <f>_xlfn.XLOOKUP(Table_staff[[#This Row],[Rating]],'Salary vs Employee Rating Corr.'!$B$4:$B$8,'Salary vs Employee Rating Corr.'!$C$4:$C$8)</f>
        <v>3</v>
      </c>
      <c r="O147" s="5"/>
    </row>
    <row r="148" spans="2:15" x14ac:dyDescent="0.3">
      <c r="B148">
        <v>1070</v>
      </c>
      <c r="C148" t="s">
        <v>179</v>
      </c>
      <c r="D148" t="s">
        <v>8</v>
      </c>
      <c r="E148">
        <v>26</v>
      </c>
      <c r="F148" t="s">
        <v>13</v>
      </c>
      <c r="G148" s="5">
        <v>44350</v>
      </c>
      <c r="H148" t="s">
        <v>12</v>
      </c>
      <c r="I148" s="2">
        <v>53540</v>
      </c>
      <c r="J148" t="str">
        <f>IF(Table_staff[[#This Row],[Salary]]&gt;90000,"More than 90K","Less than 90K")</f>
        <v>Less than 90K</v>
      </c>
      <c r="K148" t="s">
        <v>207</v>
      </c>
      <c r="L148" s="6">
        <f ca="1">(TODAY()-Table_staff[[#This Row],[Date Joined]])/365</f>
        <v>2.2273972602739724</v>
      </c>
      <c r="M148" s="2">
        <f ca="1">IF(Table_staff[[#This Row],[Tenure]]&gt;2,Table_staff[[#This Row],[Salary]]*0.03,Table_staff[[#This Row],[Salary]]*0.02)</f>
        <v>1606.2</v>
      </c>
      <c r="N148" s="6">
        <f>_xlfn.XLOOKUP(Table_staff[[#This Row],[Rating]],'Salary vs Employee Rating Corr.'!$B$4:$B$8,'Salary vs Employee Rating Corr.'!$C$4:$C$8)</f>
        <v>3</v>
      </c>
      <c r="O148" s="5"/>
    </row>
    <row r="149" spans="2:15" x14ac:dyDescent="0.3">
      <c r="B149">
        <v>1097</v>
      </c>
      <c r="C149" t="s">
        <v>19</v>
      </c>
      <c r="D149" t="s">
        <v>8</v>
      </c>
      <c r="E149">
        <v>32</v>
      </c>
      <c r="F149" t="s">
        <v>13</v>
      </c>
      <c r="G149" s="5">
        <v>44465</v>
      </c>
      <c r="H149" t="s">
        <v>9</v>
      </c>
      <c r="I149" s="2">
        <v>53540</v>
      </c>
      <c r="J149" t="str">
        <f>IF(Table_staff[[#This Row],[Salary]]&gt;90000,"More than 90K","Less than 90K")</f>
        <v>Less than 90K</v>
      </c>
      <c r="K149" t="s">
        <v>206</v>
      </c>
      <c r="L149" s="6">
        <f ca="1">(TODAY()-Table_staff[[#This Row],[Date Joined]])/365</f>
        <v>1.9123287671232876</v>
      </c>
      <c r="M149" s="2">
        <f ca="1">IF(Table_staff[[#This Row],[Tenure]]&gt;2,Table_staff[[#This Row],[Salary]]*0.03,Table_staff[[#This Row],[Salary]]*0.02)</f>
        <v>1070.8</v>
      </c>
      <c r="N149" s="6">
        <f>_xlfn.XLOOKUP(Table_staff[[#This Row],[Rating]],'Salary vs Employee Rating Corr.'!$B$4:$B$8,'Salary vs Employee Rating Corr.'!$C$4:$C$8)</f>
        <v>3</v>
      </c>
      <c r="O149" s="5"/>
    </row>
    <row r="150" spans="2:15" x14ac:dyDescent="0.3">
      <c r="B150">
        <v>1183</v>
      </c>
      <c r="C150" t="s">
        <v>109</v>
      </c>
      <c r="D150" t="s">
        <v>8</v>
      </c>
      <c r="E150">
        <v>26</v>
      </c>
      <c r="F150" t="s">
        <v>13</v>
      </c>
      <c r="G150" s="5">
        <v>44411</v>
      </c>
      <c r="H150" t="s">
        <v>12</v>
      </c>
      <c r="I150" s="2">
        <v>53540</v>
      </c>
      <c r="J150" t="str">
        <f>IF(Table_staff[[#This Row],[Salary]]&gt;90000,"More than 90K","Less than 90K")</f>
        <v>Less than 90K</v>
      </c>
      <c r="K150" t="s">
        <v>206</v>
      </c>
      <c r="L150" s="6">
        <f ca="1">(TODAY()-Table_staff[[#This Row],[Date Joined]])/365</f>
        <v>2.0602739726027397</v>
      </c>
      <c r="M150" s="2">
        <f ca="1">IF(Table_staff[[#This Row],[Tenure]]&gt;2,Table_staff[[#This Row],[Salary]]*0.03,Table_staff[[#This Row],[Salary]]*0.02)</f>
        <v>1606.2</v>
      </c>
      <c r="N150" s="6">
        <f>_xlfn.XLOOKUP(Table_staff[[#This Row],[Rating]],'Salary vs Employee Rating Corr.'!$B$4:$B$8,'Salary vs Employee Rating Corr.'!$C$4:$C$8)</f>
        <v>3</v>
      </c>
      <c r="O150" s="5"/>
    </row>
    <row r="151" spans="2:15" x14ac:dyDescent="0.3">
      <c r="B151">
        <v>1042</v>
      </c>
      <c r="C151" t="s">
        <v>151</v>
      </c>
      <c r="D151" t="s">
        <v>15</v>
      </c>
      <c r="E151">
        <v>28</v>
      </c>
      <c r="F151" t="s">
        <v>13</v>
      </c>
      <c r="G151" s="5">
        <v>44296</v>
      </c>
      <c r="H151" t="s">
        <v>9</v>
      </c>
      <c r="I151" s="2">
        <v>53240</v>
      </c>
      <c r="J151" t="str">
        <f>IF(Table_staff[[#This Row],[Salary]]&gt;90000,"More than 90K","Less than 90K")</f>
        <v>Less than 90K</v>
      </c>
      <c r="K151" t="s">
        <v>207</v>
      </c>
      <c r="L151" s="6">
        <f ca="1">(TODAY()-Table_staff[[#This Row],[Date Joined]])/365</f>
        <v>2.3753424657534246</v>
      </c>
      <c r="M151" s="2">
        <f ca="1">IF(Table_staff[[#This Row],[Tenure]]&gt;2,Table_staff[[#This Row],[Salary]]*0.03,Table_staff[[#This Row],[Salary]]*0.02)</f>
        <v>1597.2</v>
      </c>
      <c r="N151" s="6">
        <f>_xlfn.XLOOKUP(Table_staff[[#This Row],[Rating]],'Salary vs Employee Rating Corr.'!$B$4:$B$8,'Salary vs Employee Rating Corr.'!$C$4:$C$8)</f>
        <v>3</v>
      </c>
      <c r="O151" s="5"/>
    </row>
    <row r="152" spans="2:15" x14ac:dyDescent="0.3">
      <c r="B152">
        <v>1095</v>
      </c>
      <c r="C152" t="s">
        <v>14</v>
      </c>
      <c r="D152" t="s">
        <v>15</v>
      </c>
      <c r="E152">
        <v>28</v>
      </c>
      <c r="F152" t="s">
        <v>13</v>
      </c>
      <c r="G152" s="5">
        <v>44357</v>
      </c>
      <c r="H152" t="s">
        <v>9</v>
      </c>
      <c r="I152" s="2">
        <v>53240</v>
      </c>
      <c r="J152" t="str">
        <f>IF(Table_staff[[#This Row],[Salary]]&gt;90000,"More than 90K","Less than 90K")</f>
        <v>Less than 90K</v>
      </c>
      <c r="K152" t="s">
        <v>206</v>
      </c>
      <c r="L152" s="6">
        <f ca="1">(TODAY()-Table_staff[[#This Row],[Date Joined]])/365</f>
        <v>2.2082191780821918</v>
      </c>
      <c r="M152" s="2">
        <f ca="1">IF(Table_staff[[#This Row],[Tenure]]&gt;2,Table_staff[[#This Row],[Salary]]*0.03,Table_staff[[#This Row],[Salary]]*0.02)</f>
        <v>1597.2</v>
      </c>
      <c r="N152" s="6">
        <f>_xlfn.XLOOKUP(Table_staff[[#This Row],[Rating]],'Salary vs Employee Rating Corr.'!$B$4:$B$8,'Salary vs Employee Rating Corr.'!$C$4:$C$8)</f>
        <v>3</v>
      </c>
      <c r="O152" s="5"/>
    </row>
    <row r="153" spans="2:15" x14ac:dyDescent="0.3">
      <c r="B153">
        <v>1035</v>
      </c>
      <c r="C153" t="s">
        <v>144</v>
      </c>
      <c r="D153" t="s">
        <v>8</v>
      </c>
      <c r="E153">
        <v>24</v>
      </c>
      <c r="F153" t="s">
        <v>18</v>
      </c>
      <c r="G153" s="5">
        <v>44375</v>
      </c>
      <c r="H153" t="s">
        <v>17</v>
      </c>
      <c r="I153" s="2">
        <v>52610</v>
      </c>
      <c r="J153" t="str">
        <f>IF(Table_staff[[#This Row],[Salary]]&gt;90000,"More than 90K","Less than 90K")</f>
        <v>Less than 90K</v>
      </c>
      <c r="K153" t="s">
        <v>207</v>
      </c>
      <c r="L153" s="6">
        <f ca="1">(TODAY()-Table_staff[[#This Row],[Date Joined]])/365</f>
        <v>2.1589041095890411</v>
      </c>
      <c r="M153" s="2">
        <f ca="1">IF(Table_staff[[#This Row],[Tenure]]&gt;2,Table_staff[[#This Row],[Salary]]*0.03,Table_staff[[#This Row],[Salary]]*0.02)</f>
        <v>1578.3</v>
      </c>
      <c r="N153" s="6">
        <f>_xlfn.XLOOKUP(Table_staff[[#This Row],[Rating]],'Salary vs Employee Rating Corr.'!$B$4:$B$8,'Salary vs Employee Rating Corr.'!$C$4:$C$8)</f>
        <v>2</v>
      </c>
      <c r="O153" s="5"/>
    </row>
    <row r="154" spans="2:15" x14ac:dyDescent="0.3">
      <c r="B154">
        <v>1132</v>
      </c>
      <c r="C154" t="s">
        <v>58</v>
      </c>
      <c r="D154" t="s">
        <v>8</v>
      </c>
      <c r="E154">
        <v>24</v>
      </c>
      <c r="F154" t="s">
        <v>18</v>
      </c>
      <c r="G154" s="5">
        <v>44436</v>
      </c>
      <c r="H154" t="s">
        <v>17</v>
      </c>
      <c r="I154" s="2">
        <v>52610</v>
      </c>
      <c r="J154" t="str">
        <f>IF(Table_staff[[#This Row],[Salary]]&gt;90000,"More than 90K","Less than 90K")</f>
        <v>Less than 90K</v>
      </c>
      <c r="K154" t="s">
        <v>206</v>
      </c>
      <c r="L154" s="6">
        <f ca="1">(TODAY()-Table_staff[[#This Row],[Date Joined]])/365</f>
        <v>1.9917808219178081</v>
      </c>
      <c r="M154" s="2">
        <f ca="1">IF(Table_staff[[#This Row],[Tenure]]&gt;2,Table_staff[[#This Row],[Salary]]*0.03,Table_staff[[#This Row],[Salary]]*0.02)</f>
        <v>1052.2</v>
      </c>
      <c r="N154" s="6">
        <f>_xlfn.XLOOKUP(Table_staff[[#This Row],[Rating]],'Salary vs Employee Rating Corr.'!$B$4:$B$8,'Salary vs Employee Rating Corr.'!$C$4:$C$8)</f>
        <v>2</v>
      </c>
      <c r="O154" s="5"/>
    </row>
    <row r="155" spans="2:15" x14ac:dyDescent="0.3">
      <c r="B155">
        <v>1016</v>
      </c>
      <c r="C155" t="s">
        <v>125</v>
      </c>
      <c r="D155" t="s">
        <v>15</v>
      </c>
      <c r="E155">
        <v>34</v>
      </c>
      <c r="F155" t="s">
        <v>18</v>
      </c>
      <c r="G155" s="5">
        <v>44660</v>
      </c>
      <c r="H155" t="s">
        <v>9</v>
      </c>
      <c r="I155" s="2">
        <v>49630</v>
      </c>
      <c r="J155" t="str">
        <f>IF(Table_staff[[#This Row],[Salary]]&gt;90000,"More than 90K","Less than 90K")</f>
        <v>Less than 90K</v>
      </c>
      <c r="K155" t="s">
        <v>207</v>
      </c>
      <c r="L155" s="6">
        <f ca="1">(TODAY()-Table_staff[[#This Row],[Date Joined]])/365</f>
        <v>1.3780821917808219</v>
      </c>
      <c r="M155" s="2">
        <f ca="1">IF(Table_staff[[#This Row],[Tenure]]&gt;2,Table_staff[[#This Row],[Salary]]*0.03,Table_staff[[#This Row],[Salary]]*0.02)</f>
        <v>992.6</v>
      </c>
      <c r="N155" s="6">
        <f>_xlfn.XLOOKUP(Table_staff[[#This Row],[Rating]],'Salary vs Employee Rating Corr.'!$B$4:$B$8,'Salary vs Employee Rating Corr.'!$C$4:$C$8)</f>
        <v>2</v>
      </c>
      <c r="O155" s="5"/>
    </row>
    <row r="156" spans="2:15" x14ac:dyDescent="0.3">
      <c r="B156">
        <v>1127</v>
      </c>
      <c r="C156" t="s">
        <v>53</v>
      </c>
      <c r="D156" t="s">
        <v>15</v>
      </c>
      <c r="E156">
        <v>34</v>
      </c>
      <c r="F156" t="s">
        <v>18</v>
      </c>
      <c r="G156" s="5">
        <v>44721</v>
      </c>
      <c r="H156" t="s">
        <v>9</v>
      </c>
      <c r="I156" s="2">
        <v>49630</v>
      </c>
      <c r="J156" t="str">
        <f>IF(Table_staff[[#This Row],[Salary]]&gt;90000,"More than 90K","Less than 90K")</f>
        <v>Less than 90K</v>
      </c>
      <c r="K156" t="s">
        <v>206</v>
      </c>
      <c r="L156" s="6">
        <f ca="1">(TODAY()-Table_staff[[#This Row],[Date Joined]])/365</f>
        <v>1.210958904109589</v>
      </c>
      <c r="M156" s="2">
        <f ca="1">IF(Table_staff[[#This Row],[Tenure]]&gt;2,Table_staff[[#This Row],[Salary]]*0.03,Table_staff[[#This Row],[Salary]]*0.02)</f>
        <v>992.6</v>
      </c>
      <c r="N156" s="6">
        <f>_xlfn.XLOOKUP(Table_staff[[#This Row],[Rating]],'Salary vs Employee Rating Corr.'!$B$4:$B$8,'Salary vs Employee Rating Corr.'!$C$4:$C$8)</f>
        <v>2</v>
      </c>
      <c r="O156" s="5"/>
    </row>
    <row r="157" spans="2:15" x14ac:dyDescent="0.3">
      <c r="B157">
        <v>1040</v>
      </c>
      <c r="C157" t="s">
        <v>149</v>
      </c>
      <c r="D157" t="s">
        <v>8</v>
      </c>
      <c r="E157">
        <v>27</v>
      </c>
      <c r="F157" t="s">
        <v>13</v>
      </c>
      <c r="G157" s="5">
        <v>44506</v>
      </c>
      <c r="H157" t="s">
        <v>17</v>
      </c>
      <c r="I157" s="2">
        <v>48980</v>
      </c>
      <c r="J157" t="str">
        <f>IF(Table_staff[[#This Row],[Salary]]&gt;90000,"More than 90K","Less than 90K")</f>
        <v>Less than 90K</v>
      </c>
      <c r="K157" t="s">
        <v>207</v>
      </c>
      <c r="L157" s="6">
        <f ca="1">(TODAY()-Table_staff[[#This Row],[Date Joined]])/365</f>
        <v>1.8</v>
      </c>
      <c r="M157" s="2">
        <f ca="1">IF(Table_staff[[#This Row],[Tenure]]&gt;2,Table_staff[[#This Row],[Salary]]*0.03,Table_staff[[#This Row],[Salary]]*0.02)</f>
        <v>979.6</v>
      </c>
      <c r="N157" s="6">
        <f>_xlfn.XLOOKUP(Table_staff[[#This Row],[Rating]],'Salary vs Employee Rating Corr.'!$B$4:$B$8,'Salary vs Employee Rating Corr.'!$C$4:$C$8)</f>
        <v>3</v>
      </c>
      <c r="O157" s="5"/>
    </row>
    <row r="158" spans="2:15" x14ac:dyDescent="0.3">
      <c r="B158">
        <v>1116</v>
      </c>
      <c r="C158" t="s">
        <v>40</v>
      </c>
      <c r="D158" t="s">
        <v>8</v>
      </c>
      <c r="E158">
        <v>27</v>
      </c>
      <c r="F158" t="s">
        <v>13</v>
      </c>
      <c r="G158" s="5">
        <v>44567</v>
      </c>
      <c r="H158" t="s">
        <v>17</v>
      </c>
      <c r="I158" s="2">
        <v>48980</v>
      </c>
      <c r="J158" t="str">
        <f>IF(Table_staff[[#This Row],[Salary]]&gt;90000,"More than 90K","Less than 90K")</f>
        <v>Less than 90K</v>
      </c>
      <c r="K158" t="s">
        <v>206</v>
      </c>
      <c r="L158" s="6">
        <f ca="1">(TODAY()-Table_staff[[#This Row],[Date Joined]])/365</f>
        <v>1.6328767123287671</v>
      </c>
      <c r="M158" s="2">
        <f ca="1">IF(Table_staff[[#This Row],[Tenure]]&gt;2,Table_staff[[#This Row],[Salary]]*0.03,Table_staff[[#This Row],[Salary]]*0.02)</f>
        <v>979.6</v>
      </c>
      <c r="N158" s="6">
        <f>_xlfn.XLOOKUP(Table_staff[[#This Row],[Rating]],'Salary vs Employee Rating Corr.'!$B$4:$B$8,'Salary vs Employee Rating Corr.'!$C$4:$C$8)</f>
        <v>3</v>
      </c>
      <c r="O158" s="5"/>
    </row>
    <row r="159" spans="2:15" x14ac:dyDescent="0.3">
      <c r="B159">
        <v>1058</v>
      </c>
      <c r="C159" t="s">
        <v>167</v>
      </c>
      <c r="D159" t="s">
        <v>8</v>
      </c>
      <c r="E159">
        <v>31</v>
      </c>
      <c r="F159" t="s">
        <v>13</v>
      </c>
      <c r="G159" s="5">
        <v>44450</v>
      </c>
      <c r="H159" t="s">
        <v>23</v>
      </c>
      <c r="I159" s="2">
        <v>48950</v>
      </c>
      <c r="J159" t="str">
        <f>IF(Table_staff[[#This Row],[Salary]]&gt;90000,"More than 90K","Less than 90K")</f>
        <v>Less than 90K</v>
      </c>
      <c r="K159" t="s">
        <v>207</v>
      </c>
      <c r="L159" s="6">
        <f ca="1">(TODAY()-Table_staff[[#This Row],[Date Joined]])/365</f>
        <v>1.9534246575342467</v>
      </c>
      <c r="M159" s="2">
        <f ca="1">IF(Table_staff[[#This Row],[Tenure]]&gt;2,Table_staff[[#This Row],[Salary]]*0.03,Table_staff[[#This Row],[Salary]]*0.02)</f>
        <v>979</v>
      </c>
      <c r="N159" s="6">
        <f>_xlfn.XLOOKUP(Table_staff[[#This Row],[Rating]],'Salary vs Employee Rating Corr.'!$B$4:$B$8,'Salary vs Employee Rating Corr.'!$C$4:$C$8)</f>
        <v>3</v>
      </c>
      <c r="O159" s="5"/>
    </row>
    <row r="160" spans="2:15" x14ac:dyDescent="0.3">
      <c r="B160">
        <v>1131</v>
      </c>
      <c r="C160" t="s">
        <v>57</v>
      </c>
      <c r="D160" t="s">
        <v>8</v>
      </c>
      <c r="E160">
        <v>31</v>
      </c>
      <c r="F160" t="s">
        <v>13</v>
      </c>
      <c r="G160" s="5">
        <v>44511</v>
      </c>
      <c r="H160" t="s">
        <v>23</v>
      </c>
      <c r="I160" s="2">
        <v>48950</v>
      </c>
      <c r="J160" t="str">
        <f>IF(Table_staff[[#This Row],[Salary]]&gt;90000,"More than 90K","Less than 90K")</f>
        <v>Less than 90K</v>
      </c>
      <c r="K160" t="s">
        <v>206</v>
      </c>
      <c r="L160" s="6">
        <f ca="1">(TODAY()-Table_staff[[#This Row],[Date Joined]])/365</f>
        <v>1.7863013698630137</v>
      </c>
      <c r="M160" s="2">
        <f ca="1">IF(Table_staff[[#This Row],[Tenure]]&gt;2,Table_staff[[#This Row],[Salary]]*0.03,Table_staff[[#This Row],[Salary]]*0.02)</f>
        <v>979</v>
      </c>
      <c r="N160" s="6">
        <f>_xlfn.XLOOKUP(Table_staff[[#This Row],[Rating]],'Salary vs Employee Rating Corr.'!$B$4:$B$8,'Salary vs Employee Rating Corr.'!$C$4:$C$8)</f>
        <v>3</v>
      </c>
      <c r="O160" s="5"/>
    </row>
    <row r="161" spans="2:15" x14ac:dyDescent="0.3">
      <c r="B161">
        <v>1091</v>
      </c>
      <c r="C161" t="s">
        <v>200</v>
      </c>
      <c r="D161" t="s">
        <v>8</v>
      </c>
      <c r="E161">
        <v>33</v>
      </c>
      <c r="F161" t="s">
        <v>10</v>
      </c>
      <c r="G161" s="5">
        <v>44640</v>
      </c>
      <c r="H161" t="s">
        <v>12</v>
      </c>
      <c r="I161" s="2">
        <v>48530</v>
      </c>
      <c r="J161" t="str">
        <f>IF(Table_staff[[#This Row],[Salary]]&gt;90000,"More than 90K","Less than 90K")</f>
        <v>Less than 90K</v>
      </c>
      <c r="K161" t="s">
        <v>207</v>
      </c>
      <c r="L161" s="6">
        <f ca="1">(TODAY()-Table_staff[[#This Row],[Date Joined]])/365</f>
        <v>1.4328767123287671</v>
      </c>
      <c r="M161" s="2">
        <f ca="1">IF(Table_staff[[#This Row],[Tenure]]&gt;2,Table_staff[[#This Row],[Salary]]*0.03,Table_staff[[#This Row],[Salary]]*0.02)</f>
        <v>970.6</v>
      </c>
      <c r="N161" s="6">
        <f>_xlfn.XLOOKUP(Table_staff[[#This Row],[Rating]],'Salary vs Employee Rating Corr.'!$B$4:$B$8,'Salary vs Employee Rating Corr.'!$C$4:$C$8)</f>
        <v>4</v>
      </c>
      <c r="O161" s="5"/>
    </row>
    <row r="162" spans="2:15" x14ac:dyDescent="0.3">
      <c r="B162">
        <v>1099</v>
      </c>
      <c r="C162" t="s">
        <v>21</v>
      </c>
      <c r="D162" t="s">
        <v>8</v>
      </c>
      <c r="E162">
        <v>33</v>
      </c>
      <c r="F162" t="s">
        <v>10</v>
      </c>
      <c r="G162" s="5">
        <v>44701</v>
      </c>
      <c r="H162" t="s">
        <v>12</v>
      </c>
      <c r="I162" s="2">
        <v>48530</v>
      </c>
      <c r="J162" t="str">
        <f>IF(Table_staff[[#This Row],[Salary]]&gt;90000,"More than 90K","Less than 90K")</f>
        <v>Less than 90K</v>
      </c>
      <c r="K162" t="s">
        <v>206</v>
      </c>
      <c r="L162" s="6">
        <f ca="1">(TODAY()-Table_staff[[#This Row],[Date Joined]])/365</f>
        <v>1.2657534246575342</v>
      </c>
      <c r="M162" s="2">
        <f ca="1">IF(Table_staff[[#This Row],[Tenure]]&gt;2,Table_staff[[#This Row],[Salary]]*0.03,Table_staff[[#This Row],[Salary]]*0.02)</f>
        <v>970.6</v>
      </c>
      <c r="N162" s="6">
        <f>_xlfn.XLOOKUP(Table_staff[[#This Row],[Rating]],'Salary vs Employee Rating Corr.'!$B$4:$B$8,'Salary vs Employee Rating Corr.'!$C$4:$C$8)</f>
        <v>4</v>
      </c>
      <c r="O162" s="5"/>
    </row>
    <row r="163" spans="2:15" x14ac:dyDescent="0.3">
      <c r="B163">
        <v>1013</v>
      </c>
      <c r="C163" t="s">
        <v>122</v>
      </c>
      <c r="D163" t="s">
        <v>8</v>
      </c>
      <c r="E163">
        <v>28</v>
      </c>
      <c r="F163" t="s">
        <v>10</v>
      </c>
      <c r="G163" s="5">
        <v>43980</v>
      </c>
      <c r="H163" t="s">
        <v>17</v>
      </c>
      <c r="I163" s="2">
        <v>48170</v>
      </c>
      <c r="J163" t="str">
        <f>IF(Table_staff[[#This Row],[Salary]]&gt;90000,"More than 90K","Less than 90K")</f>
        <v>Less than 90K</v>
      </c>
      <c r="K163" t="s">
        <v>207</v>
      </c>
      <c r="L163" s="6">
        <f ca="1">(TODAY()-Table_staff[[#This Row],[Date Joined]])/365</f>
        <v>3.2410958904109588</v>
      </c>
      <c r="M163" s="2">
        <f ca="1">IF(Table_staff[[#This Row],[Tenure]]&gt;2,Table_staff[[#This Row],[Salary]]*0.03,Table_staff[[#This Row],[Salary]]*0.02)</f>
        <v>1445.1</v>
      </c>
      <c r="N163" s="6">
        <f>_xlfn.XLOOKUP(Table_staff[[#This Row],[Rating]],'Salary vs Employee Rating Corr.'!$B$4:$B$8,'Salary vs Employee Rating Corr.'!$C$4:$C$8)</f>
        <v>4</v>
      </c>
      <c r="O163" s="5"/>
    </row>
    <row r="164" spans="2:15" x14ac:dyDescent="0.3">
      <c r="B164">
        <v>1143</v>
      </c>
      <c r="C164" t="s">
        <v>69</v>
      </c>
      <c r="D164" t="s">
        <v>8</v>
      </c>
      <c r="E164">
        <v>28</v>
      </c>
      <c r="F164" t="s">
        <v>10</v>
      </c>
      <c r="G164" s="5">
        <v>44041</v>
      </c>
      <c r="H164" t="s">
        <v>17</v>
      </c>
      <c r="I164" s="2">
        <v>48170</v>
      </c>
      <c r="J164" t="str">
        <f>IF(Table_staff[[#This Row],[Salary]]&gt;90000,"More than 90K","Less than 90K")</f>
        <v>Less than 90K</v>
      </c>
      <c r="K164" t="s">
        <v>206</v>
      </c>
      <c r="L164" s="6">
        <f ca="1">(TODAY()-Table_staff[[#This Row],[Date Joined]])/365</f>
        <v>3.0739726027397261</v>
      </c>
      <c r="M164" s="2">
        <f ca="1">IF(Table_staff[[#This Row],[Tenure]]&gt;2,Table_staff[[#This Row],[Salary]]*0.03,Table_staff[[#This Row],[Salary]]*0.02)</f>
        <v>1445.1</v>
      </c>
      <c r="N164" s="6">
        <f>_xlfn.XLOOKUP(Table_staff[[#This Row],[Rating]],'Salary vs Employee Rating Corr.'!$B$4:$B$8,'Salary vs Employee Rating Corr.'!$C$4:$C$8)</f>
        <v>4</v>
      </c>
      <c r="O164" s="5"/>
    </row>
    <row r="165" spans="2:15" x14ac:dyDescent="0.3">
      <c r="B165">
        <v>1031</v>
      </c>
      <c r="C165" t="s">
        <v>140</v>
      </c>
      <c r="D165" t="s">
        <v>8</v>
      </c>
      <c r="E165">
        <v>26</v>
      </c>
      <c r="F165" t="s">
        <v>13</v>
      </c>
      <c r="G165" s="5">
        <v>44164</v>
      </c>
      <c r="H165" t="s">
        <v>12</v>
      </c>
      <c r="I165" s="2">
        <v>47360</v>
      </c>
      <c r="J165" t="str">
        <f>IF(Table_staff[[#This Row],[Salary]]&gt;90000,"More than 90K","Less than 90K")</f>
        <v>Less than 90K</v>
      </c>
      <c r="K165" t="s">
        <v>207</v>
      </c>
      <c r="L165" s="6">
        <f ca="1">(TODAY()-Table_staff[[#This Row],[Date Joined]])/365</f>
        <v>2.7369863013698632</v>
      </c>
      <c r="M165" s="2">
        <f ca="1">IF(Table_staff[[#This Row],[Tenure]]&gt;2,Table_staff[[#This Row],[Salary]]*0.03,Table_staff[[#This Row],[Salary]]*0.02)</f>
        <v>1420.8</v>
      </c>
      <c r="N165" s="6">
        <f>_xlfn.XLOOKUP(Table_staff[[#This Row],[Rating]],'Salary vs Employee Rating Corr.'!$B$4:$B$8,'Salary vs Employee Rating Corr.'!$C$4:$C$8)</f>
        <v>3</v>
      </c>
      <c r="O165" s="5"/>
    </row>
    <row r="166" spans="2:15" x14ac:dyDescent="0.3">
      <c r="B166">
        <v>1161</v>
      </c>
      <c r="C166" t="s">
        <v>87</v>
      </c>
      <c r="D166" t="s">
        <v>8</v>
      </c>
      <c r="E166">
        <v>26</v>
      </c>
      <c r="F166" t="s">
        <v>13</v>
      </c>
      <c r="G166" s="5">
        <v>44225</v>
      </c>
      <c r="H166" t="s">
        <v>12</v>
      </c>
      <c r="I166" s="2">
        <v>47360</v>
      </c>
      <c r="J166" t="str">
        <f>IF(Table_staff[[#This Row],[Salary]]&gt;90000,"More than 90K","Less than 90K")</f>
        <v>Less than 90K</v>
      </c>
      <c r="K166" t="s">
        <v>206</v>
      </c>
      <c r="L166" s="6">
        <f ca="1">(TODAY()-Table_staff[[#This Row],[Date Joined]])/365</f>
        <v>2.56986301369863</v>
      </c>
      <c r="M166" s="2">
        <f ca="1">IF(Table_staff[[#This Row],[Tenure]]&gt;2,Table_staff[[#This Row],[Salary]]*0.03,Table_staff[[#This Row],[Salary]]*0.02)</f>
        <v>1420.8</v>
      </c>
      <c r="N166" s="6">
        <f>_xlfn.XLOOKUP(Table_staff[[#This Row],[Rating]],'Salary vs Employee Rating Corr.'!$B$4:$B$8,'Salary vs Employee Rating Corr.'!$C$4:$C$8)</f>
        <v>3</v>
      </c>
      <c r="O166" s="5"/>
    </row>
    <row r="167" spans="2:15" x14ac:dyDescent="0.3">
      <c r="B167">
        <v>1004</v>
      </c>
      <c r="C167" t="s">
        <v>113</v>
      </c>
      <c r="D167" t="s">
        <v>15</v>
      </c>
      <c r="E167">
        <v>32</v>
      </c>
      <c r="F167" t="s">
        <v>13</v>
      </c>
      <c r="G167" s="5">
        <v>44339</v>
      </c>
      <c r="H167" t="s">
        <v>26</v>
      </c>
      <c r="I167" s="2">
        <v>45510</v>
      </c>
      <c r="J167" t="str">
        <f>IF(Table_staff[[#This Row],[Salary]]&gt;90000,"More than 90K","Less than 90K")</f>
        <v>Less than 90K</v>
      </c>
      <c r="K167" t="s">
        <v>207</v>
      </c>
      <c r="L167" s="6">
        <f ca="1">(TODAY()-Table_staff[[#This Row],[Date Joined]])/365</f>
        <v>2.2575342465753425</v>
      </c>
      <c r="M167" s="2">
        <f ca="1">IF(Table_staff[[#This Row],[Tenure]]&gt;2,Table_staff[[#This Row],[Salary]]*0.03,Table_staff[[#This Row],[Salary]]*0.02)</f>
        <v>1365.3</v>
      </c>
      <c r="N167" s="6">
        <f>_xlfn.XLOOKUP(Table_staff[[#This Row],[Rating]],'Salary vs Employee Rating Corr.'!$B$4:$B$8,'Salary vs Employee Rating Corr.'!$C$4:$C$8)</f>
        <v>3</v>
      </c>
      <c r="O167" s="5"/>
    </row>
    <row r="168" spans="2:15" x14ac:dyDescent="0.3">
      <c r="B168">
        <v>1144</v>
      </c>
      <c r="C168" t="s">
        <v>70</v>
      </c>
      <c r="D168" t="s">
        <v>15</v>
      </c>
      <c r="E168">
        <v>32</v>
      </c>
      <c r="F168" t="s">
        <v>13</v>
      </c>
      <c r="G168" s="5">
        <v>44400</v>
      </c>
      <c r="H168" t="s">
        <v>26</v>
      </c>
      <c r="I168" s="2">
        <v>45510</v>
      </c>
      <c r="J168" t="str">
        <f>IF(Table_staff[[#This Row],[Salary]]&gt;90000,"More than 90K","Less than 90K")</f>
        <v>Less than 90K</v>
      </c>
      <c r="K168" t="s">
        <v>206</v>
      </c>
      <c r="L168" s="6">
        <f ca="1">(TODAY()-Table_staff[[#This Row],[Date Joined]])/365</f>
        <v>2.0904109589041098</v>
      </c>
      <c r="M168" s="2">
        <f ca="1">IF(Table_staff[[#This Row],[Tenure]]&gt;2,Table_staff[[#This Row],[Salary]]*0.03,Table_staff[[#This Row],[Salary]]*0.02)</f>
        <v>1365.3</v>
      </c>
      <c r="N168" s="6">
        <f>_xlfn.XLOOKUP(Table_staff[[#This Row],[Rating]],'Salary vs Employee Rating Corr.'!$B$4:$B$8,'Salary vs Employee Rating Corr.'!$C$4:$C$8)</f>
        <v>3</v>
      </c>
      <c r="O168" s="5"/>
    </row>
    <row r="169" spans="2:15" x14ac:dyDescent="0.3">
      <c r="B169">
        <v>1002</v>
      </c>
      <c r="C169" t="s">
        <v>111</v>
      </c>
      <c r="D169" t="s">
        <v>15</v>
      </c>
      <c r="E169">
        <v>32</v>
      </c>
      <c r="F169" t="s">
        <v>10</v>
      </c>
      <c r="G169" s="5">
        <v>44293</v>
      </c>
      <c r="H169" t="s">
        <v>23</v>
      </c>
      <c r="I169" s="2">
        <v>43840</v>
      </c>
      <c r="J169" t="str">
        <f>IF(Table_staff[[#This Row],[Salary]]&gt;90000,"More than 90K","Less than 90K")</f>
        <v>Less than 90K</v>
      </c>
      <c r="K169" t="s">
        <v>207</v>
      </c>
      <c r="L169" s="6">
        <f ca="1">(TODAY()-Table_staff[[#This Row],[Date Joined]])/365</f>
        <v>2.3835616438356166</v>
      </c>
      <c r="M169" s="2">
        <f ca="1">IF(Table_staff[[#This Row],[Tenure]]&gt;2,Table_staff[[#This Row],[Salary]]*0.03,Table_staff[[#This Row],[Salary]]*0.02)</f>
        <v>1315.2</v>
      </c>
      <c r="N169" s="6">
        <f>_xlfn.XLOOKUP(Table_staff[[#This Row],[Rating]],'Salary vs Employee Rating Corr.'!$B$4:$B$8,'Salary vs Employee Rating Corr.'!$C$4:$C$8)</f>
        <v>4</v>
      </c>
      <c r="O169" s="5"/>
    </row>
    <row r="170" spans="2:15" x14ac:dyDescent="0.3">
      <c r="B170">
        <v>1107</v>
      </c>
      <c r="C170" t="s">
        <v>31</v>
      </c>
      <c r="D170" t="s">
        <v>15</v>
      </c>
      <c r="E170">
        <v>32</v>
      </c>
      <c r="F170" t="s">
        <v>10</v>
      </c>
      <c r="G170" s="5">
        <v>44354</v>
      </c>
      <c r="H170" t="s">
        <v>23</v>
      </c>
      <c r="I170" s="2">
        <v>43840</v>
      </c>
      <c r="J170" t="str">
        <f>IF(Table_staff[[#This Row],[Salary]]&gt;90000,"More than 90K","Less than 90K")</f>
        <v>Less than 90K</v>
      </c>
      <c r="K170" t="s">
        <v>206</v>
      </c>
      <c r="L170" s="6">
        <f ca="1">(TODAY()-Table_staff[[#This Row],[Date Joined]])/365</f>
        <v>2.2164383561643834</v>
      </c>
      <c r="M170" s="2">
        <f ca="1">IF(Table_staff[[#This Row],[Tenure]]&gt;2,Table_staff[[#This Row],[Salary]]*0.03,Table_staff[[#This Row],[Salary]]*0.02)</f>
        <v>1315.2</v>
      </c>
      <c r="N170" s="6">
        <f>_xlfn.XLOOKUP(Table_staff[[#This Row],[Rating]],'Salary vs Employee Rating Corr.'!$B$4:$B$8,'Salary vs Employee Rating Corr.'!$C$4:$C$8)</f>
        <v>4</v>
      </c>
      <c r="O170" s="5"/>
    </row>
    <row r="171" spans="2:15" x14ac:dyDescent="0.3">
      <c r="B171">
        <v>1063</v>
      </c>
      <c r="C171" t="s">
        <v>172</v>
      </c>
      <c r="D171" t="s">
        <v>8</v>
      </c>
      <c r="E171">
        <v>28</v>
      </c>
      <c r="F171" t="s">
        <v>49</v>
      </c>
      <c r="G171" s="5">
        <v>44758</v>
      </c>
      <c r="H171" t="s">
        <v>9</v>
      </c>
      <c r="I171" s="2">
        <v>43510</v>
      </c>
      <c r="J171" t="str">
        <f>IF(Table_staff[[#This Row],[Salary]]&gt;90000,"More than 90K","Less than 90K")</f>
        <v>Less than 90K</v>
      </c>
      <c r="K171" t="s">
        <v>207</v>
      </c>
      <c r="L171" s="6">
        <f ca="1">(TODAY()-Table_staff[[#This Row],[Date Joined]])/365</f>
        <v>1.1095890410958904</v>
      </c>
      <c r="M171" s="2">
        <f ca="1">IF(Table_staff[[#This Row],[Tenure]]&gt;2,Table_staff[[#This Row],[Salary]]*0.03,Table_staff[[#This Row],[Salary]]*0.02)</f>
        <v>870.2</v>
      </c>
      <c r="N171" s="6">
        <f>_xlfn.XLOOKUP(Table_staff[[#This Row],[Rating]],'Salary vs Employee Rating Corr.'!$B$4:$B$8,'Salary vs Employee Rating Corr.'!$C$4:$C$8)</f>
        <v>1</v>
      </c>
      <c r="O171" s="5"/>
    </row>
    <row r="172" spans="2:15" x14ac:dyDescent="0.3">
      <c r="B172">
        <v>1175</v>
      </c>
      <c r="C172" t="s">
        <v>101</v>
      </c>
      <c r="D172" t="s">
        <v>8</v>
      </c>
      <c r="E172">
        <v>28</v>
      </c>
      <c r="F172" t="s">
        <v>49</v>
      </c>
      <c r="G172" s="5">
        <v>44820</v>
      </c>
      <c r="H172" t="s">
        <v>9</v>
      </c>
      <c r="I172" s="2">
        <v>43510</v>
      </c>
      <c r="J172" t="str">
        <f>IF(Table_staff[[#This Row],[Salary]]&gt;90000,"More than 90K","Less than 90K")</f>
        <v>Less than 90K</v>
      </c>
      <c r="K172" t="s">
        <v>206</v>
      </c>
      <c r="L172" s="6">
        <f ca="1">(TODAY()-Table_staff[[#This Row],[Date Joined]])/365</f>
        <v>0.9397260273972603</v>
      </c>
      <c r="M172" s="2">
        <f ca="1">IF(Table_staff[[#This Row],[Tenure]]&gt;2,Table_staff[[#This Row],[Salary]]*0.03,Table_staff[[#This Row],[Salary]]*0.02)</f>
        <v>870.2</v>
      </c>
      <c r="N172" s="6">
        <f>_xlfn.XLOOKUP(Table_staff[[#This Row],[Rating]],'Salary vs Employee Rating Corr.'!$B$4:$B$8,'Salary vs Employee Rating Corr.'!$C$4:$C$8)</f>
        <v>1</v>
      </c>
      <c r="O172" s="5"/>
    </row>
    <row r="173" spans="2:15" x14ac:dyDescent="0.3">
      <c r="B173">
        <v>1066</v>
      </c>
      <c r="C173" t="s">
        <v>175</v>
      </c>
      <c r="D173" t="s">
        <v>15</v>
      </c>
      <c r="E173">
        <v>31</v>
      </c>
      <c r="F173" t="s">
        <v>13</v>
      </c>
      <c r="G173" s="5">
        <v>44084</v>
      </c>
      <c r="H173" t="s">
        <v>23</v>
      </c>
      <c r="I173" s="2">
        <v>41980</v>
      </c>
      <c r="J173" t="str">
        <f>IF(Table_staff[[#This Row],[Salary]]&gt;90000,"More than 90K","Less than 90K")</f>
        <v>Less than 90K</v>
      </c>
      <c r="K173" t="s">
        <v>207</v>
      </c>
      <c r="L173" s="6">
        <f ca="1">(TODAY()-Table_staff[[#This Row],[Date Joined]])/365</f>
        <v>2.956164383561644</v>
      </c>
      <c r="M173" s="2">
        <f ca="1">IF(Table_staff[[#This Row],[Tenure]]&gt;2,Table_staff[[#This Row],[Salary]]*0.03,Table_staff[[#This Row],[Salary]]*0.02)</f>
        <v>1259.3999999999999</v>
      </c>
      <c r="N173" s="6">
        <f>_xlfn.XLOOKUP(Table_staff[[#This Row],[Rating]],'Salary vs Employee Rating Corr.'!$B$4:$B$8,'Salary vs Employee Rating Corr.'!$C$4:$C$8)</f>
        <v>3</v>
      </c>
      <c r="O173" s="5"/>
    </row>
    <row r="174" spans="2:15" x14ac:dyDescent="0.3">
      <c r="B174">
        <v>1111</v>
      </c>
      <c r="C174" t="s">
        <v>35</v>
      </c>
      <c r="D174" t="s">
        <v>15</v>
      </c>
      <c r="E174">
        <v>31</v>
      </c>
      <c r="F174" t="s">
        <v>13</v>
      </c>
      <c r="G174" s="5">
        <v>44145</v>
      </c>
      <c r="H174" t="s">
        <v>23</v>
      </c>
      <c r="I174" s="2">
        <v>41980</v>
      </c>
      <c r="J174" t="str">
        <f>IF(Table_staff[[#This Row],[Salary]]&gt;90000,"More than 90K","Less than 90K")</f>
        <v>Less than 90K</v>
      </c>
      <c r="K174" t="s">
        <v>206</v>
      </c>
      <c r="L174" s="6">
        <f ca="1">(TODAY()-Table_staff[[#This Row],[Date Joined]])/365</f>
        <v>2.7890410958904108</v>
      </c>
      <c r="M174" s="2">
        <f ca="1">IF(Table_staff[[#This Row],[Tenure]]&gt;2,Table_staff[[#This Row],[Salary]]*0.03,Table_staff[[#This Row],[Salary]]*0.02)</f>
        <v>1259.3999999999999</v>
      </c>
      <c r="N174" s="6">
        <f>_xlfn.XLOOKUP(Table_staff[[#This Row],[Rating]],'Salary vs Employee Rating Corr.'!$B$4:$B$8,'Salary vs Employee Rating Corr.'!$C$4:$C$8)</f>
        <v>3</v>
      </c>
      <c r="O174" s="5"/>
    </row>
    <row r="175" spans="2:15" x14ac:dyDescent="0.3">
      <c r="B175">
        <v>1029</v>
      </c>
      <c r="C175" t="s">
        <v>138</v>
      </c>
      <c r="D175" t="s">
        <v>15</v>
      </c>
      <c r="E175">
        <v>32</v>
      </c>
      <c r="F175" t="s">
        <v>13</v>
      </c>
      <c r="G175" s="5">
        <v>44549</v>
      </c>
      <c r="H175" t="s">
        <v>12</v>
      </c>
      <c r="I175" s="2">
        <v>41570</v>
      </c>
      <c r="J175" t="str">
        <f>IF(Table_staff[[#This Row],[Salary]]&gt;90000,"More than 90K","Less than 90K")</f>
        <v>Less than 90K</v>
      </c>
      <c r="K175" t="s">
        <v>207</v>
      </c>
      <c r="L175" s="6">
        <f ca="1">(TODAY()-Table_staff[[#This Row],[Date Joined]])/365</f>
        <v>1.6821917808219178</v>
      </c>
      <c r="M175" s="2">
        <f ca="1">IF(Table_staff[[#This Row],[Tenure]]&gt;2,Table_staff[[#This Row],[Salary]]*0.03,Table_staff[[#This Row],[Salary]]*0.02)</f>
        <v>831.4</v>
      </c>
      <c r="N175" s="6">
        <f>_xlfn.XLOOKUP(Table_staff[[#This Row],[Rating]],'Salary vs Employee Rating Corr.'!$B$4:$B$8,'Salary vs Employee Rating Corr.'!$C$4:$C$8)</f>
        <v>3</v>
      </c>
      <c r="O175" s="5"/>
    </row>
    <row r="176" spans="2:15" x14ac:dyDescent="0.3">
      <c r="B176">
        <v>1178</v>
      </c>
      <c r="C176" t="s">
        <v>104</v>
      </c>
      <c r="D176" t="s">
        <v>15</v>
      </c>
      <c r="E176">
        <v>32</v>
      </c>
      <c r="F176" t="s">
        <v>13</v>
      </c>
      <c r="G176" s="5">
        <v>44611</v>
      </c>
      <c r="H176" t="s">
        <v>12</v>
      </c>
      <c r="I176" s="2">
        <v>41570</v>
      </c>
      <c r="J176" t="str">
        <f>IF(Table_staff[[#This Row],[Salary]]&gt;90000,"More than 90K","Less than 90K")</f>
        <v>Less than 90K</v>
      </c>
      <c r="K176" t="s">
        <v>206</v>
      </c>
      <c r="L176" s="6">
        <f ca="1">(TODAY()-Table_staff[[#This Row],[Date Joined]])/365</f>
        <v>1.5123287671232877</v>
      </c>
      <c r="M176" s="2">
        <f ca="1">IF(Table_staff[[#This Row],[Tenure]]&gt;2,Table_staff[[#This Row],[Salary]]*0.03,Table_staff[[#This Row],[Salary]]*0.02)</f>
        <v>831.4</v>
      </c>
      <c r="N176" s="6">
        <f>_xlfn.XLOOKUP(Table_staff[[#This Row],[Rating]],'Salary vs Employee Rating Corr.'!$B$4:$B$8,'Salary vs Employee Rating Corr.'!$C$4:$C$8)</f>
        <v>3</v>
      </c>
      <c r="O176" s="5"/>
    </row>
    <row r="177" spans="2:15" x14ac:dyDescent="0.3">
      <c r="B177">
        <v>1025</v>
      </c>
      <c r="C177" t="s">
        <v>134</v>
      </c>
      <c r="D177" t="s">
        <v>8</v>
      </c>
      <c r="E177">
        <v>35</v>
      </c>
      <c r="F177" t="s">
        <v>13</v>
      </c>
      <c r="G177" s="5">
        <v>44666</v>
      </c>
      <c r="H177" t="s">
        <v>12</v>
      </c>
      <c r="I177" s="2">
        <v>40400</v>
      </c>
      <c r="J177" t="str">
        <f>IF(Table_staff[[#This Row],[Salary]]&gt;90000,"More than 90K","Less than 90K")</f>
        <v>Less than 90K</v>
      </c>
      <c r="K177" t="s">
        <v>207</v>
      </c>
      <c r="L177" s="6">
        <f ca="1">(TODAY()-Table_staff[[#This Row],[Date Joined]])/365</f>
        <v>1.3616438356164384</v>
      </c>
      <c r="M177" s="2">
        <f ca="1">IF(Table_staff[[#This Row],[Tenure]]&gt;2,Table_staff[[#This Row],[Salary]]*0.03,Table_staff[[#This Row],[Salary]]*0.02)</f>
        <v>808</v>
      </c>
      <c r="N177" s="6">
        <f>_xlfn.XLOOKUP(Table_staff[[#This Row],[Rating]],'Salary vs Employee Rating Corr.'!$B$4:$B$8,'Salary vs Employee Rating Corr.'!$C$4:$C$8)</f>
        <v>3</v>
      </c>
      <c r="O177" s="5"/>
    </row>
    <row r="178" spans="2:15" x14ac:dyDescent="0.3">
      <c r="B178">
        <v>1169</v>
      </c>
      <c r="C178" t="s">
        <v>95</v>
      </c>
      <c r="D178" t="s">
        <v>8</v>
      </c>
      <c r="E178">
        <v>35</v>
      </c>
      <c r="F178" t="s">
        <v>13</v>
      </c>
      <c r="G178" s="5">
        <v>44727</v>
      </c>
      <c r="H178" t="s">
        <v>12</v>
      </c>
      <c r="I178" s="2">
        <v>40400</v>
      </c>
      <c r="J178" t="str">
        <f>IF(Table_staff[[#This Row],[Salary]]&gt;90000,"More than 90K","Less than 90K")</f>
        <v>Less than 90K</v>
      </c>
      <c r="K178" t="s">
        <v>206</v>
      </c>
      <c r="L178" s="6">
        <f ca="1">(TODAY()-Table_staff[[#This Row],[Date Joined]])/365</f>
        <v>1.1945205479452055</v>
      </c>
      <c r="M178" s="2">
        <f ca="1">IF(Table_staff[[#This Row],[Tenure]]&gt;2,Table_staff[[#This Row],[Salary]]*0.03,Table_staff[[#This Row],[Salary]]*0.02)</f>
        <v>808</v>
      </c>
      <c r="N178" s="6">
        <f>_xlfn.XLOOKUP(Table_staff[[#This Row],[Rating]],'Salary vs Employee Rating Corr.'!$B$4:$B$8,'Salary vs Employee Rating Corr.'!$C$4:$C$8)</f>
        <v>3</v>
      </c>
      <c r="O178" s="5"/>
    </row>
    <row r="179" spans="2:15" x14ac:dyDescent="0.3">
      <c r="B179">
        <v>1014</v>
      </c>
      <c r="C179" t="s">
        <v>123</v>
      </c>
      <c r="D179" t="s">
        <v>8</v>
      </c>
      <c r="E179">
        <v>21</v>
      </c>
      <c r="F179" t="s">
        <v>13</v>
      </c>
      <c r="G179" s="5">
        <v>44042</v>
      </c>
      <c r="H179" t="s">
        <v>12</v>
      </c>
      <c r="I179" s="2">
        <v>37920</v>
      </c>
      <c r="J179" t="str">
        <f>IF(Table_staff[[#This Row],[Salary]]&gt;90000,"More than 90K","Less than 90K")</f>
        <v>Less than 90K</v>
      </c>
      <c r="K179" t="s">
        <v>207</v>
      </c>
      <c r="L179" s="6">
        <f ca="1">(TODAY()-Table_staff[[#This Row],[Date Joined]])/365</f>
        <v>3.0712328767123287</v>
      </c>
      <c r="M179" s="2">
        <f ca="1">IF(Table_staff[[#This Row],[Tenure]]&gt;2,Table_staff[[#This Row],[Salary]]*0.03,Table_staff[[#This Row],[Salary]]*0.02)</f>
        <v>1137.5999999999999</v>
      </c>
      <c r="N179" s="6">
        <f>_xlfn.XLOOKUP(Table_staff[[#This Row],[Rating]],'Salary vs Employee Rating Corr.'!$B$4:$B$8,'Salary vs Employee Rating Corr.'!$C$4:$C$8)</f>
        <v>3</v>
      </c>
      <c r="O179" s="5"/>
    </row>
    <row r="180" spans="2:15" x14ac:dyDescent="0.3">
      <c r="B180">
        <v>1109</v>
      </c>
      <c r="C180" t="s">
        <v>33</v>
      </c>
      <c r="D180" t="s">
        <v>8</v>
      </c>
      <c r="E180">
        <v>21</v>
      </c>
      <c r="F180" t="s">
        <v>13</v>
      </c>
      <c r="G180" s="5">
        <v>44104</v>
      </c>
      <c r="H180" t="s">
        <v>12</v>
      </c>
      <c r="I180" s="2">
        <v>37920</v>
      </c>
      <c r="J180" t="str">
        <f>IF(Table_staff[[#This Row],[Salary]]&gt;90000,"More than 90K","Less than 90K")</f>
        <v>Less than 90K</v>
      </c>
      <c r="K180" t="s">
        <v>206</v>
      </c>
      <c r="L180" s="6">
        <f ca="1">(TODAY()-Table_staff[[#This Row],[Date Joined]])/365</f>
        <v>2.9013698630136986</v>
      </c>
      <c r="M180" s="2">
        <f ca="1">IF(Table_staff[[#This Row],[Tenure]]&gt;2,Table_staff[[#This Row],[Salary]]*0.03,Table_staff[[#This Row],[Salary]]*0.02)</f>
        <v>1137.5999999999999</v>
      </c>
      <c r="N180" s="6">
        <f>_xlfn.XLOOKUP(Table_staff[[#This Row],[Rating]],'Salary vs Employee Rating Corr.'!$B$4:$B$8,'Salary vs Employee Rating Corr.'!$C$4:$C$8)</f>
        <v>3</v>
      </c>
      <c r="O180" s="5"/>
    </row>
    <row r="181" spans="2:15" x14ac:dyDescent="0.3">
      <c r="B181">
        <v>1023</v>
      </c>
      <c r="C181" t="s">
        <v>132</v>
      </c>
      <c r="D181" t="s">
        <v>8</v>
      </c>
      <c r="E181">
        <v>43</v>
      </c>
      <c r="F181" t="s">
        <v>13</v>
      </c>
      <c r="G181" s="5">
        <v>44558</v>
      </c>
      <c r="H181" t="s">
        <v>9</v>
      </c>
      <c r="I181" s="2">
        <v>36040</v>
      </c>
      <c r="J181" t="str">
        <f>IF(Table_staff[[#This Row],[Salary]]&gt;90000,"More than 90K","Less than 90K")</f>
        <v>Less than 90K</v>
      </c>
      <c r="K181" t="s">
        <v>207</v>
      </c>
      <c r="L181" s="6">
        <f ca="1">(TODAY()-Table_staff[[#This Row],[Date Joined]])/365</f>
        <v>1.6575342465753424</v>
      </c>
      <c r="M181" s="2">
        <f ca="1">IF(Table_staff[[#This Row],[Tenure]]&gt;2,Table_staff[[#This Row],[Salary]]*0.03,Table_staff[[#This Row],[Salary]]*0.02)</f>
        <v>720.80000000000007</v>
      </c>
      <c r="N181" s="6">
        <f>_xlfn.XLOOKUP(Table_staff[[#This Row],[Rating]],'Salary vs Employee Rating Corr.'!$B$4:$B$8,'Salary vs Employee Rating Corr.'!$C$4:$C$8)</f>
        <v>3</v>
      </c>
      <c r="O181" s="5"/>
    </row>
    <row r="182" spans="2:15" x14ac:dyDescent="0.3">
      <c r="B182">
        <v>1171</v>
      </c>
      <c r="C182" t="s">
        <v>97</v>
      </c>
      <c r="D182" t="s">
        <v>8</v>
      </c>
      <c r="E182">
        <v>43</v>
      </c>
      <c r="F182" t="s">
        <v>13</v>
      </c>
      <c r="G182" s="5">
        <v>44620</v>
      </c>
      <c r="H182" t="s">
        <v>9</v>
      </c>
      <c r="I182" s="2">
        <v>36040</v>
      </c>
      <c r="J182" t="str">
        <f>IF(Table_staff[[#This Row],[Salary]]&gt;90000,"More than 90K","Less than 90K")</f>
        <v>Less than 90K</v>
      </c>
      <c r="K182" t="s">
        <v>206</v>
      </c>
      <c r="L182" s="6">
        <f ca="1">(TODAY()-Table_staff[[#This Row],[Date Joined]])/365</f>
        <v>1.4876712328767123</v>
      </c>
      <c r="M182" s="2">
        <f ca="1">IF(Table_staff[[#This Row],[Tenure]]&gt;2,Table_staff[[#This Row],[Salary]]*0.03,Table_staff[[#This Row],[Salary]]*0.02)</f>
        <v>720.80000000000007</v>
      </c>
      <c r="N182" s="6">
        <f>_xlfn.XLOOKUP(Table_staff[[#This Row],[Rating]],'Salary vs Employee Rating Corr.'!$B$4:$B$8,'Salary vs Employee Rating Corr.'!$C$4:$C$8)</f>
        <v>3</v>
      </c>
      <c r="O182" s="5"/>
    </row>
    <row r="183" spans="2:15" x14ac:dyDescent="0.3">
      <c r="B183">
        <v>1081</v>
      </c>
      <c r="C183" t="s">
        <v>190</v>
      </c>
      <c r="D183" t="s">
        <v>15</v>
      </c>
      <c r="E183">
        <v>29</v>
      </c>
      <c r="F183" t="s">
        <v>13</v>
      </c>
      <c r="G183" s="5">
        <v>43962</v>
      </c>
      <c r="H183" t="s">
        <v>23</v>
      </c>
      <c r="I183" s="2">
        <v>34980</v>
      </c>
      <c r="J183" t="str">
        <f>IF(Table_staff[[#This Row],[Salary]]&gt;90000,"More than 90K","Less than 90K")</f>
        <v>Less than 90K</v>
      </c>
      <c r="K183" t="s">
        <v>207</v>
      </c>
      <c r="L183" s="6">
        <f ca="1">(TODAY()-Table_staff[[#This Row],[Date Joined]])/365</f>
        <v>3.2904109589041095</v>
      </c>
      <c r="M183" s="2">
        <f ca="1">IF(Table_staff[[#This Row],[Tenure]]&gt;2,Table_staff[[#This Row],[Salary]]*0.03,Table_staff[[#This Row],[Salary]]*0.02)</f>
        <v>1049.3999999999999</v>
      </c>
      <c r="N183" s="6">
        <f>_xlfn.XLOOKUP(Table_staff[[#This Row],[Rating]],'Salary vs Employee Rating Corr.'!$B$4:$B$8,'Salary vs Employee Rating Corr.'!$C$4:$C$8)</f>
        <v>3</v>
      </c>
      <c r="O183" s="5"/>
    </row>
    <row r="184" spans="2:15" x14ac:dyDescent="0.3">
      <c r="B184">
        <v>1120</v>
      </c>
      <c r="C184" t="s">
        <v>45</v>
      </c>
      <c r="D184" t="s">
        <v>15</v>
      </c>
      <c r="E184">
        <v>29</v>
      </c>
      <c r="F184" t="s">
        <v>13</v>
      </c>
      <c r="G184" s="5">
        <v>44023</v>
      </c>
      <c r="H184" t="s">
        <v>23</v>
      </c>
      <c r="I184" s="2">
        <v>34980</v>
      </c>
      <c r="J184" t="str">
        <f>IF(Table_staff[[#This Row],[Salary]]&gt;90000,"More than 90K","Less than 90K")</f>
        <v>Less than 90K</v>
      </c>
      <c r="K184" t="s">
        <v>206</v>
      </c>
      <c r="L184" s="6">
        <f ca="1">(TODAY()-Table_staff[[#This Row],[Date Joined]])/365</f>
        <v>3.1232876712328768</v>
      </c>
      <c r="M184" s="2">
        <f ca="1">IF(Table_staff[[#This Row],[Tenure]]&gt;2,Table_staff[[#This Row],[Salary]]*0.03,Table_staff[[#This Row],[Salary]]*0.02)</f>
        <v>1049.3999999999999</v>
      </c>
      <c r="N184" s="6">
        <f>_xlfn.XLOOKUP(Table_staff[[#This Row],[Rating]],'Salary vs Employee Rating Corr.'!$B$4:$B$8,'Salary vs Employee Rating Corr.'!$C$4:$C$8)</f>
        <v>3</v>
      </c>
      <c r="O184" s="5"/>
    </row>
    <row r="185" spans="2:15" x14ac:dyDescent="0.3">
      <c r="B185">
        <v>1044</v>
      </c>
      <c r="C185" t="s">
        <v>153</v>
      </c>
      <c r="D185" t="s">
        <v>15</v>
      </c>
      <c r="E185">
        <v>21</v>
      </c>
      <c r="F185" t="s">
        <v>13</v>
      </c>
      <c r="G185" s="5">
        <v>44619</v>
      </c>
      <c r="H185" t="s">
        <v>23</v>
      </c>
      <c r="I185" s="2">
        <v>33920</v>
      </c>
      <c r="J185" t="str">
        <f>IF(Table_staff[[#This Row],[Salary]]&gt;90000,"More than 90K","Less than 90K")</f>
        <v>Less than 90K</v>
      </c>
      <c r="K185" t="s">
        <v>207</v>
      </c>
      <c r="L185" s="6">
        <f ca="1">(TODAY()-Table_staff[[#This Row],[Date Joined]])/365</f>
        <v>1.4904109589041097</v>
      </c>
      <c r="M185" s="2">
        <f ca="1">IF(Table_staff[[#This Row],[Tenure]]&gt;2,Table_staff[[#This Row],[Salary]]*0.03,Table_staff[[#This Row],[Salary]]*0.02)</f>
        <v>678.4</v>
      </c>
      <c r="N185" s="6">
        <f>_xlfn.XLOOKUP(Table_staff[[#This Row],[Rating]],'Salary vs Employee Rating Corr.'!$B$4:$B$8,'Salary vs Employee Rating Corr.'!$C$4:$C$8)</f>
        <v>3</v>
      </c>
      <c r="O185" s="5"/>
    </row>
    <row r="186" spans="2:15" x14ac:dyDescent="0.3">
      <c r="B186">
        <v>1167</v>
      </c>
      <c r="C186" t="s">
        <v>93</v>
      </c>
      <c r="D186" t="s">
        <v>15</v>
      </c>
      <c r="E186">
        <v>21</v>
      </c>
      <c r="F186" t="s">
        <v>13</v>
      </c>
      <c r="G186" s="5">
        <v>44678</v>
      </c>
      <c r="H186" t="s">
        <v>23</v>
      </c>
      <c r="I186" s="2">
        <v>33920</v>
      </c>
      <c r="J186" t="str">
        <f>IF(Table_staff[[#This Row],[Salary]]&gt;90000,"More than 90K","Less than 90K")</f>
        <v>Less than 90K</v>
      </c>
      <c r="K186" t="s">
        <v>206</v>
      </c>
      <c r="L186" s="6">
        <f ca="1">(TODAY()-Table_staff[[#This Row],[Date Joined]])/365</f>
        <v>1.3287671232876712</v>
      </c>
      <c r="M186" s="2">
        <f ca="1">IF(Table_staff[[#This Row],[Tenure]]&gt;2,Table_staff[[#This Row],[Salary]]*0.03,Table_staff[[#This Row],[Salary]]*0.02)</f>
        <v>678.4</v>
      </c>
      <c r="N186" s="6">
        <f>_xlfn.XLOOKUP(Table_staff[[#This Row],[Rating]],'Salary vs Employee Rating Corr.'!$B$4:$B$8,'Salary vs Employee Rating Corr.'!$C$4:$C$8)</f>
        <v>3</v>
      </c>
      <c r="O186" s="5"/>
    </row>
  </sheetData>
  <conditionalFormatting sqref="I4:I18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5"/>
  <sheetViews>
    <sheetView workbookViewId="0">
      <selection activeCell="F94" sqref="F94"/>
    </sheetView>
  </sheetViews>
  <sheetFormatPr defaultRowHeight="14.4" x14ac:dyDescent="0.3"/>
  <cols>
    <col min="2" max="2" width="19.6640625" bestFit="1" customWidth="1"/>
    <col min="3" max="3" width="9" customWidth="1"/>
    <col min="4" max="4" width="13" customWidth="1"/>
    <col min="5" max="5" width="6.109375" customWidth="1"/>
    <col min="6" max="6" width="12.6640625" customWidth="1"/>
    <col min="7" max="7" width="13.88671875" customWidth="1"/>
    <col min="8" max="8" width="13.109375" bestFit="1" customWidth="1"/>
  </cols>
  <sheetData>
    <row r="1" spans="2:8" x14ac:dyDescent="0.3">
      <c r="B1" s="51" t="s">
        <v>203</v>
      </c>
      <c r="C1" s="51"/>
      <c r="D1" s="51"/>
      <c r="E1" s="51"/>
      <c r="F1" s="51"/>
      <c r="G1" s="51"/>
      <c r="H1" s="51"/>
    </row>
    <row r="2" spans="2:8" x14ac:dyDescent="0.3">
      <c r="B2" s="51"/>
      <c r="C2" s="51"/>
      <c r="D2" s="51"/>
      <c r="E2" s="51"/>
      <c r="F2" s="51"/>
      <c r="G2" s="51"/>
      <c r="H2" s="51"/>
    </row>
    <row r="4" spans="2:8" x14ac:dyDescent="0.3">
      <c r="B4" t="s">
        <v>0</v>
      </c>
      <c r="C4" t="s">
        <v>1</v>
      </c>
      <c r="D4" t="s">
        <v>2</v>
      </c>
      <c r="E4" t="s">
        <v>3</v>
      </c>
      <c r="F4" s="1" t="s">
        <v>4</v>
      </c>
      <c r="G4" t="s">
        <v>5</v>
      </c>
      <c r="H4" t="s">
        <v>6</v>
      </c>
    </row>
    <row r="5" spans="2:8" x14ac:dyDescent="0.3">
      <c r="B5" t="s">
        <v>7</v>
      </c>
      <c r="C5" t="s">
        <v>8</v>
      </c>
      <c r="D5" t="s">
        <v>9</v>
      </c>
      <c r="E5">
        <v>22</v>
      </c>
      <c r="F5" s="1">
        <v>44446</v>
      </c>
      <c r="G5" s="4">
        <v>112780</v>
      </c>
      <c r="H5" t="s">
        <v>10</v>
      </c>
    </row>
    <row r="6" spans="2:8" x14ac:dyDescent="0.3">
      <c r="B6" t="s">
        <v>11</v>
      </c>
      <c r="C6" t="s">
        <v>8</v>
      </c>
      <c r="D6" t="s">
        <v>12</v>
      </c>
      <c r="E6">
        <v>46</v>
      </c>
      <c r="F6" s="1">
        <v>44758</v>
      </c>
      <c r="G6" s="4">
        <v>70610</v>
      </c>
      <c r="H6" t="s">
        <v>13</v>
      </c>
    </row>
    <row r="7" spans="2:8" x14ac:dyDescent="0.3">
      <c r="B7" t="s">
        <v>14</v>
      </c>
      <c r="C7" t="s">
        <v>15</v>
      </c>
      <c r="D7" t="s">
        <v>9</v>
      </c>
      <c r="E7">
        <v>28</v>
      </c>
      <c r="F7" s="1">
        <v>44357</v>
      </c>
      <c r="G7" s="4">
        <v>53240</v>
      </c>
      <c r="H7" t="s">
        <v>13</v>
      </c>
    </row>
    <row r="8" spans="2:8" x14ac:dyDescent="0.3">
      <c r="B8" t="s">
        <v>16</v>
      </c>
      <c r="D8" t="s">
        <v>17</v>
      </c>
      <c r="E8">
        <v>37</v>
      </c>
      <c r="F8" s="1">
        <v>44146</v>
      </c>
      <c r="G8" s="4">
        <v>115440</v>
      </c>
      <c r="H8" t="s">
        <v>18</v>
      </c>
    </row>
    <row r="9" spans="2:8" x14ac:dyDescent="0.3">
      <c r="B9" t="s">
        <v>19</v>
      </c>
      <c r="C9" t="s">
        <v>8</v>
      </c>
      <c r="D9" t="s">
        <v>9</v>
      </c>
      <c r="E9">
        <v>32</v>
      </c>
      <c r="F9" s="1">
        <v>44465</v>
      </c>
      <c r="G9" s="4">
        <v>53540</v>
      </c>
      <c r="H9" t="s">
        <v>13</v>
      </c>
    </row>
    <row r="10" spans="2:8" x14ac:dyDescent="0.3">
      <c r="B10" t="s">
        <v>20</v>
      </c>
      <c r="C10" t="s">
        <v>15</v>
      </c>
      <c r="D10" t="s">
        <v>12</v>
      </c>
      <c r="E10">
        <v>30</v>
      </c>
      <c r="F10" s="1">
        <v>44861</v>
      </c>
      <c r="G10" s="4">
        <v>112570</v>
      </c>
      <c r="H10" t="s">
        <v>13</v>
      </c>
    </row>
    <row r="11" spans="2:8" x14ac:dyDescent="0.3">
      <c r="B11" t="s">
        <v>21</v>
      </c>
      <c r="C11" t="s">
        <v>8</v>
      </c>
      <c r="D11" t="s">
        <v>12</v>
      </c>
      <c r="E11">
        <v>33</v>
      </c>
      <c r="F11" s="1">
        <v>44701</v>
      </c>
      <c r="G11" s="4">
        <v>48530</v>
      </c>
      <c r="H11" t="s">
        <v>10</v>
      </c>
    </row>
    <row r="12" spans="2:8" x14ac:dyDescent="0.3">
      <c r="B12" t="s">
        <v>22</v>
      </c>
      <c r="C12" t="s">
        <v>15</v>
      </c>
      <c r="D12" t="s">
        <v>23</v>
      </c>
      <c r="E12">
        <v>24</v>
      </c>
      <c r="F12" s="1">
        <v>44148</v>
      </c>
      <c r="G12" s="4">
        <v>62780</v>
      </c>
      <c r="H12" t="s">
        <v>13</v>
      </c>
    </row>
    <row r="13" spans="2:8" x14ac:dyDescent="0.3">
      <c r="B13" t="s">
        <v>24</v>
      </c>
      <c r="C13" t="s">
        <v>8</v>
      </c>
      <c r="D13" t="s">
        <v>23</v>
      </c>
      <c r="E13">
        <v>33</v>
      </c>
      <c r="F13" s="1">
        <v>44509</v>
      </c>
      <c r="G13" s="4">
        <v>53870</v>
      </c>
      <c r="H13" t="s">
        <v>13</v>
      </c>
    </row>
    <row r="14" spans="2:8" x14ac:dyDescent="0.3">
      <c r="B14" t="s">
        <v>25</v>
      </c>
      <c r="C14" t="s">
        <v>15</v>
      </c>
      <c r="D14" t="s">
        <v>26</v>
      </c>
      <c r="E14">
        <v>27</v>
      </c>
      <c r="F14" s="1">
        <v>44122</v>
      </c>
      <c r="G14" s="4">
        <v>119110</v>
      </c>
      <c r="H14" t="s">
        <v>13</v>
      </c>
    </row>
    <row r="15" spans="2:8" x14ac:dyDescent="0.3">
      <c r="B15" t="s">
        <v>27</v>
      </c>
      <c r="C15" t="s">
        <v>8</v>
      </c>
      <c r="D15" t="s">
        <v>23</v>
      </c>
      <c r="E15">
        <v>29</v>
      </c>
      <c r="F15" s="1">
        <v>44180</v>
      </c>
      <c r="G15" s="4">
        <v>112110</v>
      </c>
      <c r="H15" t="s">
        <v>18</v>
      </c>
    </row>
    <row r="16" spans="2:8" x14ac:dyDescent="0.3">
      <c r="B16" t="s">
        <v>28</v>
      </c>
      <c r="C16" t="s">
        <v>8</v>
      </c>
      <c r="D16" t="s">
        <v>9</v>
      </c>
      <c r="E16">
        <v>25</v>
      </c>
      <c r="F16" s="1">
        <v>44383</v>
      </c>
      <c r="G16" s="4">
        <v>65700</v>
      </c>
      <c r="H16" t="s">
        <v>13</v>
      </c>
    </row>
    <row r="17" spans="2:8" x14ac:dyDescent="0.3">
      <c r="B17" t="s">
        <v>29</v>
      </c>
      <c r="C17" t="s">
        <v>8</v>
      </c>
      <c r="D17" t="s">
        <v>23</v>
      </c>
      <c r="E17">
        <v>37</v>
      </c>
      <c r="F17" s="1">
        <v>44701</v>
      </c>
      <c r="G17" s="4">
        <v>69070</v>
      </c>
      <c r="H17" t="s">
        <v>13</v>
      </c>
    </row>
    <row r="18" spans="2:8" x14ac:dyDescent="0.3">
      <c r="B18" t="s">
        <v>30</v>
      </c>
      <c r="C18" t="s">
        <v>8</v>
      </c>
      <c r="D18" t="s">
        <v>23</v>
      </c>
      <c r="E18">
        <v>20</v>
      </c>
      <c r="F18" s="1">
        <v>44459</v>
      </c>
      <c r="G18" s="4">
        <v>107700</v>
      </c>
      <c r="H18" t="s">
        <v>13</v>
      </c>
    </row>
    <row r="19" spans="2:8" x14ac:dyDescent="0.3">
      <c r="B19" t="s">
        <v>31</v>
      </c>
      <c r="C19" t="s">
        <v>15</v>
      </c>
      <c r="D19" t="s">
        <v>23</v>
      </c>
      <c r="E19">
        <v>32</v>
      </c>
      <c r="F19" s="1">
        <v>44354</v>
      </c>
      <c r="G19" s="4">
        <v>43840</v>
      </c>
      <c r="H19" t="s">
        <v>10</v>
      </c>
    </row>
    <row r="20" spans="2:8" x14ac:dyDescent="0.3">
      <c r="B20" t="s">
        <v>32</v>
      </c>
      <c r="C20" t="s">
        <v>8</v>
      </c>
      <c r="D20" t="s">
        <v>12</v>
      </c>
      <c r="E20">
        <v>40</v>
      </c>
      <c r="F20" s="1">
        <v>44263</v>
      </c>
      <c r="G20" s="4">
        <v>99750</v>
      </c>
      <c r="H20" t="s">
        <v>13</v>
      </c>
    </row>
    <row r="21" spans="2:8" x14ac:dyDescent="0.3">
      <c r="B21" t="s">
        <v>33</v>
      </c>
      <c r="C21" t="s">
        <v>8</v>
      </c>
      <c r="D21" t="s">
        <v>12</v>
      </c>
      <c r="E21">
        <v>21</v>
      </c>
      <c r="F21" s="1">
        <v>44104</v>
      </c>
      <c r="G21" s="4">
        <v>37920</v>
      </c>
      <c r="H21" t="s">
        <v>13</v>
      </c>
    </row>
    <row r="22" spans="2:8" x14ac:dyDescent="0.3">
      <c r="B22" t="s">
        <v>34</v>
      </c>
      <c r="C22" t="s">
        <v>8</v>
      </c>
      <c r="D22" t="s">
        <v>12</v>
      </c>
      <c r="E22">
        <v>21</v>
      </c>
      <c r="F22" s="1">
        <v>44762</v>
      </c>
      <c r="G22" s="4">
        <v>57090</v>
      </c>
      <c r="H22" t="s">
        <v>13</v>
      </c>
    </row>
    <row r="23" spans="2:8" x14ac:dyDescent="0.3">
      <c r="B23" t="s">
        <v>35</v>
      </c>
      <c r="C23" t="s">
        <v>15</v>
      </c>
      <c r="D23" t="s">
        <v>23</v>
      </c>
      <c r="E23">
        <v>31</v>
      </c>
      <c r="F23" s="1">
        <v>44145</v>
      </c>
      <c r="G23" s="4">
        <v>41980</v>
      </c>
      <c r="H23" t="s">
        <v>13</v>
      </c>
    </row>
    <row r="24" spans="2:8" x14ac:dyDescent="0.3">
      <c r="B24" t="s">
        <v>36</v>
      </c>
      <c r="C24" t="s">
        <v>8</v>
      </c>
      <c r="D24" t="s">
        <v>26</v>
      </c>
      <c r="E24">
        <v>21</v>
      </c>
      <c r="F24" s="1">
        <v>44242</v>
      </c>
      <c r="G24" s="4">
        <v>75880</v>
      </c>
      <c r="H24" t="s">
        <v>13</v>
      </c>
    </row>
    <row r="25" spans="2:8" x14ac:dyDescent="0.3">
      <c r="B25" t="s">
        <v>37</v>
      </c>
      <c r="C25" t="s">
        <v>15</v>
      </c>
      <c r="D25" t="s">
        <v>17</v>
      </c>
      <c r="E25">
        <v>34</v>
      </c>
      <c r="F25" s="1">
        <v>44653</v>
      </c>
      <c r="G25" s="4">
        <v>58940</v>
      </c>
      <c r="H25" t="s">
        <v>13</v>
      </c>
    </row>
    <row r="26" spans="2:8" x14ac:dyDescent="0.3">
      <c r="B26" t="s">
        <v>38</v>
      </c>
      <c r="C26" t="s">
        <v>15</v>
      </c>
      <c r="D26" t="s">
        <v>17</v>
      </c>
      <c r="E26">
        <v>30</v>
      </c>
      <c r="F26" s="1">
        <v>44389</v>
      </c>
      <c r="G26" s="4">
        <v>67910</v>
      </c>
      <c r="H26" t="s">
        <v>18</v>
      </c>
    </row>
    <row r="27" spans="2:8" x14ac:dyDescent="0.3">
      <c r="B27" t="s">
        <v>39</v>
      </c>
      <c r="C27" t="s">
        <v>15</v>
      </c>
      <c r="D27" t="s">
        <v>23</v>
      </c>
      <c r="E27">
        <v>31</v>
      </c>
      <c r="F27" s="1">
        <v>44663</v>
      </c>
      <c r="G27" s="4">
        <v>58100</v>
      </c>
      <c r="H27" t="s">
        <v>13</v>
      </c>
    </row>
    <row r="28" spans="2:8" x14ac:dyDescent="0.3">
      <c r="B28" t="s">
        <v>40</v>
      </c>
      <c r="C28" t="s">
        <v>8</v>
      </c>
      <c r="D28" t="s">
        <v>17</v>
      </c>
      <c r="E28">
        <v>27</v>
      </c>
      <c r="F28" s="1">
        <v>44567</v>
      </c>
      <c r="G28" s="4">
        <v>48980</v>
      </c>
      <c r="H28" t="s">
        <v>13</v>
      </c>
    </row>
    <row r="29" spans="2:8" x14ac:dyDescent="0.3">
      <c r="B29" t="s">
        <v>41</v>
      </c>
      <c r="D29" t="s">
        <v>17</v>
      </c>
      <c r="E29">
        <v>30</v>
      </c>
      <c r="F29" s="1">
        <v>44597</v>
      </c>
      <c r="G29" s="4">
        <v>64000</v>
      </c>
      <c r="H29" t="s">
        <v>13</v>
      </c>
    </row>
    <row r="30" spans="2:8" x14ac:dyDescent="0.3">
      <c r="B30" t="s">
        <v>42</v>
      </c>
      <c r="C30" t="s">
        <v>15</v>
      </c>
      <c r="D30" t="s">
        <v>12</v>
      </c>
      <c r="E30">
        <v>42</v>
      </c>
      <c r="F30" s="1">
        <v>44779</v>
      </c>
      <c r="G30" s="4">
        <v>75000</v>
      </c>
      <c r="H30" t="s">
        <v>43</v>
      </c>
    </row>
    <row r="31" spans="2:8" x14ac:dyDescent="0.3">
      <c r="B31" t="s">
        <v>44</v>
      </c>
      <c r="C31" t="s">
        <v>15</v>
      </c>
      <c r="D31" t="s">
        <v>23</v>
      </c>
      <c r="E31">
        <v>40</v>
      </c>
      <c r="F31" s="1">
        <v>44337</v>
      </c>
      <c r="G31" s="4">
        <v>87620</v>
      </c>
      <c r="H31" t="s">
        <v>13</v>
      </c>
    </row>
    <row r="32" spans="2:8" x14ac:dyDescent="0.3">
      <c r="B32" t="s">
        <v>45</v>
      </c>
      <c r="C32" t="s">
        <v>15</v>
      </c>
      <c r="D32" t="s">
        <v>23</v>
      </c>
      <c r="E32">
        <v>29</v>
      </c>
      <c r="F32" s="1">
        <v>44023</v>
      </c>
      <c r="G32" s="4">
        <v>34980</v>
      </c>
      <c r="H32" t="s">
        <v>13</v>
      </c>
    </row>
    <row r="33" spans="2:8" x14ac:dyDescent="0.3">
      <c r="B33" t="s">
        <v>46</v>
      </c>
      <c r="C33" t="s">
        <v>15</v>
      </c>
      <c r="D33" t="s">
        <v>17</v>
      </c>
      <c r="E33">
        <v>28</v>
      </c>
      <c r="F33" s="1">
        <v>44185</v>
      </c>
      <c r="G33" s="4">
        <v>75970</v>
      </c>
      <c r="H33" t="s">
        <v>13</v>
      </c>
    </row>
    <row r="34" spans="2:8" x14ac:dyDescent="0.3">
      <c r="B34" t="s">
        <v>47</v>
      </c>
      <c r="C34" t="s">
        <v>15</v>
      </c>
      <c r="D34" t="s">
        <v>17</v>
      </c>
      <c r="E34">
        <v>34</v>
      </c>
      <c r="F34" s="1">
        <v>44612</v>
      </c>
      <c r="G34" s="4">
        <v>60130</v>
      </c>
      <c r="H34" t="s">
        <v>13</v>
      </c>
    </row>
    <row r="35" spans="2:8" x14ac:dyDescent="0.3">
      <c r="B35" t="s">
        <v>48</v>
      </c>
      <c r="C35" t="s">
        <v>15</v>
      </c>
      <c r="D35" t="s">
        <v>23</v>
      </c>
      <c r="E35">
        <v>33</v>
      </c>
      <c r="F35" s="1">
        <v>44374</v>
      </c>
      <c r="G35" s="4">
        <v>75480</v>
      </c>
      <c r="H35" t="s">
        <v>49</v>
      </c>
    </row>
    <row r="36" spans="2:8" x14ac:dyDescent="0.3">
      <c r="B36" t="s">
        <v>50</v>
      </c>
      <c r="C36" t="s">
        <v>8</v>
      </c>
      <c r="D36" t="s">
        <v>12</v>
      </c>
      <c r="E36">
        <v>33</v>
      </c>
      <c r="F36" s="1">
        <v>44164</v>
      </c>
      <c r="G36" s="4">
        <v>115920</v>
      </c>
      <c r="H36" t="s">
        <v>13</v>
      </c>
    </row>
    <row r="37" spans="2:8" x14ac:dyDescent="0.3">
      <c r="B37" t="s">
        <v>51</v>
      </c>
      <c r="C37" t="s">
        <v>15</v>
      </c>
      <c r="D37" t="s">
        <v>9</v>
      </c>
      <c r="E37">
        <v>36</v>
      </c>
      <c r="F37" s="1">
        <v>44494</v>
      </c>
      <c r="G37" s="4">
        <v>78540</v>
      </c>
      <c r="H37" t="s">
        <v>13</v>
      </c>
    </row>
    <row r="38" spans="2:8" x14ac:dyDescent="0.3">
      <c r="B38" t="s">
        <v>52</v>
      </c>
      <c r="C38" t="s">
        <v>8</v>
      </c>
      <c r="D38" t="s">
        <v>12</v>
      </c>
      <c r="E38">
        <v>25</v>
      </c>
      <c r="F38" s="1">
        <v>44726</v>
      </c>
      <c r="G38" s="4">
        <v>109190</v>
      </c>
      <c r="H38" t="s">
        <v>10</v>
      </c>
    </row>
    <row r="39" spans="2:8" x14ac:dyDescent="0.3">
      <c r="B39" t="s">
        <v>53</v>
      </c>
      <c r="C39" t="s">
        <v>15</v>
      </c>
      <c r="D39" t="s">
        <v>9</v>
      </c>
      <c r="E39">
        <v>34</v>
      </c>
      <c r="F39" s="1">
        <v>44721</v>
      </c>
      <c r="G39" s="4">
        <v>49630</v>
      </c>
      <c r="H39" t="s">
        <v>18</v>
      </c>
    </row>
    <row r="40" spans="2:8" x14ac:dyDescent="0.3">
      <c r="B40" t="s">
        <v>54</v>
      </c>
      <c r="C40" t="s">
        <v>15</v>
      </c>
      <c r="D40" t="s">
        <v>12</v>
      </c>
      <c r="E40">
        <v>28</v>
      </c>
      <c r="F40" s="1">
        <v>44630</v>
      </c>
      <c r="G40" s="4">
        <v>99970</v>
      </c>
      <c r="H40" t="s">
        <v>13</v>
      </c>
    </row>
    <row r="41" spans="2:8" x14ac:dyDescent="0.3">
      <c r="B41" t="s">
        <v>55</v>
      </c>
      <c r="C41" t="s">
        <v>15</v>
      </c>
      <c r="D41" t="s">
        <v>23</v>
      </c>
      <c r="E41">
        <v>33</v>
      </c>
      <c r="F41" s="1">
        <v>44190</v>
      </c>
      <c r="G41" s="4">
        <v>96140</v>
      </c>
      <c r="H41" t="s">
        <v>13</v>
      </c>
    </row>
    <row r="42" spans="2:8" x14ac:dyDescent="0.3">
      <c r="B42" t="s">
        <v>56</v>
      </c>
      <c r="C42" t="s">
        <v>8</v>
      </c>
      <c r="D42" t="s">
        <v>12</v>
      </c>
      <c r="E42">
        <v>31</v>
      </c>
      <c r="F42" s="1">
        <v>44724</v>
      </c>
      <c r="G42" s="4">
        <v>103550</v>
      </c>
      <c r="H42" t="s">
        <v>13</v>
      </c>
    </row>
    <row r="43" spans="2:8" x14ac:dyDescent="0.3">
      <c r="B43" t="s">
        <v>57</v>
      </c>
      <c r="C43" t="s">
        <v>8</v>
      </c>
      <c r="D43" t="s">
        <v>23</v>
      </c>
      <c r="E43">
        <v>31</v>
      </c>
      <c r="F43" s="1">
        <v>44511</v>
      </c>
      <c r="G43" s="4">
        <v>48950</v>
      </c>
      <c r="H43" t="s">
        <v>13</v>
      </c>
    </row>
    <row r="44" spans="2:8" x14ac:dyDescent="0.3">
      <c r="B44" t="s">
        <v>58</v>
      </c>
      <c r="C44" t="s">
        <v>8</v>
      </c>
      <c r="D44" t="s">
        <v>17</v>
      </c>
      <c r="E44">
        <v>24</v>
      </c>
      <c r="F44" s="1">
        <v>44436</v>
      </c>
      <c r="G44" s="4">
        <v>52610</v>
      </c>
      <c r="H44" t="s">
        <v>18</v>
      </c>
    </row>
    <row r="45" spans="2:8" x14ac:dyDescent="0.3">
      <c r="B45" t="s">
        <v>59</v>
      </c>
      <c r="C45" t="s">
        <v>15</v>
      </c>
      <c r="D45" t="s">
        <v>12</v>
      </c>
      <c r="E45">
        <v>36</v>
      </c>
      <c r="F45" s="1">
        <v>44529</v>
      </c>
      <c r="G45" s="4">
        <v>78390</v>
      </c>
      <c r="H45" t="s">
        <v>13</v>
      </c>
    </row>
    <row r="46" spans="2:8" x14ac:dyDescent="0.3">
      <c r="B46" t="s">
        <v>60</v>
      </c>
      <c r="C46" t="s">
        <v>15</v>
      </c>
      <c r="D46" t="s">
        <v>17</v>
      </c>
      <c r="E46">
        <v>33</v>
      </c>
      <c r="F46" s="1">
        <v>44809</v>
      </c>
      <c r="G46" s="4">
        <v>86570</v>
      </c>
      <c r="H46" t="s">
        <v>13</v>
      </c>
    </row>
    <row r="47" spans="2:8" x14ac:dyDescent="0.3">
      <c r="B47" t="s">
        <v>61</v>
      </c>
      <c r="C47" t="s">
        <v>15</v>
      </c>
      <c r="D47" t="s">
        <v>23</v>
      </c>
      <c r="E47">
        <v>27</v>
      </c>
      <c r="F47" s="1">
        <v>44686</v>
      </c>
      <c r="G47" s="4">
        <v>83750</v>
      </c>
      <c r="H47" t="s">
        <v>13</v>
      </c>
    </row>
    <row r="48" spans="2:8" x14ac:dyDescent="0.3">
      <c r="B48" t="s">
        <v>62</v>
      </c>
      <c r="C48" t="s">
        <v>15</v>
      </c>
      <c r="D48" t="s">
        <v>17</v>
      </c>
      <c r="E48">
        <v>34</v>
      </c>
      <c r="F48" s="1">
        <v>44445</v>
      </c>
      <c r="G48" s="4">
        <v>92450</v>
      </c>
      <c r="H48" t="s">
        <v>13</v>
      </c>
    </row>
    <row r="49" spans="2:8" x14ac:dyDescent="0.3">
      <c r="B49" t="s">
        <v>63</v>
      </c>
      <c r="C49" t="s">
        <v>8</v>
      </c>
      <c r="D49" t="s">
        <v>23</v>
      </c>
      <c r="E49">
        <v>20</v>
      </c>
      <c r="F49" s="1">
        <v>44183</v>
      </c>
      <c r="G49" s="4">
        <v>112650</v>
      </c>
      <c r="H49" t="s">
        <v>13</v>
      </c>
    </row>
    <row r="50" spans="2:8" x14ac:dyDescent="0.3">
      <c r="B50" t="s">
        <v>64</v>
      </c>
      <c r="C50" t="s">
        <v>8</v>
      </c>
      <c r="D50" t="s">
        <v>12</v>
      </c>
      <c r="E50">
        <v>20</v>
      </c>
      <c r="F50" s="1">
        <v>44744</v>
      </c>
      <c r="G50" s="4">
        <v>79570</v>
      </c>
      <c r="H50" t="s">
        <v>13</v>
      </c>
    </row>
    <row r="51" spans="2:8" x14ac:dyDescent="0.3">
      <c r="B51" t="s">
        <v>65</v>
      </c>
      <c r="C51" t="s">
        <v>15</v>
      </c>
      <c r="D51" t="s">
        <v>9</v>
      </c>
      <c r="E51">
        <v>20</v>
      </c>
      <c r="F51" s="1">
        <v>44537</v>
      </c>
      <c r="G51" s="4">
        <v>68900</v>
      </c>
      <c r="H51" t="s">
        <v>18</v>
      </c>
    </row>
    <row r="52" spans="2:8" x14ac:dyDescent="0.3">
      <c r="B52" t="s">
        <v>66</v>
      </c>
      <c r="C52" t="s">
        <v>15</v>
      </c>
      <c r="D52" t="s">
        <v>23</v>
      </c>
      <c r="E52">
        <v>25</v>
      </c>
      <c r="F52" s="1">
        <v>44694</v>
      </c>
      <c r="G52" s="4">
        <v>80700</v>
      </c>
      <c r="H52" t="s">
        <v>10</v>
      </c>
    </row>
    <row r="53" spans="2:8" x14ac:dyDescent="0.3">
      <c r="B53" t="s">
        <v>67</v>
      </c>
      <c r="C53" t="s">
        <v>8</v>
      </c>
      <c r="D53" t="s">
        <v>12</v>
      </c>
      <c r="E53">
        <v>19</v>
      </c>
      <c r="F53" s="1">
        <v>44277</v>
      </c>
      <c r="G53" s="4">
        <v>58960</v>
      </c>
      <c r="H53" t="s">
        <v>13</v>
      </c>
    </row>
    <row r="54" spans="2:8" x14ac:dyDescent="0.3">
      <c r="B54" t="s">
        <v>68</v>
      </c>
      <c r="C54" t="s">
        <v>8</v>
      </c>
      <c r="D54" t="s">
        <v>23</v>
      </c>
      <c r="E54">
        <v>36</v>
      </c>
      <c r="F54" s="1">
        <v>44019</v>
      </c>
      <c r="G54" s="4">
        <v>118840</v>
      </c>
      <c r="H54" t="s">
        <v>13</v>
      </c>
    </row>
    <row r="55" spans="2:8" x14ac:dyDescent="0.3">
      <c r="B55" t="s">
        <v>69</v>
      </c>
      <c r="C55" t="s">
        <v>8</v>
      </c>
      <c r="D55" t="s">
        <v>17</v>
      </c>
      <c r="E55">
        <v>28</v>
      </c>
      <c r="F55" s="1">
        <v>44041</v>
      </c>
      <c r="G55" s="4">
        <v>48170</v>
      </c>
      <c r="H55" t="s">
        <v>10</v>
      </c>
    </row>
    <row r="56" spans="2:8" x14ac:dyDescent="0.3">
      <c r="B56" t="s">
        <v>70</v>
      </c>
      <c r="C56" t="s">
        <v>15</v>
      </c>
      <c r="D56" t="s">
        <v>26</v>
      </c>
      <c r="E56">
        <v>32</v>
      </c>
      <c r="F56" s="1">
        <v>44400</v>
      </c>
      <c r="G56" s="4">
        <v>45510</v>
      </c>
      <c r="H56" t="s">
        <v>13</v>
      </c>
    </row>
    <row r="57" spans="2:8" x14ac:dyDescent="0.3">
      <c r="B57" t="s">
        <v>63</v>
      </c>
      <c r="C57" t="s">
        <v>8</v>
      </c>
      <c r="D57" t="s">
        <v>12</v>
      </c>
      <c r="E57">
        <v>34</v>
      </c>
      <c r="F57" s="1">
        <v>44703</v>
      </c>
      <c r="G57" s="4">
        <v>112650</v>
      </c>
      <c r="H57" t="s">
        <v>13</v>
      </c>
    </row>
    <row r="58" spans="2:8" x14ac:dyDescent="0.3">
      <c r="B58" t="s">
        <v>71</v>
      </c>
      <c r="C58" t="s">
        <v>15</v>
      </c>
      <c r="D58" t="s">
        <v>12</v>
      </c>
      <c r="E58">
        <v>36</v>
      </c>
      <c r="F58" s="1">
        <v>44085</v>
      </c>
      <c r="G58" s="4">
        <v>114890</v>
      </c>
      <c r="H58" t="s">
        <v>13</v>
      </c>
    </row>
    <row r="59" spans="2:8" x14ac:dyDescent="0.3">
      <c r="B59" t="s">
        <v>72</v>
      </c>
      <c r="C59" t="s">
        <v>8</v>
      </c>
      <c r="D59" t="s">
        <v>23</v>
      </c>
      <c r="E59">
        <v>30</v>
      </c>
      <c r="F59" s="1">
        <v>44850</v>
      </c>
      <c r="G59" s="4">
        <v>69710</v>
      </c>
      <c r="H59" t="s">
        <v>13</v>
      </c>
    </row>
    <row r="60" spans="2:8" x14ac:dyDescent="0.3">
      <c r="B60" t="s">
        <v>73</v>
      </c>
      <c r="C60" t="s">
        <v>8</v>
      </c>
      <c r="D60" t="s">
        <v>17</v>
      </c>
      <c r="E60">
        <v>36</v>
      </c>
      <c r="F60" s="1">
        <v>44333</v>
      </c>
      <c r="G60" s="4">
        <v>71380</v>
      </c>
      <c r="H60" t="s">
        <v>13</v>
      </c>
    </row>
    <row r="61" spans="2:8" x14ac:dyDescent="0.3">
      <c r="B61" t="s">
        <v>74</v>
      </c>
      <c r="C61" t="s">
        <v>15</v>
      </c>
      <c r="D61" t="s">
        <v>9</v>
      </c>
      <c r="E61">
        <v>38</v>
      </c>
      <c r="F61" s="1">
        <v>44377</v>
      </c>
      <c r="G61" s="4">
        <v>109160</v>
      </c>
      <c r="H61" t="s">
        <v>43</v>
      </c>
    </row>
    <row r="62" spans="2:8" x14ac:dyDescent="0.3">
      <c r="B62" t="s">
        <v>75</v>
      </c>
      <c r="C62" t="s">
        <v>8</v>
      </c>
      <c r="D62" t="s">
        <v>12</v>
      </c>
      <c r="E62">
        <v>27</v>
      </c>
      <c r="F62" s="1">
        <v>44609</v>
      </c>
      <c r="G62" s="4">
        <v>113280</v>
      </c>
      <c r="H62" t="s">
        <v>49</v>
      </c>
    </row>
    <row r="63" spans="2:8" x14ac:dyDescent="0.3">
      <c r="B63" t="s">
        <v>76</v>
      </c>
      <c r="C63" t="s">
        <v>8</v>
      </c>
      <c r="D63" t="s">
        <v>23</v>
      </c>
      <c r="E63">
        <v>30</v>
      </c>
      <c r="F63" s="1">
        <v>44273</v>
      </c>
      <c r="G63" s="4">
        <v>69120</v>
      </c>
      <c r="H63" t="s">
        <v>13</v>
      </c>
    </row>
    <row r="64" spans="2:8" x14ac:dyDescent="0.3">
      <c r="B64" t="s">
        <v>77</v>
      </c>
      <c r="C64" t="s">
        <v>15</v>
      </c>
      <c r="D64" t="s">
        <v>26</v>
      </c>
      <c r="E64">
        <v>37</v>
      </c>
      <c r="F64" s="1">
        <v>44451</v>
      </c>
      <c r="G64" s="4">
        <v>118100</v>
      </c>
      <c r="H64" t="s">
        <v>13</v>
      </c>
    </row>
    <row r="65" spans="2:8" x14ac:dyDescent="0.3">
      <c r="B65" t="s">
        <v>78</v>
      </c>
      <c r="C65" t="s">
        <v>15</v>
      </c>
      <c r="D65" t="s">
        <v>12</v>
      </c>
      <c r="E65">
        <v>22</v>
      </c>
      <c r="F65" s="1">
        <v>44450</v>
      </c>
      <c r="G65" s="4">
        <v>76900</v>
      </c>
      <c r="H65" t="s">
        <v>10</v>
      </c>
    </row>
    <row r="66" spans="2:8" x14ac:dyDescent="0.3">
      <c r="B66" t="s">
        <v>79</v>
      </c>
      <c r="C66" t="s">
        <v>15</v>
      </c>
      <c r="D66" t="s">
        <v>23</v>
      </c>
      <c r="E66">
        <v>43</v>
      </c>
      <c r="F66" s="1">
        <v>45045</v>
      </c>
      <c r="G66" s="4">
        <v>114870</v>
      </c>
      <c r="H66" t="s">
        <v>13</v>
      </c>
    </row>
    <row r="67" spans="2:8" x14ac:dyDescent="0.3">
      <c r="B67" t="s">
        <v>80</v>
      </c>
      <c r="D67" t="s">
        <v>23</v>
      </c>
      <c r="E67">
        <v>32</v>
      </c>
      <c r="F67" s="1">
        <v>44774</v>
      </c>
      <c r="G67" s="4">
        <v>91310</v>
      </c>
      <c r="H67" t="s">
        <v>13</v>
      </c>
    </row>
    <row r="68" spans="2:8" x14ac:dyDescent="0.3">
      <c r="B68" t="s">
        <v>81</v>
      </c>
      <c r="C68" t="s">
        <v>15</v>
      </c>
      <c r="D68" t="s">
        <v>12</v>
      </c>
      <c r="E68">
        <v>28</v>
      </c>
      <c r="F68" s="1">
        <v>44486</v>
      </c>
      <c r="G68" s="4">
        <v>104770</v>
      </c>
      <c r="H68" t="s">
        <v>13</v>
      </c>
    </row>
    <row r="69" spans="2:8" x14ac:dyDescent="0.3">
      <c r="B69" t="s">
        <v>82</v>
      </c>
      <c r="C69" t="s">
        <v>8</v>
      </c>
      <c r="D69" t="s">
        <v>9</v>
      </c>
      <c r="E69">
        <v>27</v>
      </c>
      <c r="F69" s="1">
        <v>44134</v>
      </c>
      <c r="G69" s="4">
        <v>54970</v>
      </c>
      <c r="H69" t="s">
        <v>13</v>
      </c>
    </row>
    <row r="70" spans="2:8" x14ac:dyDescent="0.3">
      <c r="B70" t="s">
        <v>83</v>
      </c>
      <c r="D70" t="s">
        <v>23</v>
      </c>
      <c r="E70">
        <v>26</v>
      </c>
      <c r="F70" s="1">
        <v>44271</v>
      </c>
      <c r="G70" s="4">
        <v>90700</v>
      </c>
      <c r="H70" t="s">
        <v>10</v>
      </c>
    </row>
    <row r="71" spans="2:8" x14ac:dyDescent="0.3">
      <c r="B71" t="s">
        <v>84</v>
      </c>
      <c r="C71" t="s">
        <v>15</v>
      </c>
      <c r="D71" t="s">
        <v>9</v>
      </c>
      <c r="E71">
        <v>38</v>
      </c>
      <c r="F71" s="1">
        <v>44329</v>
      </c>
      <c r="G71" s="4">
        <v>56870</v>
      </c>
      <c r="H71" t="s">
        <v>10</v>
      </c>
    </row>
    <row r="72" spans="2:8" x14ac:dyDescent="0.3">
      <c r="B72" t="s">
        <v>85</v>
      </c>
      <c r="C72" t="s">
        <v>15</v>
      </c>
      <c r="D72" t="s">
        <v>9</v>
      </c>
      <c r="E72">
        <v>25</v>
      </c>
      <c r="F72" s="1">
        <v>44205</v>
      </c>
      <c r="G72" s="4">
        <v>92700</v>
      </c>
      <c r="H72" t="s">
        <v>13</v>
      </c>
    </row>
    <row r="73" spans="2:8" x14ac:dyDescent="0.3">
      <c r="B73" t="s">
        <v>86</v>
      </c>
      <c r="C73" t="s">
        <v>15</v>
      </c>
      <c r="D73" t="s">
        <v>17</v>
      </c>
      <c r="E73">
        <v>21</v>
      </c>
      <c r="F73" s="1">
        <v>44317</v>
      </c>
      <c r="G73" s="4">
        <v>65920</v>
      </c>
      <c r="H73" t="s">
        <v>13</v>
      </c>
    </row>
    <row r="74" spans="2:8" x14ac:dyDescent="0.3">
      <c r="B74" t="s">
        <v>87</v>
      </c>
      <c r="C74" t="s">
        <v>8</v>
      </c>
      <c r="D74" t="s">
        <v>12</v>
      </c>
      <c r="E74">
        <v>26</v>
      </c>
      <c r="F74" s="1">
        <v>44225</v>
      </c>
      <c r="G74" s="4">
        <v>47360</v>
      </c>
      <c r="H74" t="s">
        <v>13</v>
      </c>
    </row>
    <row r="75" spans="2:8" x14ac:dyDescent="0.3">
      <c r="B75" t="s">
        <v>88</v>
      </c>
      <c r="C75" t="s">
        <v>8</v>
      </c>
      <c r="D75" t="s">
        <v>12</v>
      </c>
      <c r="E75">
        <v>30</v>
      </c>
      <c r="F75" s="1">
        <v>44666</v>
      </c>
      <c r="G75" s="4">
        <v>60570</v>
      </c>
      <c r="H75" t="s">
        <v>13</v>
      </c>
    </row>
    <row r="76" spans="2:8" x14ac:dyDescent="0.3">
      <c r="B76" t="s">
        <v>89</v>
      </c>
      <c r="C76" t="s">
        <v>15</v>
      </c>
      <c r="D76" t="s">
        <v>12</v>
      </c>
      <c r="E76">
        <v>28</v>
      </c>
      <c r="F76" s="1">
        <v>44649</v>
      </c>
      <c r="G76" s="4">
        <v>104120</v>
      </c>
      <c r="H76" t="s">
        <v>13</v>
      </c>
    </row>
    <row r="77" spans="2:8" x14ac:dyDescent="0.3">
      <c r="B77" t="s">
        <v>90</v>
      </c>
      <c r="C77" t="s">
        <v>8</v>
      </c>
      <c r="D77" t="s">
        <v>23</v>
      </c>
      <c r="E77">
        <v>37</v>
      </c>
      <c r="F77" s="1">
        <v>44338</v>
      </c>
      <c r="G77" s="4">
        <v>88050</v>
      </c>
      <c r="H77" t="s">
        <v>18</v>
      </c>
    </row>
    <row r="78" spans="2:8" x14ac:dyDescent="0.3">
      <c r="B78" t="s">
        <v>91</v>
      </c>
      <c r="C78" t="s">
        <v>8</v>
      </c>
      <c r="D78" t="s">
        <v>23</v>
      </c>
      <c r="E78">
        <v>24</v>
      </c>
      <c r="F78" s="1">
        <v>44686</v>
      </c>
      <c r="G78" s="4">
        <v>100420</v>
      </c>
      <c r="H78" t="s">
        <v>13</v>
      </c>
    </row>
    <row r="79" spans="2:8" x14ac:dyDescent="0.3">
      <c r="B79" t="s">
        <v>92</v>
      </c>
      <c r="C79" t="s">
        <v>15</v>
      </c>
      <c r="D79" t="s">
        <v>12</v>
      </c>
      <c r="E79">
        <v>30</v>
      </c>
      <c r="F79" s="1">
        <v>44850</v>
      </c>
      <c r="G79" s="4">
        <v>114180</v>
      </c>
      <c r="H79" t="s">
        <v>13</v>
      </c>
    </row>
    <row r="80" spans="2:8" x14ac:dyDescent="0.3">
      <c r="B80" t="s">
        <v>93</v>
      </c>
      <c r="C80" t="s">
        <v>15</v>
      </c>
      <c r="D80" t="s">
        <v>23</v>
      </c>
      <c r="E80">
        <v>21</v>
      </c>
      <c r="F80" s="1">
        <v>44678</v>
      </c>
      <c r="G80" s="4">
        <v>33920</v>
      </c>
      <c r="H80" t="s">
        <v>13</v>
      </c>
    </row>
    <row r="81" spans="2:8" x14ac:dyDescent="0.3">
      <c r="B81" t="s">
        <v>94</v>
      </c>
      <c r="C81" t="s">
        <v>8</v>
      </c>
      <c r="D81" t="s">
        <v>12</v>
      </c>
      <c r="E81">
        <v>23</v>
      </c>
      <c r="F81" s="1">
        <v>44440</v>
      </c>
      <c r="G81" s="4">
        <v>106460</v>
      </c>
      <c r="H81" t="s">
        <v>13</v>
      </c>
    </row>
    <row r="82" spans="2:8" x14ac:dyDescent="0.3">
      <c r="B82" t="s">
        <v>95</v>
      </c>
      <c r="C82" t="s">
        <v>8</v>
      </c>
      <c r="D82" t="s">
        <v>12</v>
      </c>
      <c r="E82">
        <v>35</v>
      </c>
      <c r="F82" s="1">
        <v>44727</v>
      </c>
      <c r="G82" s="4">
        <v>40400</v>
      </c>
      <c r="H82" t="s">
        <v>13</v>
      </c>
    </row>
    <row r="83" spans="2:8" x14ac:dyDescent="0.3">
      <c r="B83" t="s">
        <v>96</v>
      </c>
      <c r="C83" t="s">
        <v>8</v>
      </c>
      <c r="D83" t="s">
        <v>17</v>
      </c>
      <c r="E83">
        <v>27</v>
      </c>
      <c r="F83" s="1">
        <v>44236</v>
      </c>
      <c r="G83" s="4">
        <v>91650</v>
      </c>
      <c r="H83" t="s">
        <v>10</v>
      </c>
    </row>
    <row r="84" spans="2:8" x14ac:dyDescent="0.3">
      <c r="B84" t="s">
        <v>97</v>
      </c>
      <c r="C84" t="s">
        <v>8</v>
      </c>
      <c r="D84" t="s">
        <v>9</v>
      </c>
      <c r="E84">
        <v>43</v>
      </c>
      <c r="F84" s="1">
        <v>44620</v>
      </c>
      <c r="G84" s="4">
        <v>36040</v>
      </c>
      <c r="H84" t="s">
        <v>13</v>
      </c>
    </row>
    <row r="85" spans="2:8" x14ac:dyDescent="0.3">
      <c r="B85" t="s">
        <v>98</v>
      </c>
      <c r="C85" t="s">
        <v>15</v>
      </c>
      <c r="D85" t="s">
        <v>23</v>
      </c>
      <c r="E85">
        <v>40</v>
      </c>
      <c r="F85" s="1">
        <v>44381</v>
      </c>
      <c r="G85" s="4">
        <v>104410</v>
      </c>
      <c r="H85" t="s">
        <v>13</v>
      </c>
    </row>
    <row r="86" spans="2:8" x14ac:dyDescent="0.3">
      <c r="B86" t="s">
        <v>99</v>
      </c>
      <c r="C86" t="s">
        <v>8</v>
      </c>
      <c r="D86" t="s">
        <v>17</v>
      </c>
      <c r="E86">
        <v>30</v>
      </c>
      <c r="F86" s="1">
        <v>44606</v>
      </c>
      <c r="G86" s="4">
        <v>96800</v>
      </c>
      <c r="H86" t="s">
        <v>13</v>
      </c>
    </row>
    <row r="87" spans="2:8" x14ac:dyDescent="0.3">
      <c r="B87" t="s">
        <v>100</v>
      </c>
      <c r="C87" t="s">
        <v>15</v>
      </c>
      <c r="D87" t="s">
        <v>17</v>
      </c>
      <c r="E87">
        <v>34</v>
      </c>
      <c r="F87" s="1">
        <v>44459</v>
      </c>
      <c r="G87" s="4">
        <v>85000</v>
      </c>
      <c r="H87" t="s">
        <v>13</v>
      </c>
    </row>
    <row r="88" spans="2:8" x14ac:dyDescent="0.3">
      <c r="B88" t="s">
        <v>101</v>
      </c>
      <c r="C88" t="s">
        <v>8</v>
      </c>
      <c r="D88" t="s">
        <v>9</v>
      </c>
      <c r="E88">
        <v>28</v>
      </c>
      <c r="F88" s="1">
        <v>44820</v>
      </c>
      <c r="G88" s="4">
        <v>43510</v>
      </c>
      <c r="H88" t="s">
        <v>49</v>
      </c>
    </row>
    <row r="89" spans="2:8" x14ac:dyDescent="0.3">
      <c r="B89" t="s">
        <v>102</v>
      </c>
      <c r="C89" t="s">
        <v>8</v>
      </c>
      <c r="D89" t="s">
        <v>17</v>
      </c>
      <c r="E89">
        <v>33</v>
      </c>
      <c r="F89" s="1">
        <v>44243</v>
      </c>
      <c r="G89" s="4">
        <v>59430</v>
      </c>
      <c r="H89" t="s">
        <v>13</v>
      </c>
    </row>
    <row r="90" spans="2:8" x14ac:dyDescent="0.3">
      <c r="B90" t="s">
        <v>103</v>
      </c>
      <c r="C90" t="s">
        <v>15</v>
      </c>
      <c r="D90" t="s">
        <v>17</v>
      </c>
      <c r="E90">
        <v>33</v>
      </c>
      <c r="F90" s="1">
        <v>44067</v>
      </c>
      <c r="G90" s="4">
        <v>65360</v>
      </c>
      <c r="H90" t="s">
        <v>13</v>
      </c>
    </row>
    <row r="91" spans="2:8" x14ac:dyDescent="0.3">
      <c r="B91" t="s">
        <v>104</v>
      </c>
      <c r="C91" t="s">
        <v>15</v>
      </c>
      <c r="D91" t="s">
        <v>12</v>
      </c>
      <c r="E91">
        <v>32</v>
      </c>
      <c r="F91" s="1">
        <v>44611</v>
      </c>
      <c r="G91" s="4">
        <v>41570</v>
      </c>
      <c r="H91" t="s">
        <v>13</v>
      </c>
    </row>
    <row r="92" spans="2:8" x14ac:dyDescent="0.3">
      <c r="B92" t="s">
        <v>105</v>
      </c>
      <c r="C92" t="s">
        <v>15</v>
      </c>
      <c r="D92" t="s">
        <v>23</v>
      </c>
      <c r="E92">
        <v>33</v>
      </c>
      <c r="F92" s="1">
        <v>44312</v>
      </c>
      <c r="G92" s="4">
        <v>75280</v>
      </c>
      <c r="H92" t="s">
        <v>13</v>
      </c>
    </row>
    <row r="93" spans="2:8" x14ac:dyDescent="0.3">
      <c r="B93" t="s">
        <v>106</v>
      </c>
      <c r="C93" t="s">
        <v>8</v>
      </c>
      <c r="D93" t="s">
        <v>9</v>
      </c>
      <c r="E93">
        <v>33</v>
      </c>
      <c r="F93" s="1">
        <v>44385</v>
      </c>
      <c r="G93" s="4">
        <v>74550</v>
      </c>
      <c r="H93" t="s">
        <v>13</v>
      </c>
    </row>
    <row r="94" spans="2:8" x14ac:dyDescent="0.3">
      <c r="B94" t="s">
        <v>107</v>
      </c>
      <c r="C94" t="s">
        <v>8</v>
      </c>
      <c r="D94" t="s">
        <v>12</v>
      </c>
      <c r="E94">
        <v>30</v>
      </c>
      <c r="F94" s="1">
        <v>44701</v>
      </c>
      <c r="G94" s="4">
        <v>67950</v>
      </c>
      <c r="H94" t="s">
        <v>13</v>
      </c>
    </row>
    <row r="95" spans="2:8" x14ac:dyDescent="0.3">
      <c r="B95" t="s">
        <v>108</v>
      </c>
      <c r="C95" t="s">
        <v>8</v>
      </c>
      <c r="D95" t="s">
        <v>17</v>
      </c>
      <c r="E95">
        <v>42</v>
      </c>
      <c r="F95" s="1">
        <v>44731</v>
      </c>
      <c r="G95" s="4">
        <v>70270</v>
      </c>
      <c r="H95" t="s">
        <v>18</v>
      </c>
    </row>
    <row r="96" spans="2:8" x14ac:dyDescent="0.3">
      <c r="B96" t="s">
        <v>109</v>
      </c>
      <c r="C96" t="s">
        <v>8</v>
      </c>
      <c r="D96" t="s">
        <v>12</v>
      </c>
      <c r="E96">
        <v>26</v>
      </c>
      <c r="F96" s="1">
        <v>44411</v>
      </c>
      <c r="G96" s="4">
        <v>53540</v>
      </c>
      <c r="H96" t="s">
        <v>13</v>
      </c>
    </row>
    <row r="97" spans="2:8" x14ac:dyDescent="0.3">
      <c r="B97" t="s">
        <v>7</v>
      </c>
      <c r="C97" t="s">
        <v>8</v>
      </c>
      <c r="D97" t="s">
        <v>9</v>
      </c>
      <c r="E97">
        <v>22</v>
      </c>
      <c r="F97" s="1">
        <v>44446</v>
      </c>
      <c r="G97" s="4">
        <v>112780</v>
      </c>
      <c r="H97" t="s">
        <v>10</v>
      </c>
    </row>
    <row r="98" spans="2:8" x14ac:dyDescent="0.3">
      <c r="B98" t="s">
        <v>11</v>
      </c>
      <c r="C98" t="s">
        <v>8</v>
      </c>
      <c r="D98" t="s">
        <v>12</v>
      </c>
      <c r="E98">
        <v>46</v>
      </c>
      <c r="F98" s="1">
        <v>44758</v>
      </c>
      <c r="G98" s="4">
        <v>70610</v>
      </c>
      <c r="H98" t="s">
        <v>13</v>
      </c>
    </row>
    <row r="99" spans="2:8" x14ac:dyDescent="0.3">
      <c r="B99" t="s">
        <v>14</v>
      </c>
      <c r="C99" t="s">
        <v>15</v>
      </c>
      <c r="D99" t="s">
        <v>9</v>
      </c>
      <c r="E99">
        <v>28</v>
      </c>
      <c r="F99" s="1">
        <v>44357</v>
      </c>
      <c r="G99" s="4">
        <v>53240</v>
      </c>
      <c r="H99" t="s">
        <v>13</v>
      </c>
    </row>
    <row r="100" spans="2:8" x14ac:dyDescent="0.3">
      <c r="B100" t="s">
        <v>16</v>
      </c>
      <c r="D100" t="s">
        <v>17</v>
      </c>
      <c r="E100">
        <v>37</v>
      </c>
      <c r="F100" s="1">
        <v>44146</v>
      </c>
      <c r="G100" s="4">
        <v>115440</v>
      </c>
      <c r="H100" t="s">
        <v>18</v>
      </c>
    </row>
    <row r="101" spans="2:8" x14ac:dyDescent="0.3">
      <c r="B101" t="s">
        <v>19</v>
      </c>
      <c r="C101" t="s">
        <v>8</v>
      </c>
      <c r="D101" t="s">
        <v>9</v>
      </c>
      <c r="E101">
        <v>32</v>
      </c>
      <c r="F101" s="1">
        <v>44465</v>
      </c>
      <c r="G101" s="4">
        <v>53540</v>
      </c>
      <c r="H101" t="s">
        <v>13</v>
      </c>
    </row>
    <row r="102" spans="2:8" x14ac:dyDescent="0.3">
      <c r="B102" t="s">
        <v>20</v>
      </c>
      <c r="C102" t="s">
        <v>15</v>
      </c>
      <c r="D102" t="s">
        <v>12</v>
      </c>
      <c r="E102">
        <v>30</v>
      </c>
      <c r="F102" s="1">
        <v>44861</v>
      </c>
      <c r="G102" s="4">
        <v>112570</v>
      </c>
      <c r="H102" t="s">
        <v>13</v>
      </c>
    </row>
    <row r="103" spans="2:8" x14ac:dyDescent="0.3">
      <c r="B103" t="s">
        <v>21</v>
      </c>
      <c r="C103" t="s">
        <v>8</v>
      </c>
      <c r="D103" t="s">
        <v>12</v>
      </c>
      <c r="E103">
        <v>33</v>
      </c>
      <c r="F103" s="1">
        <v>44701</v>
      </c>
      <c r="G103" s="4">
        <v>48530</v>
      </c>
      <c r="H103" t="s">
        <v>10</v>
      </c>
    </row>
    <row r="104" spans="2:8" x14ac:dyDescent="0.3">
      <c r="B104" t="s">
        <v>22</v>
      </c>
      <c r="C104" t="s">
        <v>15</v>
      </c>
      <c r="D104" t="s">
        <v>23</v>
      </c>
      <c r="E104">
        <v>24</v>
      </c>
      <c r="F104" s="1">
        <v>44148</v>
      </c>
      <c r="G104" s="4">
        <v>62780</v>
      </c>
      <c r="H104" t="s">
        <v>13</v>
      </c>
    </row>
    <row r="105" spans="2:8" x14ac:dyDescent="0.3">
      <c r="B105" t="s">
        <v>204</v>
      </c>
      <c r="E105">
        <f>SUBTOTAL(101,New_staff[Age])</f>
        <v>30.52</v>
      </c>
      <c r="G105" s="3">
        <f>SUBTOTAL(101,New_staff[Salary])</f>
        <v>77472.100000000006</v>
      </c>
      <c r="H105">
        <f>SUBTOTAL(103,New_staff[Rating])</f>
        <v>100</v>
      </c>
    </row>
  </sheetData>
  <mergeCells count="1">
    <mergeCell ref="B1:H2"/>
  </mergeCells>
  <conditionalFormatting sqref="B4:B105">
    <cfRule type="duplicateValues" dxfId="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25AF-4A14-4FD2-B506-CF86825ABA6B}">
  <dimension ref="B1:H117"/>
  <sheetViews>
    <sheetView workbookViewId="0">
      <selection activeCell="B4" sqref="B4"/>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13.6640625" customWidth="1"/>
  </cols>
  <sheetData>
    <row r="1" spans="2:8" x14ac:dyDescent="0.3">
      <c r="B1" s="51" t="s">
        <v>202</v>
      </c>
      <c r="C1" s="51"/>
      <c r="D1" s="51"/>
      <c r="E1" s="51"/>
      <c r="F1" s="51"/>
      <c r="G1" s="51"/>
      <c r="H1" s="51"/>
    </row>
    <row r="2" spans="2:8" x14ac:dyDescent="0.3">
      <c r="B2" s="51"/>
      <c r="C2" s="51"/>
      <c r="D2" s="51"/>
      <c r="E2" s="51"/>
      <c r="F2" s="51"/>
      <c r="G2" s="51"/>
      <c r="H2" s="51"/>
    </row>
    <row r="4" spans="2:8" x14ac:dyDescent="0.3">
      <c r="B4" t="s">
        <v>0</v>
      </c>
      <c r="C4" t="s">
        <v>1</v>
      </c>
      <c r="D4" t="s">
        <v>3</v>
      </c>
      <c r="E4" t="s">
        <v>6</v>
      </c>
      <c r="F4" t="s">
        <v>4</v>
      </c>
      <c r="G4" t="s">
        <v>2</v>
      </c>
      <c r="H4" t="s">
        <v>5</v>
      </c>
    </row>
    <row r="5" spans="2:8" x14ac:dyDescent="0.3">
      <c r="B5" t="s">
        <v>110</v>
      </c>
      <c r="C5" t="s">
        <v>8</v>
      </c>
      <c r="D5">
        <v>20</v>
      </c>
      <c r="E5" t="s">
        <v>13</v>
      </c>
      <c r="F5" s="1">
        <v>44122</v>
      </c>
      <c r="G5" t="s">
        <v>23</v>
      </c>
      <c r="H5" s="4">
        <v>112650</v>
      </c>
    </row>
    <row r="6" spans="2:8" x14ac:dyDescent="0.3">
      <c r="B6" t="s">
        <v>111</v>
      </c>
      <c r="C6" t="s">
        <v>15</v>
      </c>
      <c r="D6">
        <v>32</v>
      </c>
      <c r="E6" t="s">
        <v>10</v>
      </c>
      <c r="F6" s="1">
        <v>44293</v>
      </c>
      <c r="G6" t="s">
        <v>23</v>
      </c>
      <c r="H6" s="4">
        <v>43840</v>
      </c>
    </row>
    <row r="7" spans="2:8" x14ac:dyDescent="0.3">
      <c r="B7" t="s">
        <v>112</v>
      </c>
      <c r="C7" t="s">
        <v>8</v>
      </c>
      <c r="D7">
        <v>31</v>
      </c>
      <c r="E7" t="s">
        <v>13</v>
      </c>
      <c r="F7" s="1">
        <v>44663</v>
      </c>
      <c r="G7" t="s">
        <v>12</v>
      </c>
      <c r="H7" s="4">
        <v>103550</v>
      </c>
    </row>
    <row r="8" spans="2:8" x14ac:dyDescent="0.3">
      <c r="B8" t="s">
        <v>113</v>
      </c>
      <c r="C8" t="s">
        <v>15</v>
      </c>
      <c r="D8">
        <v>32</v>
      </c>
      <c r="E8" t="s">
        <v>13</v>
      </c>
      <c r="F8" s="1">
        <v>44339</v>
      </c>
      <c r="G8" t="s">
        <v>26</v>
      </c>
      <c r="H8" s="4">
        <v>45510</v>
      </c>
    </row>
    <row r="9" spans="2:8" x14ac:dyDescent="0.3">
      <c r="B9" t="s">
        <v>114</v>
      </c>
      <c r="D9">
        <v>37</v>
      </c>
      <c r="E9" t="s">
        <v>18</v>
      </c>
      <c r="F9" s="1">
        <v>44085</v>
      </c>
      <c r="G9" t="s">
        <v>17</v>
      </c>
      <c r="H9" s="4">
        <v>115440</v>
      </c>
    </row>
    <row r="10" spans="2:8" x14ac:dyDescent="0.3">
      <c r="B10" t="s">
        <v>115</v>
      </c>
      <c r="C10" t="s">
        <v>15</v>
      </c>
      <c r="D10">
        <v>38</v>
      </c>
      <c r="E10" t="s">
        <v>10</v>
      </c>
      <c r="F10" s="1">
        <v>44268</v>
      </c>
      <c r="G10" t="s">
        <v>9</v>
      </c>
      <c r="H10" s="4">
        <v>56870</v>
      </c>
    </row>
    <row r="11" spans="2:8" x14ac:dyDescent="0.3">
      <c r="B11" t="s">
        <v>116</v>
      </c>
      <c r="C11" t="s">
        <v>15</v>
      </c>
      <c r="D11">
        <v>25</v>
      </c>
      <c r="E11" t="s">
        <v>13</v>
      </c>
      <c r="F11" s="1">
        <v>44144</v>
      </c>
      <c r="G11" t="s">
        <v>9</v>
      </c>
      <c r="H11" s="4">
        <v>92700</v>
      </c>
    </row>
    <row r="12" spans="2:8" x14ac:dyDescent="0.3">
      <c r="B12" t="s">
        <v>117</v>
      </c>
      <c r="D12">
        <v>32</v>
      </c>
      <c r="E12" t="s">
        <v>13</v>
      </c>
      <c r="F12" s="1">
        <v>44713</v>
      </c>
      <c r="G12" t="s">
        <v>23</v>
      </c>
      <c r="H12" s="4">
        <v>91310</v>
      </c>
    </row>
    <row r="13" spans="2:8" x14ac:dyDescent="0.3">
      <c r="B13" t="s">
        <v>118</v>
      </c>
      <c r="C13" t="s">
        <v>8</v>
      </c>
      <c r="D13">
        <v>33</v>
      </c>
      <c r="E13" t="s">
        <v>13</v>
      </c>
      <c r="F13" s="1">
        <v>44324</v>
      </c>
      <c r="G13" t="s">
        <v>9</v>
      </c>
      <c r="H13" s="4">
        <v>74550</v>
      </c>
    </row>
    <row r="14" spans="2:8" x14ac:dyDescent="0.3">
      <c r="B14" t="s">
        <v>119</v>
      </c>
      <c r="C14" t="s">
        <v>8</v>
      </c>
      <c r="D14">
        <v>25</v>
      </c>
      <c r="E14" t="s">
        <v>10</v>
      </c>
      <c r="F14" s="1">
        <v>44665</v>
      </c>
      <c r="G14" t="s">
        <v>12</v>
      </c>
      <c r="H14" s="4">
        <v>109190</v>
      </c>
    </row>
    <row r="15" spans="2:8" x14ac:dyDescent="0.3">
      <c r="B15" t="s">
        <v>120</v>
      </c>
      <c r="C15" t="s">
        <v>15</v>
      </c>
      <c r="D15">
        <v>40</v>
      </c>
      <c r="E15" t="s">
        <v>13</v>
      </c>
      <c r="F15" s="1">
        <v>44320</v>
      </c>
      <c r="G15" t="s">
        <v>23</v>
      </c>
      <c r="H15" s="4">
        <v>104410</v>
      </c>
    </row>
    <row r="16" spans="2:8" x14ac:dyDescent="0.3">
      <c r="B16" t="s">
        <v>121</v>
      </c>
      <c r="C16" t="s">
        <v>8</v>
      </c>
      <c r="D16">
        <v>30</v>
      </c>
      <c r="E16" t="s">
        <v>13</v>
      </c>
      <c r="F16" s="1">
        <v>44544</v>
      </c>
      <c r="G16" t="s">
        <v>17</v>
      </c>
      <c r="H16" s="4">
        <v>96800</v>
      </c>
    </row>
    <row r="17" spans="2:8" x14ac:dyDescent="0.3">
      <c r="B17" t="s">
        <v>122</v>
      </c>
      <c r="C17" t="s">
        <v>8</v>
      </c>
      <c r="D17">
        <v>28</v>
      </c>
      <c r="E17" t="s">
        <v>10</v>
      </c>
      <c r="F17" s="1">
        <v>43980</v>
      </c>
      <c r="G17" t="s">
        <v>17</v>
      </c>
      <c r="H17" s="4">
        <v>48170</v>
      </c>
    </row>
    <row r="18" spans="2:8" x14ac:dyDescent="0.3">
      <c r="B18" t="s">
        <v>123</v>
      </c>
      <c r="C18" t="s">
        <v>8</v>
      </c>
      <c r="D18">
        <v>21</v>
      </c>
      <c r="E18" t="s">
        <v>13</v>
      </c>
      <c r="F18" s="1">
        <v>44042</v>
      </c>
      <c r="G18" t="s">
        <v>12</v>
      </c>
      <c r="H18" s="4">
        <v>37920</v>
      </c>
    </row>
    <row r="19" spans="2:8" x14ac:dyDescent="0.3">
      <c r="B19" t="s">
        <v>124</v>
      </c>
      <c r="C19" t="s">
        <v>8</v>
      </c>
      <c r="D19">
        <v>34</v>
      </c>
      <c r="E19" t="s">
        <v>13</v>
      </c>
      <c r="F19" s="1">
        <v>44642</v>
      </c>
      <c r="G19" t="s">
        <v>12</v>
      </c>
      <c r="H19" s="4">
        <v>112650</v>
      </c>
    </row>
    <row r="20" spans="2:8" x14ac:dyDescent="0.3">
      <c r="B20" t="s">
        <v>125</v>
      </c>
      <c r="C20" t="s">
        <v>15</v>
      </c>
      <c r="D20">
        <v>34</v>
      </c>
      <c r="E20" t="s">
        <v>18</v>
      </c>
      <c r="F20" s="1">
        <v>44660</v>
      </c>
      <c r="G20" t="s">
        <v>9</v>
      </c>
      <c r="H20" s="4">
        <v>49630</v>
      </c>
    </row>
    <row r="21" spans="2:8" x14ac:dyDescent="0.3">
      <c r="B21" t="s">
        <v>126</v>
      </c>
      <c r="C21" t="s">
        <v>8</v>
      </c>
      <c r="D21">
        <v>36</v>
      </c>
      <c r="E21" t="s">
        <v>13</v>
      </c>
      <c r="F21" s="1">
        <v>43958</v>
      </c>
      <c r="G21" t="s">
        <v>23</v>
      </c>
      <c r="H21" s="4">
        <v>118840</v>
      </c>
    </row>
    <row r="22" spans="2:8" x14ac:dyDescent="0.3">
      <c r="B22" t="s">
        <v>127</v>
      </c>
      <c r="C22" t="s">
        <v>8</v>
      </c>
      <c r="D22">
        <v>30</v>
      </c>
      <c r="E22" t="s">
        <v>13</v>
      </c>
      <c r="F22" s="1">
        <v>44789</v>
      </c>
      <c r="G22" t="s">
        <v>23</v>
      </c>
      <c r="H22" s="4">
        <v>69710</v>
      </c>
    </row>
    <row r="23" spans="2:8" x14ac:dyDescent="0.3">
      <c r="B23" t="s">
        <v>128</v>
      </c>
      <c r="C23" t="s">
        <v>8</v>
      </c>
      <c r="D23">
        <v>20</v>
      </c>
      <c r="E23" t="s">
        <v>13</v>
      </c>
      <c r="F23" s="1">
        <v>44683</v>
      </c>
      <c r="G23" t="s">
        <v>12</v>
      </c>
      <c r="H23" s="4">
        <v>79570</v>
      </c>
    </row>
    <row r="24" spans="2:8" x14ac:dyDescent="0.3">
      <c r="B24" t="s">
        <v>129</v>
      </c>
      <c r="C24" t="s">
        <v>15</v>
      </c>
      <c r="D24">
        <v>22</v>
      </c>
      <c r="E24" t="s">
        <v>10</v>
      </c>
      <c r="F24" s="1">
        <v>44388</v>
      </c>
      <c r="G24" t="s">
        <v>12</v>
      </c>
      <c r="H24" s="4">
        <v>76900</v>
      </c>
    </row>
    <row r="25" spans="2:8" x14ac:dyDescent="0.3">
      <c r="B25" t="s">
        <v>130</v>
      </c>
      <c r="C25" t="s">
        <v>8</v>
      </c>
      <c r="D25">
        <v>27</v>
      </c>
      <c r="E25" t="s">
        <v>13</v>
      </c>
      <c r="F25" s="1">
        <v>44073</v>
      </c>
      <c r="G25" t="s">
        <v>9</v>
      </c>
      <c r="H25" s="4">
        <v>54970</v>
      </c>
    </row>
    <row r="26" spans="2:8" x14ac:dyDescent="0.3">
      <c r="B26" t="s">
        <v>131</v>
      </c>
      <c r="C26" t="s">
        <v>8</v>
      </c>
      <c r="D26">
        <v>37</v>
      </c>
      <c r="E26" t="s">
        <v>18</v>
      </c>
      <c r="F26" s="1">
        <v>44277</v>
      </c>
      <c r="G26" t="s">
        <v>23</v>
      </c>
      <c r="H26" s="4">
        <v>88050</v>
      </c>
    </row>
    <row r="27" spans="2:8" x14ac:dyDescent="0.3">
      <c r="B27" t="s">
        <v>132</v>
      </c>
      <c r="C27" t="s">
        <v>8</v>
      </c>
      <c r="D27">
        <v>43</v>
      </c>
      <c r="E27" t="s">
        <v>13</v>
      </c>
      <c r="F27" s="1">
        <v>44558</v>
      </c>
      <c r="G27" t="s">
        <v>9</v>
      </c>
      <c r="H27" s="4">
        <v>36040</v>
      </c>
    </row>
    <row r="28" spans="2:8" x14ac:dyDescent="0.3">
      <c r="B28" t="s">
        <v>133</v>
      </c>
      <c r="C28" t="s">
        <v>15</v>
      </c>
      <c r="D28">
        <v>42</v>
      </c>
      <c r="E28" t="s">
        <v>43</v>
      </c>
      <c r="F28" s="1">
        <v>44718</v>
      </c>
      <c r="G28" t="s">
        <v>12</v>
      </c>
      <c r="H28" s="4">
        <v>75000</v>
      </c>
    </row>
    <row r="29" spans="2:8" x14ac:dyDescent="0.3">
      <c r="B29" t="s">
        <v>134</v>
      </c>
      <c r="C29" t="s">
        <v>8</v>
      </c>
      <c r="D29">
        <v>35</v>
      </c>
      <c r="E29" t="s">
        <v>13</v>
      </c>
      <c r="F29" s="1">
        <v>44666</v>
      </c>
      <c r="G29" t="s">
        <v>12</v>
      </c>
      <c r="H29" s="4">
        <v>40400</v>
      </c>
    </row>
    <row r="30" spans="2:8" x14ac:dyDescent="0.3">
      <c r="B30" t="s">
        <v>135</v>
      </c>
      <c r="C30" t="s">
        <v>8</v>
      </c>
      <c r="D30">
        <v>24</v>
      </c>
      <c r="E30" t="s">
        <v>13</v>
      </c>
      <c r="F30" s="1">
        <v>44625</v>
      </c>
      <c r="G30" t="s">
        <v>23</v>
      </c>
      <c r="H30" s="4">
        <v>100420</v>
      </c>
    </row>
    <row r="31" spans="2:8" x14ac:dyDescent="0.3">
      <c r="B31" t="s">
        <v>136</v>
      </c>
      <c r="C31" t="s">
        <v>15</v>
      </c>
      <c r="D31">
        <v>31</v>
      </c>
      <c r="E31" t="s">
        <v>13</v>
      </c>
      <c r="F31" s="1">
        <v>44604</v>
      </c>
      <c r="G31" t="s">
        <v>23</v>
      </c>
      <c r="H31" s="4">
        <v>58100</v>
      </c>
    </row>
    <row r="32" spans="2:8" x14ac:dyDescent="0.3">
      <c r="B32" t="s">
        <v>137</v>
      </c>
      <c r="C32" t="s">
        <v>15</v>
      </c>
      <c r="D32">
        <v>44</v>
      </c>
      <c r="E32" t="s">
        <v>13</v>
      </c>
      <c r="F32" s="1">
        <v>44985</v>
      </c>
      <c r="G32" t="s">
        <v>23</v>
      </c>
      <c r="H32" s="4">
        <v>114870</v>
      </c>
    </row>
    <row r="33" spans="2:8" x14ac:dyDescent="0.3">
      <c r="B33" t="s">
        <v>138</v>
      </c>
      <c r="C33" t="s">
        <v>15</v>
      </c>
      <c r="D33">
        <v>32</v>
      </c>
      <c r="E33" t="s">
        <v>13</v>
      </c>
      <c r="F33" s="1">
        <v>44549</v>
      </c>
      <c r="G33" t="s">
        <v>12</v>
      </c>
      <c r="H33" s="4">
        <v>41570</v>
      </c>
    </row>
    <row r="34" spans="2:8" x14ac:dyDescent="0.3">
      <c r="B34" t="s">
        <v>139</v>
      </c>
      <c r="C34" t="s">
        <v>15</v>
      </c>
      <c r="D34">
        <v>30</v>
      </c>
      <c r="E34" t="s">
        <v>13</v>
      </c>
      <c r="F34" s="1">
        <v>44800</v>
      </c>
      <c r="G34" t="s">
        <v>12</v>
      </c>
      <c r="H34" s="4">
        <v>112570</v>
      </c>
    </row>
    <row r="35" spans="2:8" x14ac:dyDescent="0.3">
      <c r="B35" t="s">
        <v>140</v>
      </c>
      <c r="C35" t="s">
        <v>8</v>
      </c>
      <c r="D35">
        <v>26</v>
      </c>
      <c r="E35" t="s">
        <v>13</v>
      </c>
      <c r="F35" s="1">
        <v>44164</v>
      </c>
      <c r="G35" t="s">
        <v>12</v>
      </c>
      <c r="H35" s="4">
        <v>47360</v>
      </c>
    </row>
    <row r="36" spans="2:8" x14ac:dyDescent="0.3">
      <c r="B36" t="s">
        <v>141</v>
      </c>
      <c r="C36" t="s">
        <v>15</v>
      </c>
      <c r="D36">
        <v>21</v>
      </c>
      <c r="E36" t="s">
        <v>13</v>
      </c>
      <c r="F36" s="1">
        <v>44256</v>
      </c>
      <c r="G36" t="s">
        <v>17</v>
      </c>
      <c r="H36" s="4">
        <v>65920</v>
      </c>
    </row>
    <row r="37" spans="2:8" x14ac:dyDescent="0.3">
      <c r="B37" t="s">
        <v>142</v>
      </c>
      <c r="C37" t="s">
        <v>15</v>
      </c>
      <c r="D37">
        <v>28</v>
      </c>
      <c r="E37" t="s">
        <v>13</v>
      </c>
      <c r="F37" s="1">
        <v>44571</v>
      </c>
      <c r="G37" t="s">
        <v>12</v>
      </c>
      <c r="H37" s="4">
        <v>99970</v>
      </c>
    </row>
    <row r="38" spans="2:8" x14ac:dyDescent="0.3">
      <c r="B38" t="s">
        <v>143</v>
      </c>
      <c r="C38" t="s">
        <v>15</v>
      </c>
      <c r="D38">
        <v>25</v>
      </c>
      <c r="E38" t="s">
        <v>10</v>
      </c>
      <c r="F38" s="1">
        <v>44633</v>
      </c>
      <c r="G38" t="s">
        <v>23</v>
      </c>
      <c r="H38" s="4">
        <v>80700</v>
      </c>
    </row>
    <row r="39" spans="2:8" x14ac:dyDescent="0.3">
      <c r="B39" t="s">
        <v>144</v>
      </c>
      <c r="C39" t="s">
        <v>8</v>
      </c>
      <c r="D39">
        <v>24</v>
      </c>
      <c r="E39" t="s">
        <v>18</v>
      </c>
      <c r="F39" s="1">
        <v>44375</v>
      </c>
      <c r="G39" t="s">
        <v>17</v>
      </c>
      <c r="H39" s="4">
        <v>52610</v>
      </c>
    </row>
    <row r="40" spans="2:8" x14ac:dyDescent="0.3">
      <c r="B40" t="s">
        <v>145</v>
      </c>
      <c r="C40" t="s">
        <v>8</v>
      </c>
      <c r="D40">
        <v>29</v>
      </c>
      <c r="E40" t="s">
        <v>18</v>
      </c>
      <c r="F40" s="1">
        <v>44119</v>
      </c>
      <c r="G40" t="s">
        <v>23</v>
      </c>
      <c r="H40" s="4">
        <v>112110</v>
      </c>
    </row>
    <row r="41" spans="2:8" x14ac:dyDescent="0.3">
      <c r="B41" t="s">
        <v>146</v>
      </c>
      <c r="C41" t="s">
        <v>15</v>
      </c>
      <c r="D41">
        <v>27</v>
      </c>
      <c r="E41" t="s">
        <v>13</v>
      </c>
      <c r="F41" s="1">
        <v>44061</v>
      </c>
      <c r="G41" t="s">
        <v>26</v>
      </c>
      <c r="H41" s="4">
        <v>119110</v>
      </c>
    </row>
    <row r="42" spans="2:8" x14ac:dyDescent="0.3">
      <c r="B42" t="s">
        <v>147</v>
      </c>
      <c r="C42" t="s">
        <v>8</v>
      </c>
      <c r="D42">
        <v>22</v>
      </c>
      <c r="E42" t="s">
        <v>10</v>
      </c>
      <c r="F42" s="1">
        <v>44384</v>
      </c>
      <c r="G42" t="s">
        <v>9</v>
      </c>
      <c r="H42" s="4">
        <v>112780</v>
      </c>
    </row>
    <row r="43" spans="2:8" x14ac:dyDescent="0.3">
      <c r="B43" t="s">
        <v>148</v>
      </c>
      <c r="C43" t="s">
        <v>15</v>
      </c>
      <c r="D43">
        <v>36</v>
      </c>
      <c r="E43" t="s">
        <v>13</v>
      </c>
      <c r="F43" s="1">
        <v>44023</v>
      </c>
      <c r="G43" t="s">
        <v>12</v>
      </c>
      <c r="H43" s="4">
        <v>114890</v>
      </c>
    </row>
    <row r="44" spans="2:8" x14ac:dyDescent="0.3">
      <c r="B44" t="s">
        <v>149</v>
      </c>
      <c r="C44" t="s">
        <v>8</v>
      </c>
      <c r="D44">
        <v>27</v>
      </c>
      <c r="E44" t="s">
        <v>13</v>
      </c>
      <c r="F44" s="1">
        <v>44506</v>
      </c>
      <c r="G44" t="s">
        <v>17</v>
      </c>
      <c r="H44" s="4">
        <v>48980</v>
      </c>
    </row>
    <row r="45" spans="2:8" x14ac:dyDescent="0.3">
      <c r="B45" t="s">
        <v>150</v>
      </c>
      <c r="C45" t="s">
        <v>8</v>
      </c>
      <c r="D45">
        <v>21</v>
      </c>
      <c r="E45" t="s">
        <v>13</v>
      </c>
      <c r="F45" s="1">
        <v>44180</v>
      </c>
      <c r="G45" t="s">
        <v>26</v>
      </c>
      <c r="H45" s="4">
        <v>75880</v>
      </c>
    </row>
    <row r="46" spans="2:8" x14ac:dyDescent="0.3">
      <c r="B46" t="s">
        <v>151</v>
      </c>
      <c r="C46" t="s">
        <v>15</v>
      </c>
      <c r="D46">
        <v>28</v>
      </c>
      <c r="E46" t="s">
        <v>13</v>
      </c>
      <c r="F46" s="1">
        <v>44296</v>
      </c>
      <c r="G46" t="s">
        <v>9</v>
      </c>
      <c r="H46" s="4">
        <v>53240</v>
      </c>
    </row>
    <row r="47" spans="2:8" x14ac:dyDescent="0.3">
      <c r="B47" t="s">
        <v>152</v>
      </c>
      <c r="C47" t="s">
        <v>15</v>
      </c>
      <c r="D47">
        <v>34</v>
      </c>
      <c r="E47" t="s">
        <v>13</v>
      </c>
      <c r="F47" s="1">
        <v>44397</v>
      </c>
      <c r="G47" t="s">
        <v>17</v>
      </c>
      <c r="H47" s="4">
        <v>85000</v>
      </c>
    </row>
    <row r="48" spans="2:8" x14ac:dyDescent="0.3">
      <c r="B48" t="s">
        <v>153</v>
      </c>
      <c r="C48" t="s">
        <v>15</v>
      </c>
      <c r="D48">
        <v>21</v>
      </c>
      <c r="E48" t="s">
        <v>13</v>
      </c>
      <c r="F48" s="1">
        <v>44619</v>
      </c>
      <c r="G48" t="s">
        <v>23</v>
      </c>
      <c r="H48" s="4">
        <v>33920</v>
      </c>
    </row>
    <row r="49" spans="2:8" x14ac:dyDescent="0.3">
      <c r="B49" t="s">
        <v>154</v>
      </c>
      <c r="C49" t="s">
        <v>15</v>
      </c>
      <c r="D49">
        <v>33</v>
      </c>
      <c r="E49" t="s">
        <v>13</v>
      </c>
      <c r="F49" s="1">
        <v>44253</v>
      </c>
      <c r="G49" t="s">
        <v>23</v>
      </c>
      <c r="H49" s="4">
        <v>75280</v>
      </c>
    </row>
    <row r="50" spans="2:8" x14ac:dyDescent="0.3">
      <c r="B50" t="s">
        <v>155</v>
      </c>
      <c r="C50" t="s">
        <v>15</v>
      </c>
      <c r="D50">
        <v>34</v>
      </c>
      <c r="E50" t="s">
        <v>13</v>
      </c>
      <c r="F50" s="1">
        <v>44594</v>
      </c>
      <c r="G50" t="s">
        <v>17</v>
      </c>
      <c r="H50" s="4">
        <v>58940</v>
      </c>
    </row>
    <row r="51" spans="2:8" x14ac:dyDescent="0.3">
      <c r="B51" t="s">
        <v>156</v>
      </c>
      <c r="C51" t="s">
        <v>15</v>
      </c>
      <c r="D51">
        <v>28</v>
      </c>
      <c r="E51" t="s">
        <v>13</v>
      </c>
      <c r="F51" s="1">
        <v>44425</v>
      </c>
      <c r="G51" t="s">
        <v>12</v>
      </c>
      <c r="H51" s="4">
        <v>104770</v>
      </c>
    </row>
    <row r="52" spans="2:8" x14ac:dyDescent="0.3">
      <c r="B52" t="s">
        <v>157</v>
      </c>
      <c r="C52" t="s">
        <v>8</v>
      </c>
      <c r="D52">
        <v>21</v>
      </c>
      <c r="E52" t="s">
        <v>13</v>
      </c>
      <c r="F52" s="1">
        <v>44701</v>
      </c>
      <c r="G52" t="s">
        <v>12</v>
      </c>
      <c r="H52" s="4">
        <v>57090</v>
      </c>
    </row>
    <row r="53" spans="2:8" x14ac:dyDescent="0.3">
      <c r="B53" t="s">
        <v>158</v>
      </c>
      <c r="C53" t="s">
        <v>8</v>
      </c>
      <c r="D53">
        <v>27</v>
      </c>
      <c r="E53" t="s">
        <v>10</v>
      </c>
      <c r="F53" s="1">
        <v>44174</v>
      </c>
      <c r="G53" t="s">
        <v>17</v>
      </c>
      <c r="H53" s="4">
        <v>91650</v>
      </c>
    </row>
    <row r="54" spans="2:8" x14ac:dyDescent="0.3">
      <c r="B54" t="s">
        <v>159</v>
      </c>
      <c r="C54" t="s">
        <v>8</v>
      </c>
      <c r="D54">
        <v>42</v>
      </c>
      <c r="E54" t="s">
        <v>18</v>
      </c>
      <c r="F54" s="1">
        <v>44670</v>
      </c>
      <c r="G54" t="s">
        <v>17</v>
      </c>
      <c r="H54" s="4">
        <v>70270</v>
      </c>
    </row>
    <row r="55" spans="2:8" x14ac:dyDescent="0.3">
      <c r="B55" t="s">
        <v>160</v>
      </c>
      <c r="C55" t="s">
        <v>15</v>
      </c>
      <c r="D55">
        <v>28</v>
      </c>
      <c r="E55" t="s">
        <v>13</v>
      </c>
      <c r="F55" s="1">
        <v>44124</v>
      </c>
      <c r="G55" t="s">
        <v>17</v>
      </c>
      <c r="H55" s="4">
        <v>75970</v>
      </c>
    </row>
    <row r="56" spans="2:8" x14ac:dyDescent="0.3">
      <c r="B56" t="s">
        <v>161</v>
      </c>
      <c r="D56">
        <v>27</v>
      </c>
      <c r="E56" t="s">
        <v>10</v>
      </c>
      <c r="F56" s="1">
        <v>44212</v>
      </c>
      <c r="G56" t="s">
        <v>23</v>
      </c>
      <c r="H56" s="4">
        <v>90700</v>
      </c>
    </row>
    <row r="57" spans="2:8" x14ac:dyDescent="0.3">
      <c r="B57" t="s">
        <v>162</v>
      </c>
      <c r="C57" t="s">
        <v>8</v>
      </c>
      <c r="D57">
        <v>30</v>
      </c>
      <c r="E57" t="s">
        <v>13</v>
      </c>
      <c r="F57" s="1">
        <v>44607</v>
      </c>
      <c r="G57" t="s">
        <v>12</v>
      </c>
      <c r="H57" s="4">
        <v>60570</v>
      </c>
    </row>
    <row r="58" spans="2:8" x14ac:dyDescent="0.3">
      <c r="B58" t="s">
        <v>163</v>
      </c>
      <c r="C58" t="s">
        <v>8</v>
      </c>
      <c r="D58">
        <v>33</v>
      </c>
      <c r="E58" t="s">
        <v>13</v>
      </c>
      <c r="F58" s="1">
        <v>44103</v>
      </c>
      <c r="G58" t="s">
        <v>12</v>
      </c>
      <c r="H58" s="4">
        <v>115920</v>
      </c>
    </row>
    <row r="59" spans="2:8" x14ac:dyDescent="0.3">
      <c r="B59" t="s">
        <v>164</v>
      </c>
      <c r="C59" t="s">
        <v>15</v>
      </c>
      <c r="D59">
        <v>33</v>
      </c>
      <c r="E59" t="s">
        <v>13</v>
      </c>
      <c r="F59" s="1">
        <v>44006</v>
      </c>
      <c r="G59" t="s">
        <v>17</v>
      </c>
      <c r="H59" s="4">
        <v>65360</v>
      </c>
    </row>
    <row r="60" spans="2:8" x14ac:dyDescent="0.3">
      <c r="B60" t="s">
        <v>165</v>
      </c>
      <c r="D60">
        <v>30</v>
      </c>
      <c r="E60" t="s">
        <v>13</v>
      </c>
      <c r="F60" s="1">
        <v>44535</v>
      </c>
      <c r="G60" t="s">
        <v>17</v>
      </c>
      <c r="H60" s="4">
        <v>64000</v>
      </c>
    </row>
    <row r="61" spans="2:8" x14ac:dyDescent="0.3">
      <c r="B61" t="s">
        <v>166</v>
      </c>
      <c r="C61" t="s">
        <v>15</v>
      </c>
      <c r="D61">
        <v>34</v>
      </c>
      <c r="E61" t="s">
        <v>13</v>
      </c>
      <c r="F61" s="1">
        <v>44383</v>
      </c>
      <c r="G61" t="s">
        <v>17</v>
      </c>
      <c r="H61" s="4">
        <v>92450</v>
      </c>
    </row>
    <row r="62" spans="2:8" x14ac:dyDescent="0.3">
      <c r="B62" t="s">
        <v>167</v>
      </c>
      <c r="C62" t="s">
        <v>8</v>
      </c>
      <c r="D62">
        <v>31</v>
      </c>
      <c r="E62" t="s">
        <v>13</v>
      </c>
      <c r="F62" s="1">
        <v>44450</v>
      </c>
      <c r="G62" t="s">
        <v>23</v>
      </c>
      <c r="H62" s="4">
        <v>48950</v>
      </c>
    </row>
    <row r="63" spans="2:8" x14ac:dyDescent="0.3">
      <c r="B63" t="s">
        <v>168</v>
      </c>
      <c r="C63" t="s">
        <v>15</v>
      </c>
      <c r="D63">
        <v>27</v>
      </c>
      <c r="E63" t="s">
        <v>13</v>
      </c>
      <c r="F63" s="1">
        <v>44625</v>
      </c>
      <c r="G63" t="s">
        <v>23</v>
      </c>
      <c r="H63" s="4">
        <v>83750</v>
      </c>
    </row>
    <row r="64" spans="2:8" x14ac:dyDescent="0.3">
      <c r="B64" t="s">
        <v>169</v>
      </c>
      <c r="C64" t="s">
        <v>15</v>
      </c>
      <c r="D64">
        <v>40</v>
      </c>
      <c r="E64" t="s">
        <v>13</v>
      </c>
      <c r="F64" s="1">
        <v>44276</v>
      </c>
      <c r="G64" t="s">
        <v>23</v>
      </c>
      <c r="H64" s="4">
        <v>87620</v>
      </c>
    </row>
    <row r="65" spans="2:8" x14ac:dyDescent="0.3">
      <c r="B65" t="s">
        <v>170</v>
      </c>
      <c r="C65" t="s">
        <v>15</v>
      </c>
      <c r="D65">
        <v>20</v>
      </c>
      <c r="E65" t="s">
        <v>18</v>
      </c>
      <c r="F65" s="1">
        <v>44476</v>
      </c>
      <c r="G65" t="s">
        <v>9</v>
      </c>
      <c r="H65" s="4">
        <v>68900</v>
      </c>
    </row>
    <row r="66" spans="2:8" x14ac:dyDescent="0.3">
      <c r="B66" t="s">
        <v>171</v>
      </c>
      <c r="C66" t="s">
        <v>8</v>
      </c>
      <c r="D66">
        <v>32</v>
      </c>
      <c r="E66" t="s">
        <v>13</v>
      </c>
      <c r="F66" s="1">
        <v>44403</v>
      </c>
      <c r="G66" t="s">
        <v>9</v>
      </c>
      <c r="H66" s="4">
        <v>53540</v>
      </c>
    </row>
    <row r="67" spans="2:8" x14ac:dyDescent="0.3">
      <c r="B67" t="s">
        <v>172</v>
      </c>
      <c r="C67" t="s">
        <v>8</v>
      </c>
      <c r="D67">
        <v>28</v>
      </c>
      <c r="E67" t="s">
        <v>49</v>
      </c>
      <c r="F67" s="1">
        <v>44758</v>
      </c>
      <c r="G67" t="s">
        <v>9</v>
      </c>
      <c r="H67" s="4">
        <v>43510</v>
      </c>
    </row>
    <row r="68" spans="2:8" x14ac:dyDescent="0.3">
      <c r="B68" t="s">
        <v>173</v>
      </c>
      <c r="C68" t="s">
        <v>15</v>
      </c>
      <c r="D68">
        <v>38</v>
      </c>
      <c r="E68" t="s">
        <v>43</v>
      </c>
      <c r="F68" s="1">
        <v>44316</v>
      </c>
      <c r="G68" t="s">
        <v>9</v>
      </c>
      <c r="H68" s="4">
        <v>109160</v>
      </c>
    </row>
    <row r="69" spans="2:8" x14ac:dyDescent="0.3">
      <c r="B69" t="s">
        <v>174</v>
      </c>
      <c r="C69" t="s">
        <v>8</v>
      </c>
      <c r="D69">
        <v>40</v>
      </c>
      <c r="E69" t="s">
        <v>13</v>
      </c>
      <c r="F69" s="1">
        <v>44204</v>
      </c>
      <c r="G69" t="s">
        <v>12</v>
      </c>
      <c r="H69" s="4">
        <v>99750</v>
      </c>
    </row>
    <row r="70" spans="2:8" x14ac:dyDescent="0.3">
      <c r="B70" t="s">
        <v>175</v>
      </c>
      <c r="C70" t="s">
        <v>15</v>
      </c>
      <c r="D70">
        <v>31</v>
      </c>
      <c r="E70" t="s">
        <v>13</v>
      </c>
      <c r="F70" s="1">
        <v>44084</v>
      </c>
      <c r="G70" t="s">
        <v>23</v>
      </c>
      <c r="H70" s="4">
        <v>41980</v>
      </c>
    </row>
    <row r="71" spans="2:8" x14ac:dyDescent="0.3">
      <c r="B71" t="s">
        <v>176</v>
      </c>
      <c r="C71" t="s">
        <v>8</v>
      </c>
      <c r="D71">
        <v>36</v>
      </c>
      <c r="E71" t="s">
        <v>13</v>
      </c>
      <c r="F71" s="1">
        <v>44272</v>
      </c>
      <c r="G71" t="s">
        <v>17</v>
      </c>
      <c r="H71" s="4">
        <v>71380</v>
      </c>
    </row>
    <row r="72" spans="2:8" x14ac:dyDescent="0.3">
      <c r="B72" t="s">
        <v>177</v>
      </c>
      <c r="C72" t="s">
        <v>8</v>
      </c>
      <c r="D72">
        <v>27</v>
      </c>
      <c r="E72" t="s">
        <v>49</v>
      </c>
      <c r="F72" s="1">
        <v>44547</v>
      </c>
      <c r="G72" t="s">
        <v>12</v>
      </c>
      <c r="H72" s="4">
        <v>113280</v>
      </c>
    </row>
    <row r="73" spans="2:8" x14ac:dyDescent="0.3">
      <c r="B73" t="s">
        <v>178</v>
      </c>
      <c r="C73" t="s">
        <v>15</v>
      </c>
      <c r="D73">
        <v>33</v>
      </c>
      <c r="E73" t="s">
        <v>13</v>
      </c>
      <c r="F73" s="1">
        <v>44747</v>
      </c>
      <c r="G73" t="s">
        <v>17</v>
      </c>
      <c r="H73" s="4">
        <v>86570</v>
      </c>
    </row>
    <row r="74" spans="2:8" x14ac:dyDescent="0.3">
      <c r="B74" t="s">
        <v>179</v>
      </c>
      <c r="C74" t="s">
        <v>8</v>
      </c>
      <c r="D74">
        <v>26</v>
      </c>
      <c r="E74" t="s">
        <v>13</v>
      </c>
      <c r="F74" s="1">
        <v>44350</v>
      </c>
      <c r="G74" t="s">
        <v>12</v>
      </c>
      <c r="H74" s="4">
        <v>53540</v>
      </c>
    </row>
    <row r="75" spans="2:8" x14ac:dyDescent="0.3">
      <c r="B75" t="s">
        <v>180</v>
      </c>
      <c r="C75" t="s">
        <v>8</v>
      </c>
      <c r="D75">
        <v>37</v>
      </c>
      <c r="E75" t="s">
        <v>13</v>
      </c>
      <c r="F75" s="1">
        <v>44640</v>
      </c>
      <c r="G75" t="s">
        <v>23</v>
      </c>
      <c r="H75" s="4">
        <v>69070</v>
      </c>
    </row>
    <row r="76" spans="2:8" x14ac:dyDescent="0.3">
      <c r="B76" t="s">
        <v>181</v>
      </c>
      <c r="C76" t="s">
        <v>15</v>
      </c>
      <c r="D76">
        <v>30</v>
      </c>
      <c r="E76" t="s">
        <v>18</v>
      </c>
      <c r="F76" s="1">
        <v>44328</v>
      </c>
      <c r="G76" t="s">
        <v>17</v>
      </c>
      <c r="H76" s="4">
        <v>67910</v>
      </c>
    </row>
    <row r="77" spans="2:8" x14ac:dyDescent="0.3">
      <c r="B77" t="s">
        <v>182</v>
      </c>
      <c r="C77" t="s">
        <v>8</v>
      </c>
      <c r="D77">
        <v>30</v>
      </c>
      <c r="E77" t="s">
        <v>13</v>
      </c>
      <c r="F77" s="1">
        <v>44214</v>
      </c>
      <c r="G77" t="s">
        <v>23</v>
      </c>
      <c r="H77" s="4">
        <v>69120</v>
      </c>
    </row>
    <row r="78" spans="2:8" x14ac:dyDescent="0.3">
      <c r="B78" t="s">
        <v>183</v>
      </c>
      <c r="C78" t="s">
        <v>15</v>
      </c>
      <c r="D78">
        <v>34</v>
      </c>
      <c r="E78" t="s">
        <v>13</v>
      </c>
      <c r="F78" s="1">
        <v>44550</v>
      </c>
      <c r="G78" t="s">
        <v>17</v>
      </c>
      <c r="H78" s="4">
        <v>60130</v>
      </c>
    </row>
    <row r="79" spans="2:8" x14ac:dyDescent="0.3">
      <c r="B79" t="s">
        <v>184</v>
      </c>
      <c r="C79" t="s">
        <v>8</v>
      </c>
      <c r="D79">
        <v>23</v>
      </c>
      <c r="E79" t="s">
        <v>13</v>
      </c>
      <c r="F79" s="1">
        <v>44378</v>
      </c>
      <c r="G79" t="s">
        <v>12</v>
      </c>
      <c r="H79" s="4">
        <v>106460</v>
      </c>
    </row>
    <row r="80" spans="2:8" x14ac:dyDescent="0.3">
      <c r="B80" t="s">
        <v>185</v>
      </c>
      <c r="C80" t="s">
        <v>15</v>
      </c>
      <c r="D80">
        <v>37</v>
      </c>
      <c r="E80" t="s">
        <v>13</v>
      </c>
      <c r="F80" s="1">
        <v>44389</v>
      </c>
      <c r="G80" t="s">
        <v>26</v>
      </c>
      <c r="H80" s="4">
        <v>118100</v>
      </c>
    </row>
    <row r="81" spans="2:8" x14ac:dyDescent="0.3">
      <c r="B81" t="s">
        <v>186</v>
      </c>
      <c r="C81" t="s">
        <v>15</v>
      </c>
      <c r="D81">
        <v>36</v>
      </c>
      <c r="E81" t="s">
        <v>13</v>
      </c>
      <c r="F81" s="1">
        <v>44468</v>
      </c>
      <c r="G81" t="s">
        <v>12</v>
      </c>
      <c r="H81" s="4">
        <v>78390</v>
      </c>
    </row>
    <row r="82" spans="2:8" x14ac:dyDescent="0.3">
      <c r="B82" t="s">
        <v>187</v>
      </c>
      <c r="C82" t="s">
        <v>15</v>
      </c>
      <c r="D82">
        <v>30</v>
      </c>
      <c r="E82" t="s">
        <v>13</v>
      </c>
      <c r="F82" s="1">
        <v>44789</v>
      </c>
      <c r="G82" t="s">
        <v>12</v>
      </c>
      <c r="H82" s="4">
        <v>114180</v>
      </c>
    </row>
    <row r="83" spans="2:8" x14ac:dyDescent="0.3">
      <c r="B83" t="s">
        <v>188</v>
      </c>
      <c r="C83" t="s">
        <v>15</v>
      </c>
      <c r="D83">
        <v>28</v>
      </c>
      <c r="E83" t="s">
        <v>13</v>
      </c>
      <c r="F83" s="1">
        <v>44590</v>
      </c>
      <c r="G83" t="s">
        <v>12</v>
      </c>
      <c r="H83" s="4">
        <v>104120</v>
      </c>
    </row>
    <row r="84" spans="2:8" x14ac:dyDescent="0.3">
      <c r="B84" t="s">
        <v>189</v>
      </c>
      <c r="C84" t="s">
        <v>8</v>
      </c>
      <c r="D84">
        <v>30</v>
      </c>
      <c r="E84" t="s">
        <v>13</v>
      </c>
      <c r="F84" s="1">
        <v>44640</v>
      </c>
      <c r="G84" t="s">
        <v>12</v>
      </c>
      <c r="H84" s="4">
        <v>67950</v>
      </c>
    </row>
    <row r="85" spans="2:8" x14ac:dyDescent="0.3">
      <c r="B85" t="s">
        <v>190</v>
      </c>
      <c r="C85" t="s">
        <v>15</v>
      </c>
      <c r="D85">
        <v>29</v>
      </c>
      <c r="E85" t="s">
        <v>13</v>
      </c>
      <c r="F85" s="1">
        <v>43962</v>
      </c>
      <c r="G85" t="s">
        <v>23</v>
      </c>
      <c r="H85" s="4">
        <v>34980</v>
      </c>
    </row>
    <row r="86" spans="2:8" x14ac:dyDescent="0.3">
      <c r="B86" t="s">
        <v>191</v>
      </c>
      <c r="C86" t="s">
        <v>15</v>
      </c>
      <c r="D86">
        <v>24</v>
      </c>
      <c r="E86" t="s">
        <v>13</v>
      </c>
      <c r="F86" s="1">
        <v>44087</v>
      </c>
      <c r="G86" t="s">
        <v>23</v>
      </c>
      <c r="H86" s="4">
        <v>62780</v>
      </c>
    </row>
    <row r="87" spans="2:8" x14ac:dyDescent="0.3">
      <c r="B87" t="s">
        <v>192</v>
      </c>
      <c r="C87" t="s">
        <v>8</v>
      </c>
      <c r="D87">
        <v>20</v>
      </c>
      <c r="E87" t="s">
        <v>13</v>
      </c>
      <c r="F87" s="1">
        <v>44397</v>
      </c>
      <c r="G87" t="s">
        <v>23</v>
      </c>
      <c r="H87" s="4">
        <v>107700</v>
      </c>
    </row>
    <row r="88" spans="2:8" x14ac:dyDescent="0.3">
      <c r="B88" t="s">
        <v>193</v>
      </c>
      <c r="C88" t="s">
        <v>8</v>
      </c>
      <c r="D88">
        <v>25</v>
      </c>
      <c r="E88" t="s">
        <v>13</v>
      </c>
      <c r="F88" s="1">
        <v>44322</v>
      </c>
      <c r="G88" t="s">
        <v>9</v>
      </c>
      <c r="H88" s="4">
        <v>65700</v>
      </c>
    </row>
    <row r="89" spans="2:8" x14ac:dyDescent="0.3">
      <c r="B89" t="s">
        <v>194</v>
      </c>
      <c r="C89" t="s">
        <v>15</v>
      </c>
      <c r="D89">
        <v>33</v>
      </c>
      <c r="E89" t="s">
        <v>49</v>
      </c>
      <c r="F89" s="1">
        <v>44313</v>
      </c>
      <c r="G89" t="s">
        <v>23</v>
      </c>
      <c r="H89" s="4">
        <v>75480</v>
      </c>
    </row>
    <row r="90" spans="2:8" x14ac:dyDescent="0.3">
      <c r="B90" t="s">
        <v>195</v>
      </c>
      <c r="C90" t="s">
        <v>8</v>
      </c>
      <c r="D90">
        <v>33</v>
      </c>
      <c r="E90" t="s">
        <v>13</v>
      </c>
      <c r="F90" s="1">
        <v>44448</v>
      </c>
      <c r="G90" t="s">
        <v>23</v>
      </c>
      <c r="H90" s="4">
        <v>53870</v>
      </c>
    </row>
    <row r="91" spans="2:8" x14ac:dyDescent="0.3">
      <c r="B91" t="s">
        <v>196</v>
      </c>
      <c r="C91" t="s">
        <v>15</v>
      </c>
      <c r="D91">
        <v>36</v>
      </c>
      <c r="E91" t="s">
        <v>13</v>
      </c>
      <c r="F91" s="1">
        <v>44433</v>
      </c>
      <c r="G91" t="s">
        <v>9</v>
      </c>
      <c r="H91" s="4">
        <v>78540</v>
      </c>
    </row>
    <row r="92" spans="2:8" x14ac:dyDescent="0.3">
      <c r="B92" t="s">
        <v>197</v>
      </c>
      <c r="C92" t="s">
        <v>8</v>
      </c>
      <c r="D92">
        <v>19</v>
      </c>
      <c r="E92" t="s">
        <v>13</v>
      </c>
      <c r="F92" s="1">
        <v>44218</v>
      </c>
      <c r="G92" t="s">
        <v>12</v>
      </c>
      <c r="H92" s="4">
        <v>58960</v>
      </c>
    </row>
    <row r="93" spans="2:8" x14ac:dyDescent="0.3">
      <c r="B93" t="s">
        <v>198</v>
      </c>
      <c r="C93" t="s">
        <v>8</v>
      </c>
      <c r="D93">
        <v>46</v>
      </c>
      <c r="E93" t="s">
        <v>13</v>
      </c>
      <c r="F93" s="1">
        <v>44697</v>
      </c>
      <c r="G93" t="s">
        <v>12</v>
      </c>
      <c r="H93" s="4">
        <v>70610</v>
      </c>
    </row>
    <row r="94" spans="2:8" x14ac:dyDescent="0.3">
      <c r="B94" t="s">
        <v>199</v>
      </c>
      <c r="C94" t="s">
        <v>8</v>
      </c>
      <c r="D94">
        <v>33</v>
      </c>
      <c r="E94" t="s">
        <v>13</v>
      </c>
      <c r="F94" s="1">
        <v>44181</v>
      </c>
      <c r="G94" t="s">
        <v>17</v>
      </c>
      <c r="H94" s="4">
        <v>59430</v>
      </c>
    </row>
    <row r="95" spans="2:8" x14ac:dyDescent="0.3">
      <c r="B95" t="s">
        <v>200</v>
      </c>
      <c r="C95" t="s">
        <v>8</v>
      </c>
      <c r="D95">
        <v>33</v>
      </c>
      <c r="E95" t="s">
        <v>10</v>
      </c>
      <c r="F95" s="1">
        <v>44640</v>
      </c>
      <c r="G95" t="s">
        <v>12</v>
      </c>
      <c r="H95" s="4">
        <v>48530</v>
      </c>
    </row>
    <row r="96" spans="2:8" x14ac:dyDescent="0.3">
      <c r="B96" t="s">
        <v>201</v>
      </c>
      <c r="C96" t="s">
        <v>15</v>
      </c>
      <c r="D96">
        <v>33</v>
      </c>
      <c r="E96" t="s">
        <v>13</v>
      </c>
      <c r="F96" s="1">
        <v>44129</v>
      </c>
      <c r="G96" t="s">
        <v>23</v>
      </c>
      <c r="H96" s="4">
        <v>96140</v>
      </c>
    </row>
    <row r="97" spans="2:8" x14ac:dyDescent="0.3">
      <c r="B97" t="s">
        <v>110</v>
      </c>
      <c r="C97" t="s">
        <v>8</v>
      </c>
      <c r="D97">
        <v>20</v>
      </c>
      <c r="E97" t="s">
        <v>13</v>
      </c>
      <c r="F97" s="1">
        <v>44122</v>
      </c>
      <c r="G97" t="s">
        <v>23</v>
      </c>
      <c r="H97" s="4">
        <v>112650</v>
      </c>
    </row>
    <row r="98" spans="2:8" x14ac:dyDescent="0.3">
      <c r="B98" t="s">
        <v>111</v>
      </c>
      <c r="C98" t="s">
        <v>15</v>
      </c>
      <c r="D98">
        <v>32</v>
      </c>
      <c r="E98" t="s">
        <v>10</v>
      </c>
      <c r="F98" s="1">
        <v>44293</v>
      </c>
      <c r="G98" t="s">
        <v>23</v>
      </c>
      <c r="H98" s="4">
        <v>43840</v>
      </c>
    </row>
    <row r="99" spans="2:8" x14ac:dyDescent="0.3">
      <c r="B99" t="s">
        <v>112</v>
      </c>
      <c r="C99" t="s">
        <v>8</v>
      </c>
      <c r="D99">
        <v>31</v>
      </c>
      <c r="E99" t="s">
        <v>13</v>
      </c>
      <c r="F99" s="1">
        <v>44663</v>
      </c>
      <c r="G99" t="s">
        <v>12</v>
      </c>
      <c r="H99" s="4">
        <v>103550</v>
      </c>
    </row>
    <row r="100" spans="2:8" x14ac:dyDescent="0.3">
      <c r="B100" t="s">
        <v>113</v>
      </c>
      <c r="C100" t="s">
        <v>15</v>
      </c>
      <c r="D100">
        <v>32</v>
      </c>
      <c r="E100" t="s">
        <v>13</v>
      </c>
      <c r="F100" s="1">
        <v>44339</v>
      </c>
      <c r="G100" t="s">
        <v>26</v>
      </c>
      <c r="H100" s="4">
        <v>45510</v>
      </c>
    </row>
    <row r="101" spans="2:8" x14ac:dyDescent="0.3">
      <c r="B101" t="s">
        <v>114</v>
      </c>
      <c r="D101">
        <v>37</v>
      </c>
      <c r="E101" t="s">
        <v>18</v>
      </c>
      <c r="F101" s="1">
        <v>44085</v>
      </c>
      <c r="G101" t="s">
        <v>17</v>
      </c>
      <c r="H101" s="4">
        <v>115440</v>
      </c>
    </row>
    <row r="102" spans="2:8" x14ac:dyDescent="0.3">
      <c r="B102" t="s">
        <v>115</v>
      </c>
      <c r="C102" t="s">
        <v>15</v>
      </c>
      <c r="D102">
        <v>38</v>
      </c>
      <c r="E102" t="s">
        <v>10</v>
      </c>
      <c r="F102" s="1">
        <v>44268</v>
      </c>
      <c r="G102" t="s">
        <v>9</v>
      </c>
      <c r="H102" s="4">
        <v>56870</v>
      </c>
    </row>
    <row r="103" spans="2:8" x14ac:dyDescent="0.3">
      <c r="B103" t="s">
        <v>116</v>
      </c>
      <c r="C103" t="s">
        <v>15</v>
      </c>
      <c r="D103">
        <v>25</v>
      </c>
      <c r="E103" t="s">
        <v>13</v>
      </c>
      <c r="F103" s="1">
        <v>44144</v>
      </c>
      <c r="G103" t="s">
        <v>9</v>
      </c>
      <c r="H103" s="4">
        <v>92700</v>
      </c>
    </row>
    <row r="104" spans="2:8" x14ac:dyDescent="0.3">
      <c r="B104" t="s">
        <v>117</v>
      </c>
      <c r="D104">
        <v>32</v>
      </c>
      <c r="E104" t="s">
        <v>13</v>
      </c>
      <c r="F104" s="1">
        <v>44713</v>
      </c>
      <c r="G104" t="s">
        <v>23</v>
      </c>
      <c r="H104" s="4">
        <v>91310</v>
      </c>
    </row>
    <row r="105" spans="2:8" x14ac:dyDescent="0.3">
      <c r="B105" t="s">
        <v>118</v>
      </c>
      <c r="C105" t="s">
        <v>8</v>
      </c>
      <c r="D105">
        <v>33</v>
      </c>
      <c r="E105" t="s">
        <v>13</v>
      </c>
      <c r="F105" s="1">
        <v>44324</v>
      </c>
      <c r="G105" t="s">
        <v>9</v>
      </c>
      <c r="H105" s="4">
        <v>74550</v>
      </c>
    </row>
    <row r="106" spans="2:8" x14ac:dyDescent="0.3">
      <c r="B106" t="s">
        <v>119</v>
      </c>
      <c r="C106" t="s">
        <v>8</v>
      </c>
      <c r="D106">
        <v>25</v>
      </c>
      <c r="E106" t="s">
        <v>10</v>
      </c>
      <c r="F106" s="1">
        <v>44665</v>
      </c>
      <c r="G106" t="s">
        <v>12</v>
      </c>
      <c r="H106" s="4">
        <v>109190</v>
      </c>
    </row>
    <row r="107" spans="2:8" x14ac:dyDescent="0.3">
      <c r="B107" t="s">
        <v>120</v>
      </c>
      <c r="C107" t="s">
        <v>15</v>
      </c>
      <c r="D107">
        <v>40</v>
      </c>
      <c r="E107" t="s">
        <v>13</v>
      </c>
      <c r="F107" s="1">
        <v>44320</v>
      </c>
      <c r="G107" t="s">
        <v>23</v>
      </c>
      <c r="H107" s="4">
        <v>104410</v>
      </c>
    </row>
    <row r="108" spans="2:8" x14ac:dyDescent="0.3">
      <c r="B108" t="s">
        <v>121</v>
      </c>
      <c r="C108" t="s">
        <v>8</v>
      </c>
      <c r="D108">
        <v>30</v>
      </c>
      <c r="E108" t="s">
        <v>13</v>
      </c>
      <c r="F108" s="1">
        <v>44544</v>
      </c>
      <c r="G108" t="s">
        <v>17</v>
      </c>
      <c r="H108" s="4">
        <v>96800</v>
      </c>
    </row>
    <row r="109" spans="2:8" x14ac:dyDescent="0.3">
      <c r="B109" t="s">
        <v>122</v>
      </c>
      <c r="C109" t="s">
        <v>8</v>
      </c>
      <c r="D109">
        <v>28</v>
      </c>
      <c r="E109" t="s">
        <v>10</v>
      </c>
      <c r="F109" s="1">
        <v>43980</v>
      </c>
      <c r="G109" t="s">
        <v>17</v>
      </c>
      <c r="H109" s="4">
        <v>48170</v>
      </c>
    </row>
    <row r="110" spans="2:8" x14ac:dyDescent="0.3">
      <c r="B110" t="s">
        <v>123</v>
      </c>
      <c r="C110" t="s">
        <v>8</v>
      </c>
      <c r="D110">
        <v>21</v>
      </c>
      <c r="E110" t="s">
        <v>13</v>
      </c>
      <c r="F110" s="1">
        <v>44042</v>
      </c>
      <c r="G110" t="s">
        <v>12</v>
      </c>
      <c r="H110" s="4">
        <v>37920</v>
      </c>
    </row>
    <row r="111" spans="2:8" x14ac:dyDescent="0.3">
      <c r="B111" t="s">
        <v>124</v>
      </c>
      <c r="C111" t="s">
        <v>8</v>
      </c>
      <c r="D111">
        <v>34</v>
      </c>
      <c r="E111" t="s">
        <v>13</v>
      </c>
      <c r="F111" s="1">
        <v>44642</v>
      </c>
      <c r="G111" t="s">
        <v>12</v>
      </c>
      <c r="H111" s="4">
        <v>112650</v>
      </c>
    </row>
    <row r="112" spans="2:8" x14ac:dyDescent="0.3">
      <c r="B112" t="s">
        <v>125</v>
      </c>
      <c r="C112" t="s">
        <v>15</v>
      </c>
      <c r="D112">
        <v>34</v>
      </c>
      <c r="E112" t="s">
        <v>18</v>
      </c>
      <c r="F112" s="1">
        <v>44660</v>
      </c>
      <c r="G112" t="s">
        <v>9</v>
      </c>
      <c r="H112" s="4">
        <v>49630</v>
      </c>
    </row>
    <row r="113" spans="2:8" x14ac:dyDescent="0.3">
      <c r="B113" t="s">
        <v>126</v>
      </c>
      <c r="C113" t="s">
        <v>8</v>
      </c>
      <c r="D113">
        <v>36</v>
      </c>
      <c r="E113" t="s">
        <v>13</v>
      </c>
      <c r="F113" s="1">
        <v>43958</v>
      </c>
      <c r="G113" t="s">
        <v>23</v>
      </c>
      <c r="H113" s="4">
        <v>118840</v>
      </c>
    </row>
    <row r="114" spans="2:8" x14ac:dyDescent="0.3">
      <c r="B114" t="s">
        <v>127</v>
      </c>
      <c r="C114" t="s">
        <v>8</v>
      </c>
      <c r="D114">
        <v>30</v>
      </c>
      <c r="E114" t="s">
        <v>13</v>
      </c>
      <c r="F114" s="1">
        <v>44789</v>
      </c>
      <c r="G114" t="s">
        <v>23</v>
      </c>
      <c r="H114" s="4">
        <v>69710</v>
      </c>
    </row>
    <row r="115" spans="2:8" x14ac:dyDescent="0.3">
      <c r="B115" t="s">
        <v>128</v>
      </c>
      <c r="C115" t="s">
        <v>8</v>
      </c>
      <c r="D115">
        <v>20</v>
      </c>
      <c r="E115" t="s">
        <v>13</v>
      </c>
      <c r="F115" s="1">
        <v>44683</v>
      </c>
      <c r="G115" t="s">
        <v>12</v>
      </c>
      <c r="H115" s="4">
        <v>79570</v>
      </c>
    </row>
    <row r="116" spans="2:8" x14ac:dyDescent="0.3">
      <c r="B116" t="s">
        <v>129</v>
      </c>
      <c r="C116" t="s">
        <v>15</v>
      </c>
      <c r="D116">
        <v>22</v>
      </c>
      <c r="E116" t="s">
        <v>10</v>
      </c>
      <c r="F116" s="1">
        <v>44388</v>
      </c>
      <c r="G116" t="s">
        <v>12</v>
      </c>
      <c r="H116" s="4">
        <v>76900</v>
      </c>
    </row>
    <row r="117" spans="2:8" x14ac:dyDescent="0.3">
      <c r="B117" t="s">
        <v>204</v>
      </c>
      <c r="D117">
        <f>SUBTOTAL(101,india_staff[Age])</f>
        <v>30.375</v>
      </c>
      <c r="G117">
        <f>SUBTOTAL(103,india_staff[Department])</f>
        <v>112</v>
      </c>
      <c r="H117" s="2">
        <f>SUBTOTAL(101,india_staff[Salary])</f>
        <v>78195.803571428565</v>
      </c>
    </row>
  </sheetData>
  <mergeCells count="1">
    <mergeCell ref="B1:H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CC050-F4F9-47A6-854A-33C2A550D029}">
  <dimension ref="B3:E38"/>
  <sheetViews>
    <sheetView tabSelected="1" workbookViewId="0">
      <selection activeCell="I9" sqref="I9"/>
    </sheetView>
  </sheetViews>
  <sheetFormatPr defaultRowHeight="14.4" x14ac:dyDescent="0.3"/>
  <cols>
    <col min="3" max="3" width="23" bestFit="1" customWidth="1"/>
    <col min="5" max="5" width="10.5546875" bestFit="1" customWidth="1"/>
  </cols>
  <sheetData>
    <row r="3" spans="2:5" ht="15.6" x14ac:dyDescent="0.3">
      <c r="B3" s="22">
        <v>3</v>
      </c>
      <c r="C3" s="7" t="s">
        <v>221</v>
      </c>
    </row>
    <row r="5" spans="2:5" ht="15" thickBot="1" x14ac:dyDescent="0.35"/>
    <row r="6" spans="2:5" ht="15" thickBot="1" x14ac:dyDescent="0.35">
      <c r="C6" s="23" t="s">
        <v>223</v>
      </c>
      <c r="D6" s="24" t="s">
        <v>225</v>
      </c>
    </row>
    <row r="8" spans="2:5" x14ac:dyDescent="0.3">
      <c r="C8" t="s">
        <v>224</v>
      </c>
      <c r="D8">
        <f>COUNTIFS(Table_staff[Department],D6)</f>
        <v>28</v>
      </c>
    </row>
    <row r="9" spans="2:5" x14ac:dyDescent="0.3">
      <c r="B9" s="25" t="s">
        <v>218</v>
      </c>
      <c r="C9" s="25" t="s">
        <v>0</v>
      </c>
      <c r="D9" s="25" t="s">
        <v>5</v>
      </c>
      <c r="E9" s="25" t="s">
        <v>226</v>
      </c>
    </row>
    <row r="11" spans="2:5" x14ac:dyDescent="0.3">
      <c r="B11" cm="1">
        <f t="array" aca="1" ref="B11:E38" ca="1">_xlfn._xlws.SORT(_xlfn.CHOOSECOLS(_xlfn._xlws.FILTER(Table_staff[],Table_staff[Department]=D6),1,2,8,11),3,-1)</f>
        <v>1038</v>
      </c>
      <c r="C11" t="str">
        <f ca="1"/>
        <v>Krishnakanta Vellanki</v>
      </c>
      <c r="D11">
        <f ca="1"/>
        <v>112780</v>
      </c>
      <c r="E11" s="6">
        <f ca="1"/>
        <v>2.1342465753424658</v>
      </c>
    </row>
    <row r="12" spans="2:5" x14ac:dyDescent="0.3">
      <c r="B12">
        <f ca="1"/>
        <v>1093</v>
      </c>
      <c r="C12" t="str">
        <f ca="1"/>
        <v>Lindy Guillet</v>
      </c>
      <c r="D12">
        <f ca="1"/>
        <v>112780</v>
      </c>
      <c r="E12" s="6">
        <f ca="1"/>
        <v>1.9643835616438357</v>
      </c>
    </row>
    <row r="13" spans="2:5" x14ac:dyDescent="0.3">
      <c r="B13">
        <f ca="1"/>
        <v>1064</v>
      </c>
      <c r="C13" t="str">
        <f ca="1"/>
        <v>Sawini Chandan</v>
      </c>
      <c r="D13">
        <f ca="1"/>
        <v>109160</v>
      </c>
      <c r="E13" s="6">
        <f ca="1"/>
        <v>2.3205479452054796</v>
      </c>
    </row>
    <row r="14" spans="2:5" x14ac:dyDescent="0.3">
      <c r="B14">
        <f ca="1"/>
        <v>1148</v>
      </c>
      <c r="C14" t="str">
        <f ca="1"/>
        <v>Rafaelita Blaksland</v>
      </c>
      <c r="D14">
        <f ca="1"/>
        <v>109160</v>
      </c>
      <c r="E14" s="6">
        <f ca="1"/>
        <v>2.1534246575342464</v>
      </c>
    </row>
    <row r="15" spans="2:5" x14ac:dyDescent="0.3">
      <c r="B15">
        <f ca="1"/>
        <v>1007</v>
      </c>
      <c r="C15" t="str">
        <f ca="1"/>
        <v>Purnendu Vijayarangan</v>
      </c>
      <c r="D15">
        <f ca="1"/>
        <v>92700</v>
      </c>
      <c r="E15" s="6">
        <f ca="1"/>
        <v>2.7917808219178082</v>
      </c>
    </row>
    <row r="16" spans="2:5" x14ac:dyDescent="0.3">
      <c r="B16">
        <f ca="1"/>
        <v>1159</v>
      </c>
      <c r="C16" t="str">
        <f ca="1"/>
        <v>Hinda Label</v>
      </c>
      <c r="D16">
        <f ca="1"/>
        <v>92700</v>
      </c>
      <c r="E16" s="6">
        <f ca="1"/>
        <v>2.6246575342465754</v>
      </c>
    </row>
    <row r="17" spans="2:5" x14ac:dyDescent="0.3">
      <c r="B17">
        <f ca="1"/>
        <v>1087</v>
      </c>
      <c r="C17" t="str">
        <f ca="1"/>
        <v>Shulabh Qutub Sundaramoorthy</v>
      </c>
      <c r="D17">
        <f ca="1"/>
        <v>78540</v>
      </c>
      <c r="E17" s="6">
        <f ca="1"/>
        <v>2</v>
      </c>
    </row>
    <row r="18" spans="2:5" x14ac:dyDescent="0.3">
      <c r="B18">
        <f ca="1"/>
        <v>1125</v>
      </c>
      <c r="C18" t="str">
        <f ca="1"/>
        <v>Gray Seamon</v>
      </c>
      <c r="D18">
        <f ca="1"/>
        <v>78540</v>
      </c>
      <c r="E18" s="6">
        <f ca="1"/>
        <v>1.832876712328767</v>
      </c>
    </row>
    <row r="19" spans="2:5" x14ac:dyDescent="0.3">
      <c r="B19">
        <f ca="1"/>
        <v>1009</v>
      </c>
      <c r="C19" t="str">
        <f ca="1"/>
        <v>Yauvani Tarpa</v>
      </c>
      <c r="D19">
        <f ca="1"/>
        <v>74550</v>
      </c>
      <c r="E19" s="6">
        <f ca="1"/>
        <v>2.2986301369863016</v>
      </c>
    </row>
    <row r="20" spans="2:5" x14ac:dyDescent="0.3">
      <c r="B20">
        <f ca="1"/>
        <v>1180</v>
      </c>
      <c r="C20" t="str">
        <f ca="1"/>
        <v>Gigi Bohling</v>
      </c>
      <c r="D20">
        <f ca="1"/>
        <v>74550</v>
      </c>
      <c r="E20" s="6">
        <f ca="1"/>
        <v>2.1315068493150684</v>
      </c>
    </row>
    <row r="21" spans="2:5" x14ac:dyDescent="0.3">
      <c r="B21">
        <f ca="1"/>
        <v>1061</v>
      </c>
      <c r="C21" t="str">
        <f ca="1"/>
        <v>Devasree Fullara Saurin</v>
      </c>
      <c r="D21">
        <f ca="1"/>
        <v>68900</v>
      </c>
      <c r="E21" s="6">
        <f ca="1"/>
        <v>1.8821917808219177</v>
      </c>
    </row>
    <row r="22" spans="2:5" x14ac:dyDescent="0.3">
      <c r="B22">
        <f ca="1"/>
        <v>1139</v>
      </c>
      <c r="C22" t="str">
        <f ca="1"/>
        <v>Hyacinthie Braybrooke</v>
      </c>
      <c r="D22">
        <f ca="1"/>
        <v>68900</v>
      </c>
      <c r="E22" s="6">
        <f ca="1"/>
        <v>1.715068493150685</v>
      </c>
    </row>
    <row r="23" spans="2:5" x14ac:dyDescent="0.3">
      <c r="B23">
        <f ca="1"/>
        <v>1084</v>
      </c>
      <c r="C23" t="str">
        <f ca="1"/>
        <v>Abhaya Priyavardhan</v>
      </c>
      <c r="D23">
        <f ca="1"/>
        <v>65700</v>
      </c>
      <c r="E23" s="6">
        <f ca="1"/>
        <v>2.3041095890410959</v>
      </c>
    </row>
    <row r="24" spans="2:5" x14ac:dyDescent="0.3">
      <c r="B24">
        <f ca="1"/>
        <v>1104</v>
      </c>
      <c r="C24" t="str">
        <f ca="1"/>
        <v>Kath Bletsoe</v>
      </c>
      <c r="D24">
        <f ca="1"/>
        <v>65700</v>
      </c>
      <c r="E24" s="6">
        <f ca="1"/>
        <v>2.1369863013698631</v>
      </c>
    </row>
    <row r="25" spans="2:5" x14ac:dyDescent="0.3">
      <c r="B25">
        <f ca="1"/>
        <v>1006</v>
      </c>
      <c r="C25" t="str">
        <f ca="1"/>
        <v>Mirium Seemantini Shivakumar</v>
      </c>
      <c r="D25">
        <f ca="1"/>
        <v>56870</v>
      </c>
      <c r="E25" s="6">
        <f ca="1"/>
        <v>2.452054794520548</v>
      </c>
    </row>
    <row r="26" spans="2:5" x14ac:dyDescent="0.3">
      <c r="B26">
        <f ca="1"/>
        <v>1158</v>
      </c>
      <c r="C26" t="str">
        <f ca="1"/>
        <v>Oran Buxcy</v>
      </c>
      <c r="D26">
        <f ca="1"/>
        <v>56870</v>
      </c>
      <c r="E26" s="6">
        <f ca="1"/>
        <v>2.2849315068493152</v>
      </c>
    </row>
    <row r="27" spans="2:5" x14ac:dyDescent="0.3">
      <c r="B27">
        <f ca="1"/>
        <v>1021</v>
      </c>
      <c r="C27" t="str">
        <f ca="1"/>
        <v>Sanchali Shirish</v>
      </c>
      <c r="D27">
        <f ca="1"/>
        <v>54970</v>
      </c>
      <c r="E27" s="6">
        <f ca="1"/>
        <v>2.9863013698630136</v>
      </c>
    </row>
    <row r="28" spans="2:5" x14ac:dyDescent="0.3">
      <c r="B28">
        <f ca="1"/>
        <v>1156</v>
      </c>
      <c r="C28" t="str">
        <f ca="1"/>
        <v>Alta Kaszper</v>
      </c>
      <c r="D28">
        <f ca="1"/>
        <v>54970</v>
      </c>
      <c r="E28" s="6">
        <f ca="1"/>
        <v>2.8191780821917809</v>
      </c>
    </row>
    <row r="29" spans="2:5" x14ac:dyDescent="0.3">
      <c r="B29">
        <f ca="1"/>
        <v>1062</v>
      </c>
      <c r="C29" t="str">
        <f ca="1"/>
        <v>Geena Raghavanpillai</v>
      </c>
      <c r="D29">
        <f ca="1"/>
        <v>53540</v>
      </c>
      <c r="E29" s="6">
        <f ca="1"/>
        <v>2.0821917808219177</v>
      </c>
    </row>
    <row r="30" spans="2:5" x14ac:dyDescent="0.3">
      <c r="B30">
        <f ca="1"/>
        <v>1097</v>
      </c>
      <c r="C30" t="str">
        <f ca="1"/>
        <v>Hoyt D'Alesco</v>
      </c>
      <c r="D30">
        <f ca="1"/>
        <v>53540</v>
      </c>
      <c r="E30" s="6">
        <f ca="1"/>
        <v>1.9123287671232876</v>
      </c>
    </row>
    <row r="31" spans="2:5" x14ac:dyDescent="0.3">
      <c r="B31">
        <f ca="1"/>
        <v>1042</v>
      </c>
      <c r="C31" t="str">
        <f ca="1"/>
        <v>Anumati Shyamari Meherhomji</v>
      </c>
      <c r="D31">
        <f ca="1"/>
        <v>53240</v>
      </c>
      <c r="E31" s="6">
        <f ca="1"/>
        <v>2.3753424657534246</v>
      </c>
    </row>
    <row r="32" spans="2:5" x14ac:dyDescent="0.3">
      <c r="B32">
        <f ca="1"/>
        <v>1095</v>
      </c>
      <c r="C32" t="str">
        <f ca="1"/>
        <v>Tatum Hush</v>
      </c>
      <c r="D32">
        <f ca="1"/>
        <v>53240</v>
      </c>
      <c r="E32" s="6">
        <f ca="1"/>
        <v>2.2082191780821918</v>
      </c>
    </row>
    <row r="33" spans="2:5" x14ac:dyDescent="0.3">
      <c r="B33">
        <f ca="1"/>
        <v>1016</v>
      </c>
      <c r="C33" t="str">
        <f ca="1"/>
        <v>Daruka Ghazali</v>
      </c>
      <c r="D33">
        <f ca="1"/>
        <v>49630</v>
      </c>
      <c r="E33" s="6">
        <f ca="1"/>
        <v>1.3780821917808219</v>
      </c>
    </row>
    <row r="34" spans="2:5" x14ac:dyDescent="0.3">
      <c r="B34">
        <f ca="1"/>
        <v>1127</v>
      </c>
      <c r="C34" t="str">
        <f ca="1"/>
        <v>Violante Courtonne</v>
      </c>
      <c r="D34">
        <f ca="1"/>
        <v>49630</v>
      </c>
      <c r="E34" s="6">
        <f ca="1"/>
        <v>1.210958904109589</v>
      </c>
    </row>
    <row r="35" spans="2:5" x14ac:dyDescent="0.3">
      <c r="B35">
        <f ca="1"/>
        <v>1063</v>
      </c>
      <c r="C35" t="str">
        <f ca="1"/>
        <v>Rupak Mehra</v>
      </c>
      <c r="D35">
        <f ca="1"/>
        <v>43510</v>
      </c>
      <c r="E35" s="6">
        <f ca="1"/>
        <v>1.1095890410958904</v>
      </c>
    </row>
    <row r="36" spans="2:5" x14ac:dyDescent="0.3">
      <c r="B36">
        <f ca="1"/>
        <v>1175</v>
      </c>
      <c r="C36" t="str">
        <f ca="1"/>
        <v>Drusy MacCombe</v>
      </c>
      <c r="D36">
        <f ca="1"/>
        <v>43510</v>
      </c>
      <c r="E36" s="6">
        <f ca="1"/>
        <v>0.9397260273972603</v>
      </c>
    </row>
    <row r="37" spans="2:5" x14ac:dyDescent="0.3">
      <c r="B37">
        <f ca="1"/>
        <v>1023</v>
      </c>
      <c r="C37" t="str">
        <f ca="1"/>
        <v>Waheeda Vasuman</v>
      </c>
      <c r="D37">
        <f ca="1"/>
        <v>36040</v>
      </c>
      <c r="E37" s="6">
        <f ca="1"/>
        <v>1.6575342465753424</v>
      </c>
    </row>
    <row r="38" spans="2:5" x14ac:dyDescent="0.3">
      <c r="B38">
        <f ca="1"/>
        <v>1171</v>
      </c>
      <c r="C38" t="str">
        <f ca="1"/>
        <v>Bili Sizey</v>
      </c>
      <c r="D38">
        <f ca="1"/>
        <v>36040</v>
      </c>
      <c r="E38" s="6">
        <f ca="1"/>
        <v>1.4876712328767123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3D08-8807-4A8F-8F77-27126426EBD2}">
  <dimension ref="B3:E12"/>
  <sheetViews>
    <sheetView workbookViewId="0">
      <selection activeCell="G28" sqref="G28"/>
    </sheetView>
  </sheetViews>
  <sheetFormatPr defaultRowHeight="14.4" x14ac:dyDescent="0.3"/>
  <cols>
    <col min="1" max="1" width="6.77734375" customWidth="1"/>
    <col min="2" max="2" width="16" bestFit="1" customWidth="1"/>
    <col min="3" max="3" width="15.5546875" bestFit="1" customWidth="1"/>
    <col min="4" max="4" width="12" bestFit="1" customWidth="1"/>
    <col min="5" max="5" width="10" bestFit="1" customWidth="1"/>
    <col min="6" max="7" width="13.88671875" bestFit="1" customWidth="1"/>
    <col min="8" max="8" width="15.77734375" bestFit="1" customWidth="1"/>
    <col min="9" max="11" width="13.88671875" bestFit="1" customWidth="1"/>
    <col min="12" max="12" width="20.5546875" bestFit="1" customWidth="1"/>
    <col min="13" max="14" width="18.6640625" bestFit="1" customWidth="1"/>
  </cols>
  <sheetData>
    <row r="3" spans="2:5" ht="15.6" x14ac:dyDescent="0.3">
      <c r="B3" s="22">
        <v>4</v>
      </c>
      <c r="C3" s="7" t="s">
        <v>227</v>
      </c>
    </row>
    <row r="7" spans="2:5" x14ac:dyDescent="0.3">
      <c r="C7" s="26" t="s">
        <v>230</v>
      </c>
    </row>
    <row r="8" spans="2:5" x14ac:dyDescent="0.3">
      <c r="B8" s="26" t="s">
        <v>234</v>
      </c>
      <c r="C8" t="s">
        <v>15</v>
      </c>
      <c r="D8" t="s">
        <v>8</v>
      </c>
      <c r="E8" t="s">
        <v>208</v>
      </c>
    </row>
    <row r="9" spans="2:5" x14ac:dyDescent="0.3">
      <c r="B9" s="27" t="s">
        <v>232</v>
      </c>
      <c r="C9" s="3">
        <v>78284.186046511633</v>
      </c>
      <c r="D9" s="3">
        <v>74915.168539325838</v>
      </c>
      <c r="E9" s="3">
        <v>90362.5</v>
      </c>
    </row>
    <row r="10" spans="2:5" x14ac:dyDescent="0.3">
      <c r="B10" s="27" t="s">
        <v>231</v>
      </c>
      <c r="C10">
        <v>86</v>
      </c>
      <c r="D10">
        <v>89</v>
      </c>
      <c r="E10">
        <v>8</v>
      </c>
    </row>
    <row r="11" spans="2:5" x14ac:dyDescent="0.3">
      <c r="B11" s="27" t="s">
        <v>233</v>
      </c>
      <c r="C11">
        <v>31.406976744186046</v>
      </c>
      <c r="D11">
        <v>29.393258426966291</v>
      </c>
      <c r="E11">
        <v>31.375</v>
      </c>
    </row>
    <row r="12" spans="2:5" x14ac:dyDescent="0.3">
      <c r="B12" s="27" t="s">
        <v>235</v>
      </c>
      <c r="C12" s="6">
        <v>1.923032812997769</v>
      </c>
      <c r="D12" s="6">
        <v>1.9139295059258126</v>
      </c>
      <c r="E12" s="6">
        <v>1.9654109589041096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73B74-E42E-4EE3-947D-7E543F689AC3}">
  <dimension ref="A1"/>
  <sheetViews>
    <sheetView workbookViewId="0">
      <selection activeCell="O3" sqref="O3"/>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0C73E-CC31-4A7B-9335-89F4582D8B99}">
  <dimension ref="A1:K140"/>
  <sheetViews>
    <sheetView workbookViewId="0"/>
  </sheetViews>
  <sheetFormatPr defaultRowHeight="14.4" x14ac:dyDescent="0.3"/>
  <cols>
    <col min="1" max="1" width="16" bestFit="1" customWidth="1"/>
    <col min="2" max="2" width="27.21875" bestFit="1" customWidth="1"/>
    <col min="3" max="3" width="20.44140625" bestFit="1" customWidth="1"/>
    <col min="4" max="4" width="17.44140625" bestFit="1" customWidth="1"/>
    <col min="5" max="5" width="19.6640625" bestFit="1" customWidth="1"/>
    <col min="6" max="6" width="24.21875" bestFit="1" customWidth="1"/>
    <col min="7" max="7" width="24.5546875" bestFit="1" customWidth="1"/>
    <col min="8" max="8" width="19.44140625" bestFit="1" customWidth="1"/>
    <col min="9" max="9" width="27.6640625" bestFit="1" customWidth="1"/>
    <col min="10" max="10" width="21.109375" bestFit="1" customWidth="1"/>
    <col min="11" max="11" width="20.21875" bestFit="1" customWidth="1"/>
  </cols>
  <sheetData>
    <row r="1" spans="1:11" x14ac:dyDescent="0.3">
      <c r="A1" s="31" t="s">
        <v>252</v>
      </c>
    </row>
    <row r="3" spans="1:11" x14ac:dyDescent="0.3">
      <c r="A3" t="s">
        <v>239</v>
      </c>
      <c r="B3" t="s">
        <v>240</v>
      </c>
      <c r="C3" t="s">
        <v>241</v>
      </c>
      <c r="D3" t="s">
        <v>242</v>
      </c>
      <c r="E3" t="s">
        <v>243</v>
      </c>
      <c r="F3" t="s">
        <v>244</v>
      </c>
      <c r="G3" t="s">
        <v>245</v>
      </c>
      <c r="H3" t="s">
        <v>246</v>
      </c>
      <c r="I3" t="s">
        <v>247</v>
      </c>
      <c r="J3" t="s">
        <v>248</v>
      </c>
      <c r="K3" t="s">
        <v>249</v>
      </c>
    </row>
    <row r="4" spans="1:11" x14ac:dyDescent="0.3">
      <c r="A4">
        <v>1001</v>
      </c>
      <c r="B4" t="s">
        <v>110</v>
      </c>
      <c r="C4" t="s">
        <v>8</v>
      </c>
      <c r="D4">
        <v>20</v>
      </c>
      <c r="E4" t="s">
        <v>13</v>
      </c>
      <c r="F4" s="5">
        <v>44122</v>
      </c>
      <c r="G4" t="s">
        <v>23</v>
      </c>
      <c r="H4">
        <v>112650</v>
      </c>
      <c r="I4" t="s">
        <v>250</v>
      </c>
      <c r="J4" t="s">
        <v>207</v>
      </c>
      <c r="K4">
        <v>2.7726027397260276</v>
      </c>
    </row>
    <row r="5" spans="1:11" x14ac:dyDescent="0.3">
      <c r="A5">
        <v>1003</v>
      </c>
      <c r="B5" t="s">
        <v>112</v>
      </c>
      <c r="C5" t="s">
        <v>8</v>
      </c>
      <c r="D5">
        <v>31</v>
      </c>
      <c r="E5" t="s">
        <v>13</v>
      </c>
      <c r="F5" s="5">
        <v>44663</v>
      </c>
      <c r="G5" t="s">
        <v>12</v>
      </c>
      <c r="H5">
        <v>103550</v>
      </c>
      <c r="I5" t="s">
        <v>250</v>
      </c>
      <c r="J5" t="s">
        <v>207</v>
      </c>
      <c r="K5">
        <v>1.2904109589041095</v>
      </c>
    </row>
    <row r="6" spans="1:11" x14ac:dyDescent="0.3">
      <c r="A6">
        <v>1004</v>
      </c>
      <c r="B6" t="s">
        <v>113</v>
      </c>
      <c r="C6" t="s">
        <v>15</v>
      </c>
      <c r="D6">
        <v>32</v>
      </c>
      <c r="E6" t="s">
        <v>13</v>
      </c>
      <c r="F6" s="5">
        <v>44339</v>
      </c>
      <c r="G6" t="s">
        <v>26</v>
      </c>
      <c r="H6">
        <v>45510</v>
      </c>
      <c r="I6" t="s">
        <v>251</v>
      </c>
      <c r="J6" t="s">
        <v>207</v>
      </c>
      <c r="K6">
        <v>2.1780821917808217</v>
      </c>
    </row>
    <row r="7" spans="1:11" x14ac:dyDescent="0.3">
      <c r="A7">
        <v>1007</v>
      </c>
      <c r="B7" t="s">
        <v>116</v>
      </c>
      <c r="C7" t="s">
        <v>15</v>
      </c>
      <c r="D7">
        <v>25</v>
      </c>
      <c r="E7" t="s">
        <v>13</v>
      </c>
      <c r="F7" s="5">
        <v>44144</v>
      </c>
      <c r="G7" t="s">
        <v>9</v>
      </c>
      <c r="H7">
        <v>92700</v>
      </c>
      <c r="I7" t="s">
        <v>250</v>
      </c>
      <c r="J7" t="s">
        <v>207</v>
      </c>
      <c r="K7">
        <v>2.7123287671232879</v>
      </c>
    </row>
    <row r="8" spans="1:11" x14ac:dyDescent="0.3">
      <c r="A8">
        <v>1008</v>
      </c>
      <c r="B8" t="s">
        <v>117</v>
      </c>
      <c r="C8" t="s">
        <v>208</v>
      </c>
      <c r="D8">
        <v>32</v>
      </c>
      <c r="E8" t="s">
        <v>13</v>
      </c>
      <c r="F8" s="5">
        <v>44713</v>
      </c>
      <c r="G8" t="s">
        <v>23</v>
      </c>
      <c r="H8">
        <v>91310</v>
      </c>
      <c r="I8" t="s">
        <v>250</v>
      </c>
      <c r="J8" t="s">
        <v>207</v>
      </c>
      <c r="K8">
        <v>1.1534246575342466</v>
      </c>
    </row>
    <row r="9" spans="1:11" x14ac:dyDescent="0.3">
      <c r="A9">
        <v>1009</v>
      </c>
      <c r="B9" t="s">
        <v>118</v>
      </c>
      <c r="C9" t="s">
        <v>8</v>
      </c>
      <c r="D9">
        <v>33</v>
      </c>
      <c r="E9" t="s">
        <v>13</v>
      </c>
      <c r="F9" s="5">
        <v>44324</v>
      </c>
      <c r="G9" t="s">
        <v>9</v>
      </c>
      <c r="H9">
        <v>74550</v>
      </c>
      <c r="I9" t="s">
        <v>251</v>
      </c>
      <c r="J9" t="s">
        <v>207</v>
      </c>
      <c r="K9">
        <v>2.2191780821917808</v>
      </c>
    </row>
    <row r="10" spans="1:11" x14ac:dyDescent="0.3">
      <c r="A10">
        <v>1011</v>
      </c>
      <c r="B10" t="s">
        <v>120</v>
      </c>
      <c r="C10" t="s">
        <v>15</v>
      </c>
      <c r="D10">
        <v>40</v>
      </c>
      <c r="E10" t="s">
        <v>13</v>
      </c>
      <c r="F10" s="5">
        <v>44320</v>
      </c>
      <c r="G10" t="s">
        <v>23</v>
      </c>
      <c r="H10">
        <v>104410</v>
      </c>
      <c r="I10" t="s">
        <v>250</v>
      </c>
      <c r="J10" t="s">
        <v>207</v>
      </c>
      <c r="K10">
        <v>2.2301369863013698</v>
      </c>
    </row>
    <row r="11" spans="1:11" x14ac:dyDescent="0.3">
      <c r="A11">
        <v>1012</v>
      </c>
      <c r="B11" t="s">
        <v>121</v>
      </c>
      <c r="C11" t="s">
        <v>8</v>
      </c>
      <c r="D11">
        <v>30</v>
      </c>
      <c r="E11" t="s">
        <v>13</v>
      </c>
      <c r="F11" s="5">
        <v>44544</v>
      </c>
      <c r="G11" t="s">
        <v>17</v>
      </c>
      <c r="H11">
        <v>96800</v>
      </c>
      <c r="I11" t="s">
        <v>250</v>
      </c>
      <c r="J11" t="s">
        <v>207</v>
      </c>
      <c r="K11">
        <v>1.6164383561643836</v>
      </c>
    </row>
    <row r="12" spans="1:11" x14ac:dyDescent="0.3">
      <c r="A12">
        <v>1014</v>
      </c>
      <c r="B12" t="s">
        <v>123</v>
      </c>
      <c r="C12" t="s">
        <v>8</v>
      </c>
      <c r="D12">
        <v>21</v>
      </c>
      <c r="E12" t="s">
        <v>13</v>
      </c>
      <c r="F12" s="5">
        <v>44042</v>
      </c>
      <c r="G12" t="s">
        <v>12</v>
      </c>
      <c r="H12">
        <v>37920</v>
      </c>
      <c r="I12" t="s">
        <v>251</v>
      </c>
      <c r="J12" t="s">
        <v>207</v>
      </c>
      <c r="K12">
        <v>2.9917808219178084</v>
      </c>
    </row>
    <row r="13" spans="1:11" x14ac:dyDescent="0.3">
      <c r="A13">
        <v>1015</v>
      </c>
      <c r="B13" t="s">
        <v>124</v>
      </c>
      <c r="C13" t="s">
        <v>8</v>
      </c>
      <c r="D13">
        <v>34</v>
      </c>
      <c r="E13" t="s">
        <v>13</v>
      </c>
      <c r="F13" s="5">
        <v>44642</v>
      </c>
      <c r="G13" t="s">
        <v>12</v>
      </c>
      <c r="H13">
        <v>112650</v>
      </c>
      <c r="I13" t="s">
        <v>250</v>
      </c>
      <c r="J13" t="s">
        <v>207</v>
      </c>
      <c r="K13">
        <v>1.3479452054794521</v>
      </c>
    </row>
    <row r="14" spans="1:11" x14ac:dyDescent="0.3">
      <c r="A14">
        <v>1017</v>
      </c>
      <c r="B14" t="s">
        <v>126</v>
      </c>
      <c r="C14" t="s">
        <v>8</v>
      </c>
      <c r="D14">
        <v>36</v>
      </c>
      <c r="E14" t="s">
        <v>13</v>
      </c>
      <c r="F14" s="5">
        <v>43958</v>
      </c>
      <c r="G14" t="s">
        <v>23</v>
      </c>
      <c r="H14">
        <v>118840</v>
      </c>
      <c r="I14" t="s">
        <v>250</v>
      </c>
      <c r="J14" t="s">
        <v>207</v>
      </c>
      <c r="K14">
        <v>3.2219178082191782</v>
      </c>
    </row>
    <row r="15" spans="1:11" x14ac:dyDescent="0.3">
      <c r="A15">
        <v>1018</v>
      </c>
      <c r="B15" t="s">
        <v>127</v>
      </c>
      <c r="C15" t="s">
        <v>8</v>
      </c>
      <c r="D15">
        <v>30</v>
      </c>
      <c r="E15" t="s">
        <v>13</v>
      </c>
      <c r="F15" s="5">
        <v>44789</v>
      </c>
      <c r="G15" t="s">
        <v>23</v>
      </c>
      <c r="H15">
        <v>69710</v>
      </c>
      <c r="I15" t="s">
        <v>251</v>
      </c>
      <c r="J15" t="s">
        <v>207</v>
      </c>
      <c r="K15">
        <v>0.9452054794520548</v>
      </c>
    </row>
    <row r="16" spans="1:11" x14ac:dyDescent="0.3">
      <c r="A16">
        <v>1019</v>
      </c>
      <c r="B16" t="s">
        <v>128</v>
      </c>
      <c r="C16" t="s">
        <v>8</v>
      </c>
      <c r="D16">
        <v>20</v>
      </c>
      <c r="E16" t="s">
        <v>13</v>
      </c>
      <c r="F16" s="5">
        <v>44683</v>
      </c>
      <c r="G16" t="s">
        <v>12</v>
      </c>
      <c r="H16">
        <v>79570</v>
      </c>
      <c r="I16" t="s">
        <v>251</v>
      </c>
      <c r="J16" t="s">
        <v>207</v>
      </c>
      <c r="K16">
        <v>1.2356164383561643</v>
      </c>
    </row>
    <row r="17" spans="1:11" x14ac:dyDescent="0.3">
      <c r="A17">
        <v>1021</v>
      </c>
      <c r="B17" t="s">
        <v>130</v>
      </c>
      <c r="C17" t="s">
        <v>8</v>
      </c>
      <c r="D17">
        <v>27</v>
      </c>
      <c r="E17" t="s">
        <v>13</v>
      </c>
      <c r="F17" s="5">
        <v>44073</v>
      </c>
      <c r="G17" t="s">
        <v>9</v>
      </c>
      <c r="H17">
        <v>54970</v>
      </c>
      <c r="I17" t="s">
        <v>251</v>
      </c>
      <c r="J17" t="s">
        <v>207</v>
      </c>
      <c r="K17">
        <v>2.9068493150684933</v>
      </c>
    </row>
    <row r="18" spans="1:11" x14ac:dyDescent="0.3">
      <c r="A18">
        <v>1023</v>
      </c>
      <c r="B18" t="s">
        <v>132</v>
      </c>
      <c r="C18" t="s">
        <v>8</v>
      </c>
      <c r="D18">
        <v>43</v>
      </c>
      <c r="E18" t="s">
        <v>13</v>
      </c>
      <c r="F18" s="5">
        <v>44558</v>
      </c>
      <c r="G18" t="s">
        <v>9</v>
      </c>
      <c r="H18">
        <v>36040</v>
      </c>
      <c r="I18" t="s">
        <v>251</v>
      </c>
      <c r="J18" t="s">
        <v>207</v>
      </c>
      <c r="K18">
        <v>1.5780821917808219</v>
      </c>
    </row>
    <row r="19" spans="1:11" x14ac:dyDescent="0.3">
      <c r="A19">
        <v>1025</v>
      </c>
      <c r="B19" t="s">
        <v>134</v>
      </c>
      <c r="C19" t="s">
        <v>8</v>
      </c>
      <c r="D19">
        <v>35</v>
      </c>
      <c r="E19" t="s">
        <v>13</v>
      </c>
      <c r="F19" s="5">
        <v>44666</v>
      </c>
      <c r="G19" t="s">
        <v>12</v>
      </c>
      <c r="H19">
        <v>40400</v>
      </c>
      <c r="I19" t="s">
        <v>251</v>
      </c>
      <c r="J19" t="s">
        <v>207</v>
      </c>
      <c r="K19">
        <v>1.2821917808219179</v>
      </c>
    </row>
    <row r="20" spans="1:11" x14ac:dyDescent="0.3">
      <c r="A20">
        <v>1026</v>
      </c>
      <c r="B20" t="s">
        <v>135</v>
      </c>
      <c r="C20" t="s">
        <v>8</v>
      </c>
      <c r="D20">
        <v>24</v>
      </c>
      <c r="E20" t="s">
        <v>13</v>
      </c>
      <c r="F20" s="5">
        <v>44625</v>
      </c>
      <c r="G20" t="s">
        <v>23</v>
      </c>
      <c r="H20">
        <v>100420</v>
      </c>
      <c r="I20" t="s">
        <v>250</v>
      </c>
      <c r="J20" t="s">
        <v>207</v>
      </c>
      <c r="K20">
        <v>1.3945205479452054</v>
      </c>
    </row>
    <row r="21" spans="1:11" x14ac:dyDescent="0.3">
      <c r="A21">
        <v>1027</v>
      </c>
      <c r="B21" t="s">
        <v>136</v>
      </c>
      <c r="C21" t="s">
        <v>15</v>
      </c>
      <c r="D21">
        <v>31</v>
      </c>
      <c r="E21" t="s">
        <v>13</v>
      </c>
      <c r="F21" s="5">
        <v>44604</v>
      </c>
      <c r="G21" t="s">
        <v>23</v>
      </c>
      <c r="H21">
        <v>58100</v>
      </c>
      <c r="I21" t="s">
        <v>251</v>
      </c>
      <c r="J21" t="s">
        <v>207</v>
      </c>
      <c r="K21">
        <v>1.452054794520548</v>
      </c>
    </row>
    <row r="22" spans="1:11" x14ac:dyDescent="0.3">
      <c r="A22">
        <v>1028</v>
      </c>
      <c r="B22" t="s">
        <v>137</v>
      </c>
      <c r="C22" t="s">
        <v>15</v>
      </c>
      <c r="D22">
        <v>44</v>
      </c>
      <c r="E22" t="s">
        <v>13</v>
      </c>
      <c r="F22" s="5">
        <v>44985</v>
      </c>
      <c r="G22" t="s">
        <v>23</v>
      </c>
      <c r="H22">
        <v>114870</v>
      </c>
      <c r="I22" t="s">
        <v>250</v>
      </c>
      <c r="J22" t="s">
        <v>207</v>
      </c>
      <c r="K22">
        <v>0.40821917808219177</v>
      </c>
    </row>
    <row r="23" spans="1:11" x14ac:dyDescent="0.3">
      <c r="A23">
        <v>1029</v>
      </c>
      <c r="B23" t="s">
        <v>138</v>
      </c>
      <c r="C23" t="s">
        <v>15</v>
      </c>
      <c r="D23">
        <v>32</v>
      </c>
      <c r="E23" t="s">
        <v>13</v>
      </c>
      <c r="F23" s="5">
        <v>44549</v>
      </c>
      <c r="G23" t="s">
        <v>12</v>
      </c>
      <c r="H23">
        <v>41570</v>
      </c>
      <c r="I23" t="s">
        <v>251</v>
      </c>
      <c r="J23" t="s">
        <v>207</v>
      </c>
      <c r="K23">
        <v>1.6027397260273972</v>
      </c>
    </row>
    <row r="24" spans="1:11" x14ac:dyDescent="0.3">
      <c r="A24">
        <v>1030</v>
      </c>
      <c r="B24" t="s">
        <v>139</v>
      </c>
      <c r="C24" t="s">
        <v>15</v>
      </c>
      <c r="D24">
        <v>30</v>
      </c>
      <c r="E24" t="s">
        <v>13</v>
      </c>
      <c r="F24" s="5">
        <v>44800</v>
      </c>
      <c r="G24" t="s">
        <v>12</v>
      </c>
      <c r="H24">
        <v>112570</v>
      </c>
      <c r="I24" t="s">
        <v>250</v>
      </c>
      <c r="J24" t="s">
        <v>207</v>
      </c>
      <c r="K24">
        <v>0.91506849315068495</v>
      </c>
    </row>
    <row r="25" spans="1:11" x14ac:dyDescent="0.3">
      <c r="A25">
        <v>1031</v>
      </c>
      <c r="B25" t="s">
        <v>140</v>
      </c>
      <c r="C25" t="s">
        <v>8</v>
      </c>
      <c r="D25">
        <v>26</v>
      </c>
      <c r="E25" t="s">
        <v>13</v>
      </c>
      <c r="F25" s="5">
        <v>44164</v>
      </c>
      <c r="G25" t="s">
        <v>12</v>
      </c>
      <c r="H25">
        <v>47360</v>
      </c>
      <c r="I25" t="s">
        <v>251</v>
      </c>
      <c r="J25" t="s">
        <v>207</v>
      </c>
      <c r="K25">
        <v>2.6575342465753424</v>
      </c>
    </row>
    <row r="26" spans="1:11" x14ac:dyDescent="0.3">
      <c r="A26">
        <v>1032</v>
      </c>
      <c r="B26" t="s">
        <v>141</v>
      </c>
      <c r="C26" t="s">
        <v>15</v>
      </c>
      <c r="D26">
        <v>21</v>
      </c>
      <c r="E26" t="s">
        <v>13</v>
      </c>
      <c r="F26" s="5">
        <v>44256</v>
      </c>
      <c r="G26" t="s">
        <v>17</v>
      </c>
      <c r="H26">
        <v>65920</v>
      </c>
      <c r="I26" t="s">
        <v>251</v>
      </c>
      <c r="J26" t="s">
        <v>207</v>
      </c>
      <c r="K26">
        <v>2.4054794520547946</v>
      </c>
    </row>
    <row r="27" spans="1:11" x14ac:dyDescent="0.3">
      <c r="A27">
        <v>1033</v>
      </c>
      <c r="B27" t="s">
        <v>142</v>
      </c>
      <c r="C27" t="s">
        <v>15</v>
      </c>
      <c r="D27">
        <v>28</v>
      </c>
      <c r="E27" t="s">
        <v>13</v>
      </c>
      <c r="F27" s="5">
        <v>44571</v>
      </c>
      <c r="G27" t="s">
        <v>12</v>
      </c>
      <c r="H27">
        <v>99970</v>
      </c>
      <c r="I27" t="s">
        <v>250</v>
      </c>
      <c r="J27" t="s">
        <v>207</v>
      </c>
      <c r="K27">
        <v>1.5424657534246575</v>
      </c>
    </row>
    <row r="28" spans="1:11" x14ac:dyDescent="0.3">
      <c r="A28">
        <v>1037</v>
      </c>
      <c r="B28" t="s">
        <v>146</v>
      </c>
      <c r="C28" t="s">
        <v>15</v>
      </c>
      <c r="D28">
        <v>27</v>
      </c>
      <c r="E28" t="s">
        <v>13</v>
      </c>
      <c r="F28" s="5">
        <v>44061</v>
      </c>
      <c r="G28" t="s">
        <v>26</v>
      </c>
      <c r="H28">
        <v>119110</v>
      </c>
      <c r="I28" t="s">
        <v>250</v>
      </c>
      <c r="J28" t="s">
        <v>207</v>
      </c>
      <c r="K28">
        <v>2.9397260273972603</v>
      </c>
    </row>
    <row r="29" spans="1:11" x14ac:dyDescent="0.3">
      <c r="A29">
        <v>1039</v>
      </c>
      <c r="B29" t="s">
        <v>148</v>
      </c>
      <c r="C29" t="s">
        <v>15</v>
      </c>
      <c r="D29">
        <v>36</v>
      </c>
      <c r="E29" t="s">
        <v>13</v>
      </c>
      <c r="F29" s="5">
        <v>44023</v>
      </c>
      <c r="G29" t="s">
        <v>12</v>
      </c>
      <c r="H29">
        <v>114890</v>
      </c>
      <c r="I29" t="s">
        <v>250</v>
      </c>
      <c r="J29" t="s">
        <v>207</v>
      </c>
      <c r="K29">
        <v>3.043835616438356</v>
      </c>
    </row>
    <row r="30" spans="1:11" x14ac:dyDescent="0.3">
      <c r="A30">
        <v>1040</v>
      </c>
      <c r="B30" t="s">
        <v>149</v>
      </c>
      <c r="C30" t="s">
        <v>8</v>
      </c>
      <c r="D30">
        <v>27</v>
      </c>
      <c r="E30" t="s">
        <v>13</v>
      </c>
      <c r="F30" s="5">
        <v>44506</v>
      </c>
      <c r="G30" t="s">
        <v>17</v>
      </c>
      <c r="H30">
        <v>48980</v>
      </c>
      <c r="I30" t="s">
        <v>251</v>
      </c>
      <c r="J30" t="s">
        <v>207</v>
      </c>
      <c r="K30">
        <v>1.7205479452054795</v>
      </c>
    </row>
    <row r="31" spans="1:11" x14ac:dyDescent="0.3">
      <c r="A31">
        <v>1041</v>
      </c>
      <c r="B31" t="s">
        <v>150</v>
      </c>
      <c r="C31" t="s">
        <v>8</v>
      </c>
      <c r="D31">
        <v>21</v>
      </c>
      <c r="E31" t="s">
        <v>13</v>
      </c>
      <c r="F31" s="5">
        <v>44180</v>
      </c>
      <c r="G31" t="s">
        <v>26</v>
      </c>
      <c r="H31">
        <v>75880</v>
      </c>
      <c r="I31" t="s">
        <v>251</v>
      </c>
      <c r="J31" t="s">
        <v>207</v>
      </c>
      <c r="K31">
        <v>2.6136986301369864</v>
      </c>
    </row>
    <row r="32" spans="1:11" x14ac:dyDescent="0.3">
      <c r="A32">
        <v>1042</v>
      </c>
      <c r="B32" t="s">
        <v>151</v>
      </c>
      <c r="C32" t="s">
        <v>15</v>
      </c>
      <c r="D32">
        <v>28</v>
      </c>
      <c r="E32" t="s">
        <v>13</v>
      </c>
      <c r="F32" s="5">
        <v>44296</v>
      </c>
      <c r="G32" t="s">
        <v>9</v>
      </c>
      <c r="H32">
        <v>53240</v>
      </c>
      <c r="I32" t="s">
        <v>251</v>
      </c>
      <c r="J32" t="s">
        <v>207</v>
      </c>
      <c r="K32">
        <v>2.2958904109589042</v>
      </c>
    </row>
    <row r="33" spans="1:11" x14ac:dyDescent="0.3">
      <c r="A33">
        <v>1043</v>
      </c>
      <c r="B33" t="s">
        <v>152</v>
      </c>
      <c r="C33" t="s">
        <v>15</v>
      </c>
      <c r="D33">
        <v>34</v>
      </c>
      <c r="E33" t="s">
        <v>13</v>
      </c>
      <c r="F33" s="5">
        <v>44397</v>
      </c>
      <c r="G33" t="s">
        <v>17</v>
      </c>
      <c r="H33">
        <v>85000</v>
      </c>
      <c r="I33" t="s">
        <v>251</v>
      </c>
      <c r="J33" t="s">
        <v>207</v>
      </c>
      <c r="K33">
        <v>2.0191780821917806</v>
      </c>
    </row>
    <row r="34" spans="1:11" x14ac:dyDescent="0.3">
      <c r="A34">
        <v>1044</v>
      </c>
      <c r="B34" t="s">
        <v>153</v>
      </c>
      <c r="C34" t="s">
        <v>15</v>
      </c>
      <c r="D34">
        <v>21</v>
      </c>
      <c r="E34" t="s">
        <v>13</v>
      </c>
      <c r="F34" s="5">
        <v>44619</v>
      </c>
      <c r="G34" t="s">
        <v>23</v>
      </c>
      <c r="H34">
        <v>33920</v>
      </c>
      <c r="I34" t="s">
        <v>251</v>
      </c>
      <c r="J34" t="s">
        <v>207</v>
      </c>
      <c r="K34">
        <v>1.4109589041095891</v>
      </c>
    </row>
    <row r="35" spans="1:11" x14ac:dyDescent="0.3">
      <c r="A35">
        <v>1045</v>
      </c>
      <c r="B35" t="s">
        <v>154</v>
      </c>
      <c r="C35" t="s">
        <v>15</v>
      </c>
      <c r="D35">
        <v>33</v>
      </c>
      <c r="E35" t="s">
        <v>13</v>
      </c>
      <c r="F35" s="5">
        <v>44253</v>
      </c>
      <c r="G35" t="s">
        <v>23</v>
      </c>
      <c r="H35">
        <v>75280</v>
      </c>
      <c r="I35" t="s">
        <v>251</v>
      </c>
      <c r="J35" t="s">
        <v>207</v>
      </c>
      <c r="K35">
        <v>2.4136986301369863</v>
      </c>
    </row>
    <row r="36" spans="1:11" x14ac:dyDescent="0.3">
      <c r="A36">
        <v>1046</v>
      </c>
      <c r="B36" t="s">
        <v>155</v>
      </c>
      <c r="C36" t="s">
        <v>15</v>
      </c>
      <c r="D36">
        <v>34</v>
      </c>
      <c r="E36" t="s">
        <v>13</v>
      </c>
      <c r="F36" s="5">
        <v>44594</v>
      </c>
      <c r="G36" t="s">
        <v>17</v>
      </c>
      <c r="H36">
        <v>58940</v>
      </c>
      <c r="I36" t="s">
        <v>251</v>
      </c>
      <c r="J36" t="s">
        <v>207</v>
      </c>
      <c r="K36">
        <v>1.4794520547945205</v>
      </c>
    </row>
    <row r="37" spans="1:11" x14ac:dyDescent="0.3">
      <c r="A37">
        <v>1047</v>
      </c>
      <c r="B37" t="s">
        <v>156</v>
      </c>
      <c r="C37" t="s">
        <v>15</v>
      </c>
      <c r="D37">
        <v>28</v>
      </c>
      <c r="E37" t="s">
        <v>13</v>
      </c>
      <c r="F37" s="5">
        <v>44425</v>
      </c>
      <c r="G37" t="s">
        <v>12</v>
      </c>
      <c r="H37">
        <v>104770</v>
      </c>
      <c r="I37" t="s">
        <v>250</v>
      </c>
      <c r="J37" t="s">
        <v>207</v>
      </c>
      <c r="K37">
        <v>1.9424657534246574</v>
      </c>
    </row>
    <row r="38" spans="1:11" x14ac:dyDescent="0.3">
      <c r="A38">
        <v>1048</v>
      </c>
      <c r="B38" t="s">
        <v>157</v>
      </c>
      <c r="C38" t="s">
        <v>8</v>
      </c>
      <c r="D38">
        <v>21</v>
      </c>
      <c r="E38" t="s">
        <v>13</v>
      </c>
      <c r="F38" s="5">
        <v>44701</v>
      </c>
      <c r="G38" t="s">
        <v>12</v>
      </c>
      <c r="H38">
        <v>57090</v>
      </c>
      <c r="I38" t="s">
        <v>251</v>
      </c>
      <c r="J38" t="s">
        <v>207</v>
      </c>
      <c r="K38">
        <v>1.1863013698630136</v>
      </c>
    </row>
    <row r="39" spans="1:11" x14ac:dyDescent="0.3">
      <c r="A39">
        <v>1051</v>
      </c>
      <c r="B39" t="s">
        <v>160</v>
      </c>
      <c r="C39" t="s">
        <v>15</v>
      </c>
      <c r="D39">
        <v>28</v>
      </c>
      <c r="E39" t="s">
        <v>13</v>
      </c>
      <c r="F39" s="5">
        <v>44124</v>
      </c>
      <c r="G39" t="s">
        <v>17</v>
      </c>
      <c r="H39">
        <v>75970</v>
      </c>
      <c r="I39" t="s">
        <v>251</v>
      </c>
      <c r="J39" t="s">
        <v>207</v>
      </c>
      <c r="K39">
        <v>2.7671232876712328</v>
      </c>
    </row>
    <row r="40" spans="1:11" x14ac:dyDescent="0.3">
      <c r="A40">
        <v>1053</v>
      </c>
      <c r="B40" t="s">
        <v>162</v>
      </c>
      <c r="C40" t="s">
        <v>8</v>
      </c>
      <c r="D40">
        <v>30</v>
      </c>
      <c r="E40" t="s">
        <v>13</v>
      </c>
      <c r="F40" s="5">
        <v>44607</v>
      </c>
      <c r="G40" t="s">
        <v>12</v>
      </c>
      <c r="H40">
        <v>60570</v>
      </c>
      <c r="I40" t="s">
        <v>251</v>
      </c>
      <c r="J40" t="s">
        <v>207</v>
      </c>
      <c r="K40">
        <v>1.4438356164383561</v>
      </c>
    </row>
    <row r="41" spans="1:11" x14ac:dyDescent="0.3">
      <c r="A41">
        <v>1054</v>
      </c>
      <c r="B41" t="s">
        <v>163</v>
      </c>
      <c r="C41" t="s">
        <v>8</v>
      </c>
      <c r="D41">
        <v>33</v>
      </c>
      <c r="E41" t="s">
        <v>13</v>
      </c>
      <c r="F41" s="5">
        <v>44103</v>
      </c>
      <c r="G41" t="s">
        <v>12</v>
      </c>
      <c r="H41">
        <v>115920</v>
      </c>
      <c r="I41" t="s">
        <v>250</v>
      </c>
      <c r="J41" t="s">
        <v>207</v>
      </c>
      <c r="K41">
        <v>2.8246575342465752</v>
      </c>
    </row>
    <row r="42" spans="1:11" x14ac:dyDescent="0.3">
      <c r="A42">
        <v>1055</v>
      </c>
      <c r="B42" t="s">
        <v>164</v>
      </c>
      <c r="C42" t="s">
        <v>15</v>
      </c>
      <c r="D42">
        <v>33</v>
      </c>
      <c r="E42" t="s">
        <v>13</v>
      </c>
      <c r="F42" s="5">
        <v>44006</v>
      </c>
      <c r="G42" t="s">
        <v>17</v>
      </c>
      <c r="H42">
        <v>65360</v>
      </c>
      <c r="I42" t="s">
        <v>251</v>
      </c>
      <c r="J42" t="s">
        <v>207</v>
      </c>
      <c r="K42">
        <v>3.0904109589041098</v>
      </c>
    </row>
    <row r="43" spans="1:11" x14ac:dyDescent="0.3">
      <c r="A43">
        <v>1056</v>
      </c>
      <c r="B43" t="s">
        <v>165</v>
      </c>
      <c r="C43" t="s">
        <v>208</v>
      </c>
      <c r="D43">
        <v>30</v>
      </c>
      <c r="E43" t="s">
        <v>13</v>
      </c>
      <c r="F43" s="5">
        <v>44535</v>
      </c>
      <c r="G43" t="s">
        <v>17</v>
      </c>
      <c r="H43">
        <v>64000</v>
      </c>
      <c r="I43" t="s">
        <v>251</v>
      </c>
      <c r="J43" t="s">
        <v>207</v>
      </c>
      <c r="K43">
        <v>1.6410958904109589</v>
      </c>
    </row>
    <row r="44" spans="1:11" x14ac:dyDescent="0.3">
      <c r="A44">
        <v>1057</v>
      </c>
      <c r="B44" t="s">
        <v>166</v>
      </c>
      <c r="C44" t="s">
        <v>15</v>
      </c>
      <c r="D44">
        <v>34</v>
      </c>
      <c r="E44" t="s">
        <v>13</v>
      </c>
      <c r="F44" s="5">
        <v>44383</v>
      </c>
      <c r="G44" t="s">
        <v>17</v>
      </c>
      <c r="H44">
        <v>92450</v>
      </c>
      <c r="I44" t="s">
        <v>250</v>
      </c>
      <c r="J44" t="s">
        <v>207</v>
      </c>
      <c r="K44">
        <v>2.0575342465753423</v>
      </c>
    </row>
    <row r="45" spans="1:11" x14ac:dyDescent="0.3">
      <c r="A45">
        <v>1058</v>
      </c>
      <c r="B45" t="s">
        <v>167</v>
      </c>
      <c r="C45" t="s">
        <v>8</v>
      </c>
      <c r="D45">
        <v>31</v>
      </c>
      <c r="E45" t="s">
        <v>13</v>
      </c>
      <c r="F45" s="5">
        <v>44450</v>
      </c>
      <c r="G45" t="s">
        <v>23</v>
      </c>
      <c r="H45">
        <v>48950</v>
      </c>
      <c r="I45" t="s">
        <v>251</v>
      </c>
      <c r="J45" t="s">
        <v>207</v>
      </c>
      <c r="K45">
        <v>1.8739726027397261</v>
      </c>
    </row>
    <row r="46" spans="1:11" x14ac:dyDescent="0.3">
      <c r="A46">
        <v>1059</v>
      </c>
      <c r="B46" t="s">
        <v>168</v>
      </c>
      <c r="C46" t="s">
        <v>15</v>
      </c>
      <c r="D46">
        <v>27</v>
      </c>
      <c r="E46" t="s">
        <v>13</v>
      </c>
      <c r="F46" s="5">
        <v>44625</v>
      </c>
      <c r="G46" t="s">
        <v>23</v>
      </c>
      <c r="H46">
        <v>83750</v>
      </c>
      <c r="I46" t="s">
        <v>251</v>
      </c>
      <c r="J46" t="s">
        <v>207</v>
      </c>
      <c r="K46">
        <v>1.3945205479452054</v>
      </c>
    </row>
    <row r="47" spans="1:11" x14ac:dyDescent="0.3">
      <c r="A47">
        <v>1060</v>
      </c>
      <c r="B47" t="s">
        <v>169</v>
      </c>
      <c r="C47" t="s">
        <v>15</v>
      </c>
      <c r="D47">
        <v>40</v>
      </c>
      <c r="E47" t="s">
        <v>13</v>
      </c>
      <c r="F47" s="5">
        <v>44276</v>
      </c>
      <c r="G47" t="s">
        <v>23</v>
      </c>
      <c r="H47">
        <v>87620</v>
      </c>
      <c r="I47" t="s">
        <v>251</v>
      </c>
      <c r="J47" t="s">
        <v>207</v>
      </c>
      <c r="K47">
        <v>2.3506849315068492</v>
      </c>
    </row>
    <row r="48" spans="1:11" x14ac:dyDescent="0.3">
      <c r="A48">
        <v>1062</v>
      </c>
      <c r="B48" t="s">
        <v>171</v>
      </c>
      <c r="C48" t="s">
        <v>8</v>
      </c>
      <c r="D48">
        <v>32</v>
      </c>
      <c r="E48" t="s">
        <v>13</v>
      </c>
      <c r="F48" s="5">
        <v>44403</v>
      </c>
      <c r="G48" t="s">
        <v>9</v>
      </c>
      <c r="H48">
        <v>53540</v>
      </c>
      <c r="I48" t="s">
        <v>251</v>
      </c>
      <c r="J48" t="s">
        <v>207</v>
      </c>
      <c r="K48">
        <v>2.0027397260273974</v>
      </c>
    </row>
    <row r="49" spans="1:11" x14ac:dyDescent="0.3">
      <c r="A49">
        <v>1065</v>
      </c>
      <c r="B49" t="s">
        <v>174</v>
      </c>
      <c r="C49" t="s">
        <v>8</v>
      </c>
      <c r="D49">
        <v>40</v>
      </c>
      <c r="E49" t="s">
        <v>13</v>
      </c>
      <c r="F49" s="5">
        <v>44204</v>
      </c>
      <c r="G49" t="s">
        <v>12</v>
      </c>
      <c r="H49">
        <v>99750</v>
      </c>
      <c r="I49" t="s">
        <v>250</v>
      </c>
      <c r="J49" t="s">
        <v>207</v>
      </c>
      <c r="K49">
        <v>2.547945205479452</v>
      </c>
    </row>
    <row r="50" spans="1:11" x14ac:dyDescent="0.3">
      <c r="A50">
        <v>1066</v>
      </c>
      <c r="B50" t="s">
        <v>175</v>
      </c>
      <c r="C50" t="s">
        <v>15</v>
      </c>
      <c r="D50">
        <v>31</v>
      </c>
      <c r="E50" t="s">
        <v>13</v>
      </c>
      <c r="F50" s="5">
        <v>44084</v>
      </c>
      <c r="G50" t="s">
        <v>23</v>
      </c>
      <c r="H50">
        <v>41980</v>
      </c>
      <c r="I50" t="s">
        <v>251</v>
      </c>
      <c r="J50" t="s">
        <v>207</v>
      </c>
      <c r="K50">
        <v>2.8767123287671232</v>
      </c>
    </row>
    <row r="51" spans="1:11" x14ac:dyDescent="0.3">
      <c r="A51">
        <v>1067</v>
      </c>
      <c r="B51" t="s">
        <v>176</v>
      </c>
      <c r="C51" t="s">
        <v>8</v>
      </c>
      <c r="D51">
        <v>36</v>
      </c>
      <c r="E51" t="s">
        <v>13</v>
      </c>
      <c r="F51" s="5">
        <v>44272</v>
      </c>
      <c r="G51" t="s">
        <v>17</v>
      </c>
      <c r="H51">
        <v>71380</v>
      </c>
      <c r="I51" t="s">
        <v>251</v>
      </c>
      <c r="J51" t="s">
        <v>207</v>
      </c>
      <c r="K51">
        <v>2.3616438356164382</v>
      </c>
    </row>
    <row r="52" spans="1:11" x14ac:dyDescent="0.3">
      <c r="A52">
        <v>1069</v>
      </c>
      <c r="B52" t="s">
        <v>178</v>
      </c>
      <c r="C52" t="s">
        <v>15</v>
      </c>
      <c r="D52">
        <v>33</v>
      </c>
      <c r="E52" t="s">
        <v>13</v>
      </c>
      <c r="F52" s="5">
        <v>44747</v>
      </c>
      <c r="G52" t="s">
        <v>17</v>
      </c>
      <c r="H52">
        <v>86570</v>
      </c>
      <c r="I52" t="s">
        <v>251</v>
      </c>
      <c r="J52" t="s">
        <v>207</v>
      </c>
      <c r="K52">
        <v>1.0602739726027397</v>
      </c>
    </row>
    <row r="53" spans="1:11" x14ac:dyDescent="0.3">
      <c r="A53">
        <v>1070</v>
      </c>
      <c r="B53" t="s">
        <v>179</v>
      </c>
      <c r="C53" t="s">
        <v>8</v>
      </c>
      <c r="D53">
        <v>26</v>
      </c>
      <c r="E53" t="s">
        <v>13</v>
      </c>
      <c r="F53" s="5">
        <v>44350</v>
      </c>
      <c r="G53" t="s">
        <v>12</v>
      </c>
      <c r="H53">
        <v>53540</v>
      </c>
      <c r="I53" t="s">
        <v>251</v>
      </c>
      <c r="J53" t="s">
        <v>207</v>
      </c>
      <c r="K53">
        <v>2.1479452054794521</v>
      </c>
    </row>
    <row r="54" spans="1:11" x14ac:dyDescent="0.3">
      <c r="A54">
        <v>1071</v>
      </c>
      <c r="B54" t="s">
        <v>180</v>
      </c>
      <c r="C54" t="s">
        <v>8</v>
      </c>
      <c r="D54">
        <v>37</v>
      </c>
      <c r="E54" t="s">
        <v>13</v>
      </c>
      <c r="F54" s="5">
        <v>44640</v>
      </c>
      <c r="G54" t="s">
        <v>23</v>
      </c>
      <c r="H54">
        <v>69070</v>
      </c>
      <c r="I54" t="s">
        <v>251</v>
      </c>
      <c r="J54" t="s">
        <v>207</v>
      </c>
      <c r="K54">
        <v>1.3534246575342466</v>
      </c>
    </row>
    <row r="55" spans="1:11" x14ac:dyDescent="0.3">
      <c r="A55">
        <v>1073</v>
      </c>
      <c r="B55" t="s">
        <v>182</v>
      </c>
      <c r="C55" t="s">
        <v>8</v>
      </c>
      <c r="D55">
        <v>30</v>
      </c>
      <c r="E55" t="s">
        <v>13</v>
      </c>
      <c r="F55" s="5">
        <v>44214</v>
      </c>
      <c r="G55" t="s">
        <v>23</v>
      </c>
      <c r="H55">
        <v>69120</v>
      </c>
      <c r="I55" t="s">
        <v>251</v>
      </c>
      <c r="J55" t="s">
        <v>207</v>
      </c>
      <c r="K55">
        <v>2.5205479452054793</v>
      </c>
    </row>
    <row r="56" spans="1:11" x14ac:dyDescent="0.3">
      <c r="A56">
        <v>1074</v>
      </c>
      <c r="B56" t="s">
        <v>183</v>
      </c>
      <c r="C56" t="s">
        <v>15</v>
      </c>
      <c r="D56">
        <v>34</v>
      </c>
      <c r="E56" t="s">
        <v>13</v>
      </c>
      <c r="F56" s="5">
        <v>44550</v>
      </c>
      <c r="G56" t="s">
        <v>17</v>
      </c>
      <c r="H56">
        <v>60130</v>
      </c>
      <c r="I56" t="s">
        <v>251</v>
      </c>
      <c r="J56" t="s">
        <v>207</v>
      </c>
      <c r="K56">
        <v>1.6</v>
      </c>
    </row>
    <row r="57" spans="1:11" x14ac:dyDescent="0.3">
      <c r="A57">
        <v>1075</v>
      </c>
      <c r="B57" t="s">
        <v>184</v>
      </c>
      <c r="C57" t="s">
        <v>8</v>
      </c>
      <c r="D57">
        <v>23</v>
      </c>
      <c r="E57" t="s">
        <v>13</v>
      </c>
      <c r="F57" s="5">
        <v>44378</v>
      </c>
      <c r="G57" t="s">
        <v>12</v>
      </c>
      <c r="H57">
        <v>106460</v>
      </c>
      <c r="I57" t="s">
        <v>250</v>
      </c>
      <c r="J57" t="s">
        <v>207</v>
      </c>
      <c r="K57">
        <v>2.0712328767123287</v>
      </c>
    </row>
    <row r="58" spans="1:11" x14ac:dyDescent="0.3">
      <c r="A58">
        <v>1076</v>
      </c>
      <c r="B58" t="s">
        <v>185</v>
      </c>
      <c r="C58" t="s">
        <v>15</v>
      </c>
      <c r="D58">
        <v>37</v>
      </c>
      <c r="E58" t="s">
        <v>13</v>
      </c>
      <c r="F58" s="5">
        <v>44389</v>
      </c>
      <c r="G58" t="s">
        <v>26</v>
      </c>
      <c r="H58">
        <v>118100</v>
      </c>
      <c r="I58" t="s">
        <v>250</v>
      </c>
      <c r="J58" t="s">
        <v>207</v>
      </c>
      <c r="K58">
        <v>2.0410958904109591</v>
      </c>
    </row>
    <row r="59" spans="1:11" x14ac:dyDescent="0.3">
      <c r="A59">
        <v>1077</v>
      </c>
      <c r="B59" t="s">
        <v>186</v>
      </c>
      <c r="C59" t="s">
        <v>15</v>
      </c>
      <c r="D59">
        <v>36</v>
      </c>
      <c r="E59" t="s">
        <v>13</v>
      </c>
      <c r="F59" s="5">
        <v>44468</v>
      </c>
      <c r="G59" t="s">
        <v>12</v>
      </c>
      <c r="H59">
        <v>78390</v>
      </c>
      <c r="I59" t="s">
        <v>251</v>
      </c>
      <c r="J59" t="s">
        <v>207</v>
      </c>
      <c r="K59">
        <v>1.8246575342465754</v>
      </c>
    </row>
    <row r="60" spans="1:11" x14ac:dyDescent="0.3">
      <c r="A60">
        <v>1078</v>
      </c>
      <c r="B60" t="s">
        <v>187</v>
      </c>
      <c r="C60" t="s">
        <v>15</v>
      </c>
      <c r="D60">
        <v>30</v>
      </c>
      <c r="E60" t="s">
        <v>13</v>
      </c>
      <c r="F60" s="5">
        <v>44789</v>
      </c>
      <c r="G60" t="s">
        <v>12</v>
      </c>
      <c r="H60">
        <v>114180</v>
      </c>
      <c r="I60" t="s">
        <v>250</v>
      </c>
      <c r="J60" t="s">
        <v>207</v>
      </c>
      <c r="K60">
        <v>0.9452054794520548</v>
      </c>
    </row>
    <row r="61" spans="1:11" x14ac:dyDescent="0.3">
      <c r="A61">
        <v>1079</v>
      </c>
      <c r="B61" t="s">
        <v>188</v>
      </c>
      <c r="C61" t="s">
        <v>15</v>
      </c>
      <c r="D61">
        <v>28</v>
      </c>
      <c r="E61" t="s">
        <v>13</v>
      </c>
      <c r="F61" s="5">
        <v>44590</v>
      </c>
      <c r="G61" t="s">
        <v>12</v>
      </c>
      <c r="H61">
        <v>104120</v>
      </c>
      <c r="I61" t="s">
        <v>250</v>
      </c>
      <c r="J61" t="s">
        <v>207</v>
      </c>
      <c r="K61">
        <v>1.4904109589041097</v>
      </c>
    </row>
    <row r="62" spans="1:11" x14ac:dyDescent="0.3">
      <c r="A62">
        <v>1080</v>
      </c>
      <c r="B62" t="s">
        <v>189</v>
      </c>
      <c r="C62" t="s">
        <v>8</v>
      </c>
      <c r="D62">
        <v>30</v>
      </c>
      <c r="E62" t="s">
        <v>13</v>
      </c>
      <c r="F62" s="5">
        <v>44640</v>
      </c>
      <c r="G62" t="s">
        <v>12</v>
      </c>
      <c r="H62">
        <v>67950</v>
      </c>
      <c r="I62" t="s">
        <v>251</v>
      </c>
      <c r="J62" t="s">
        <v>207</v>
      </c>
      <c r="K62">
        <v>1.3534246575342466</v>
      </c>
    </row>
    <row r="63" spans="1:11" x14ac:dyDescent="0.3">
      <c r="A63">
        <v>1081</v>
      </c>
      <c r="B63" t="s">
        <v>190</v>
      </c>
      <c r="C63" t="s">
        <v>15</v>
      </c>
      <c r="D63">
        <v>29</v>
      </c>
      <c r="E63" t="s">
        <v>13</v>
      </c>
      <c r="F63" s="5">
        <v>43962</v>
      </c>
      <c r="G63" t="s">
        <v>23</v>
      </c>
      <c r="H63">
        <v>34980</v>
      </c>
      <c r="I63" t="s">
        <v>251</v>
      </c>
      <c r="J63" t="s">
        <v>207</v>
      </c>
      <c r="K63">
        <v>3.2109589041095892</v>
      </c>
    </row>
    <row r="64" spans="1:11" x14ac:dyDescent="0.3">
      <c r="A64">
        <v>1082</v>
      </c>
      <c r="B64" t="s">
        <v>191</v>
      </c>
      <c r="C64" t="s">
        <v>15</v>
      </c>
      <c r="D64">
        <v>24</v>
      </c>
      <c r="E64" t="s">
        <v>13</v>
      </c>
      <c r="F64" s="5">
        <v>44087</v>
      </c>
      <c r="G64" t="s">
        <v>23</v>
      </c>
      <c r="H64">
        <v>62780</v>
      </c>
      <c r="I64" t="s">
        <v>251</v>
      </c>
      <c r="J64" t="s">
        <v>207</v>
      </c>
      <c r="K64">
        <v>2.8684931506849316</v>
      </c>
    </row>
    <row r="65" spans="1:11" x14ac:dyDescent="0.3">
      <c r="A65">
        <v>1083</v>
      </c>
      <c r="B65" t="s">
        <v>192</v>
      </c>
      <c r="C65" t="s">
        <v>8</v>
      </c>
      <c r="D65">
        <v>20</v>
      </c>
      <c r="E65" t="s">
        <v>13</v>
      </c>
      <c r="F65" s="5">
        <v>44397</v>
      </c>
      <c r="G65" t="s">
        <v>23</v>
      </c>
      <c r="H65">
        <v>107700</v>
      </c>
      <c r="I65" t="s">
        <v>250</v>
      </c>
      <c r="J65" t="s">
        <v>207</v>
      </c>
      <c r="K65">
        <v>2.0191780821917806</v>
      </c>
    </row>
    <row r="66" spans="1:11" x14ac:dyDescent="0.3">
      <c r="A66">
        <v>1084</v>
      </c>
      <c r="B66" t="s">
        <v>193</v>
      </c>
      <c r="C66" t="s">
        <v>8</v>
      </c>
      <c r="D66">
        <v>25</v>
      </c>
      <c r="E66" t="s">
        <v>13</v>
      </c>
      <c r="F66" s="5">
        <v>44322</v>
      </c>
      <c r="G66" t="s">
        <v>9</v>
      </c>
      <c r="H66">
        <v>65700</v>
      </c>
      <c r="I66" t="s">
        <v>251</v>
      </c>
      <c r="J66" t="s">
        <v>207</v>
      </c>
      <c r="K66">
        <v>2.2246575342465755</v>
      </c>
    </row>
    <row r="67" spans="1:11" x14ac:dyDescent="0.3">
      <c r="A67">
        <v>1086</v>
      </c>
      <c r="B67" t="s">
        <v>195</v>
      </c>
      <c r="C67" t="s">
        <v>8</v>
      </c>
      <c r="D67">
        <v>33</v>
      </c>
      <c r="E67" t="s">
        <v>13</v>
      </c>
      <c r="F67" s="5">
        <v>44448</v>
      </c>
      <c r="G67" t="s">
        <v>23</v>
      </c>
      <c r="H67">
        <v>53870</v>
      </c>
      <c r="I67" t="s">
        <v>251</v>
      </c>
      <c r="J67" t="s">
        <v>207</v>
      </c>
      <c r="K67">
        <v>1.8794520547945206</v>
      </c>
    </row>
    <row r="68" spans="1:11" x14ac:dyDescent="0.3">
      <c r="A68">
        <v>1087</v>
      </c>
      <c r="B68" t="s">
        <v>196</v>
      </c>
      <c r="C68" t="s">
        <v>15</v>
      </c>
      <c r="D68">
        <v>36</v>
      </c>
      <c r="E68" t="s">
        <v>13</v>
      </c>
      <c r="F68" s="5">
        <v>44433</v>
      </c>
      <c r="G68" t="s">
        <v>9</v>
      </c>
      <c r="H68">
        <v>78540</v>
      </c>
      <c r="I68" t="s">
        <v>251</v>
      </c>
      <c r="J68" t="s">
        <v>207</v>
      </c>
      <c r="K68">
        <v>1.9205479452054794</v>
      </c>
    </row>
    <row r="69" spans="1:11" x14ac:dyDescent="0.3">
      <c r="A69">
        <v>1088</v>
      </c>
      <c r="B69" t="s">
        <v>197</v>
      </c>
      <c r="C69" t="s">
        <v>8</v>
      </c>
      <c r="D69">
        <v>19</v>
      </c>
      <c r="E69" t="s">
        <v>13</v>
      </c>
      <c r="F69" s="5">
        <v>44218</v>
      </c>
      <c r="G69" t="s">
        <v>12</v>
      </c>
      <c r="H69">
        <v>58960</v>
      </c>
      <c r="I69" t="s">
        <v>251</v>
      </c>
      <c r="J69" t="s">
        <v>207</v>
      </c>
      <c r="K69">
        <v>2.5095890410958903</v>
      </c>
    </row>
    <row r="70" spans="1:11" x14ac:dyDescent="0.3">
      <c r="A70">
        <v>1089</v>
      </c>
      <c r="B70" t="s">
        <v>198</v>
      </c>
      <c r="C70" t="s">
        <v>8</v>
      </c>
      <c r="D70">
        <v>46</v>
      </c>
      <c r="E70" t="s">
        <v>13</v>
      </c>
      <c r="F70" s="5">
        <v>44697</v>
      </c>
      <c r="G70" t="s">
        <v>12</v>
      </c>
      <c r="H70">
        <v>70610</v>
      </c>
      <c r="I70" t="s">
        <v>251</v>
      </c>
      <c r="J70" t="s">
        <v>207</v>
      </c>
      <c r="K70">
        <v>1.1972602739726028</v>
      </c>
    </row>
    <row r="71" spans="1:11" x14ac:dyDescent="0.3">
      <c r="A71">
        <v>1090</v>
      </c>
      <c r="B71" t="s">
        <v>199</v>
      </c>
      <c r="C71" t="s">
        <v>8</v>
      </c>
      <c r="D71">
        <v>33</v>
      </c>
      <c r="E71" t="s">
        <v>13</v>
      </c>
      <c r="F71" s="5">
        <v>44181</v>
      </c>
      <c r="G71" t="s">
        <v>17</v>
      </c>
      <c r="H71">
        <v>59430</v>
      </c>
      <c r="I71" t="s">
        <v>251</v>
      </c>
      <c r="J71" t="s">
        <v>207</v>
      </c>
      <c r="K71">
        <v>2.6109589041095891</v>
      </c>
    </row>
    <row r="72" spans="1:11" x14ac:dyDescent="0.3">
      <c r="A72">
        <v>1092</v>
      </c>
      <c r="B72" t="s">
        <v>201</v>
      </c>
      <c r="C72" t="s">
        <v>15</v>
      </c>
      <c r="D72">
        <v>33</v>
      </c>
      <c r="E72" t="s">
        <v>13</v>
      </c>
      <c r="F72" s="5">
        <v>44129</v>
      </c>
      <c r="G72" t="s">
        <v>23</v>
      </c>
      <c r="H72">
        <v>96140</v>
      </c>
      <c r="I72" t="s">
        <v>250</v>
      </c>
      <c r="J72" t="s">
        <v>207</v>
      </c>
      <c r="K72">
        <v>2.7534246575342465</v>
      </c>
    </row>
    <row r="73" spans="1:11" x14ac:dyDescent="0.3">
      <c r="A73">
        <v>1094</v>
      </c>
      <c r="B73" t="s">
        <v>11</v>
      </c>
      <c r="C73" t="s">
        <v>8</v>
      </c>
      <c r="D73">
        <v>46</v>
      </c>
      <c r="E73" t="s">
        <v>13</v>
      </c>
      <c r="F73" s="5">
        <v>44758</v>
      </c>
      <c r="G73" t="s">
        <v>12</v>
      </c>
      <c r="H73">
        <v>70610</v>
      </c>
      <c r="I73" t="s">
        <v>251</v>
      </c>
      <c r="J73" t="s">
        <v>206</v>
      </c>
      <c r="K73">
        <v>1.0301369863013699</v>
      </c>
    </row>
    <row r="74" spans="1:11" x14ac:dyDescent="0.3">
      <c r="A74">
        <v>1095</v>
      </c>
      <c r="B74" t="s">
        <v>14</v>
      </c>
      <c r="C74" t="s">
        <v>15</v>
      </c>
      <c r="D74">
        <v>28</v>
      </c>
      <c r="E74" t="s">
        <v>13</v>
      </c>
      <c r="F74" s="5">
        <v>44357</v>
      </c>
      <c r="G74" t="s">
        <v>9</v>
      </c>
      <c r="H74">
        <v>53240</v>
      </c>
      <c r="I74" t="s">
        <v>251</v>
      </c>
      <c r="J74" t="s">
        <v>206</v>
      </c>
      <c r="K74">
        <v>2.128767123287671</v>
      </c>
    </row>
    <row r="75" spans="1:11" x14ac:dyDescent="0.3">
      <c r="A75">
        <v>1097</v>
      </c>
      <c r="B75" t="s">
        <v>19</v>
      </c>
      <c r="C75" t="s">
        <v>8</v>
      </c>
      <c r="D75">
        <v>32</v>
      </c>
      <c r="E75" t="s">
        <v>13</v>
      </c>
      <c r="F75" s="5">
        <v>44465</v>
      </c>
      <c r="G75" t="s">
        <v>9</v>
      </c>
      <c r="H75">
        <v>53540</v>
      </c>
      <c r="I75" t="s">
        <v>251</v>
      </c>
      <c r="J75" t="s">
        <v>206</v>
      </c>
      <c r="K75">
        <v>1.832876712328767</v>
      </c>
    </row>
    <row r="76" spans="1:11" x14ac:dyDescent="0.3">
      <c r="A76">
        <v>1098</v>
      </c>
      <c r="B76" t="s">
        <v>20</v>
      </c>
      <c r="C76" t="s">
        <v>15</v>
      </c>
      <c r="D76">
        <v>30</v>
      </c>
      <c r="E76" t="s">
        <v>13</v>
      </c>
      <c r="F76" s="5">
        <v>44861</v>
      </c>
      <c r="G76" t="s">
        <v>12</v>
      </c>
      <c r="H76">
        <v>112570</v>
      </c>
      <c r="I76" t="s">
        <v>250</v>
      </c>
      <c r="J76" t="s">
        <v>206</v>
      </c>
      <c r="K76">
        <v>0.74794520547945209</v>
      </c>
    </row>
    <row r="77" spans="1:11" x14ac:dyDescent="0.3">
      <c r="A77">
        <v>1100</v>
      </c>
      <c r="B77" t="s">
        <v>22</v>
      </c>
      <c r="C77" t="s">
        <v>15</v>
      </c>
      <c r="D77">
        <v>24</v>
      </c>
      <c r="E77" t="s">
        <v>13</v>
      </c>
      <c r="F77" s="5">
        <v>44148</v>
      </c>
      <c r="G77" t="s">
        <v>23</v>
      </c>
      <c r="H77">
        <v>62780</v>
      </c>
      <c r="I77" t="s">
        <v>251</v>
      </c>
      <c r="J77" t="s">
        <v>206</v>
      </c>
      <c r="K77">
        <v>2.7013698630136984</v>
      </c>
    </row>
    <row r="78" spans="1:11" x14ac:dyDescent="0.3">
      <c r="A78">
        <v>1101</v>
      </c>
      <c r="B78" t="s">
        <v>24</v>
      </c>
      <c r="C78" t="s">
        <v>8</v>
      </c>
      <c r="D78">
        <v>33</v>
      </c>
      <c r="E78" t="s">
        <v>13</v>
      </c>
      <c r="F78" s="5">
        <v>44509</v>
      </c>
      <c r="G78" t="s">
        <v>23</v>
      </c>
      <c r="H78">
        <v>53870</v>
      </c>
      <c r="I78" t="s">
        <v>251</v>
      </c>
      <c r="J78" t="s">
        <v>206</v>
      </c>
      <c r="K78">
        <v>1.7123287671232876</v>
      </c>
    </row>
    <row r="79" spans="1:11" x14ac:dyDescent="0.3">
      <c r="A79">
        <v>1102</v>
      </c>
      <c r="B79" t="s">
        <v>25</v>
      </c>
      <c r="C79" t="s">
        <v>15</v>
      </c>
      <c r="D79">
        <v>27</v>
      </c>
      <c r="E79" t="s">
        <v>13</v>
      </c>
      <c r="F79" s="5">
        <v>44122</v>
      </c>
      <c r="G79" t="s">
        <v>26</v>
      </c>
      <c r="H79">
        <v>119110</v>
      </c>
      <c r="I79" t="s">
        <v>250</v>
      </c>
      <c r="J79" t="s">
        <v>206</v>
      </c>
      <c r="K79">
        <v>2.7726027397260276</v>
      </c>
    </row>
    <row r="80" spans="1:11" x14ac:dyDescent="0.3">
      <c r="A80">
        <v>1104</v>
      </c>
      <c r="B80" t="s">
        <v>28</v>
      </c>
      <c r="C80" t="s">
        <v>8</v>
      </c>
      <c r="D80">
        <v>25</v>
      </c>
      <c r="E80" t="s">
        <v>13</v>
      </c>
      <c r="F80" s="5">
        <v>44383</v>
      </c>
      <c r="G80" t="s">
        <v>9</v>
      </c>
      <c r="H80">
        <v>65700</v>
      </c>
      <c r="I80" t="s">
        <v>251</v>
      </c>
      <c r="J80" t="s">
        <v>206</v>
      </c>
      <c r="K80">
        <v>2.0575342465753423</v>
      </c>
    </row>
    <row r="81" spans="1:11" x14ac:dyDescent="0.3">
      <c r="A81">
        <v>1105</v>
      </c>
      <c r="B81" t="s">
        <v>29</v>
      </c>
      <c r="C81" t="s">
        <v>8</v>
      </c>
      <c r="D81">
        <v>37</v>
      </c>
      <c r="E81" t="s">
        <v>13</v>
      </c>
      <c r="F81" s="5">
        <v>44701</v>
      </c>
      <c r="G81" t="s">
        <v>23</v>
      </c>
      <c r="H81">
        <v>69070</v>
      </c>
      <c r="I81" t="s">
        <v>251</v>
      </c>
      <c r="J81" t="s">
        <v>206</v>
      </c>
      <c r="K81">
        <v>1.1863013698630136</v>
      </c>
    </row>
    <row r="82" spans="1:11" x14ac:dyDescent="0.3">
      <c r="A82">
        <v>1106</v>
      </c>
      <c r="B82" t="s">
        <v>30</v>
      </c>
      <c r="C82" t="s">
        <v>8</v>
      </c>
      <c r="D82">
        <v>20</v>
      </c>
      <c r="E82" t="s">
        <v>13</v>
      </c>
      <c r="F82" s="5">
        <v>44459</v>
      </c>
      <c r="G82" t="s">
        <v>23</v>
      </c>
      <c r="H82">
        <v>107700</v>
      </c>
      <c r="I82" t="s">
        <v>250</v>
      </c>
      <c r="J82" t="s">
        <v>206</v>
      </c>
      <c r="K82">
        <v>1.8493150684931507</v>
      </c>
    </row>
    <row r="83" spans="1:11" x14ac:dyDescent="0.3">
      <c r="A83">
        <v>1108</v>
      </c>
      <c r="B83" t="s">
        <v>32</v>
      </c>
      <c r="C83" t="s">
        <v>8</v>
      </c>
      <c r="D83">
        <v>40</v>
      </c>
      <c r="E83" t="s">
        <v>13</v>
      </c>
      <c r="F83" s="5">
        <v>44263</v>
      </c>
      <c r="G83" t="s">
        <v>12</v>
      </c>
      <c r="H83">
        <v>99750</v>
      </c>
      <c r="I83" t="s">
        <v>250</v>
      </c>
      <c r="J83" t="s">
        <v>206</v>
      </c>
      <c r="K83">
        <v>2.3863013698630136</v>
      </c>
    </row>
    <row r="84" spans="1:11" x14ac:dyDescent="0.3">
      <c r="A84">
        <v>1109</v>
      </c>
      <c r="B84" t="s">
        <v>33</v>
      </c>
      <c r="C84" t="s">
        <v>8</v>
      </c>
      <c r="D84">
        <v>21</v>
      </c>
      <c r="E84" t="s">
        <v>13</v>
      </c>
      <c r="F84" s="5">
        <v>44104</v>
      </c>
      <c r="G84" t="s">
        <v>12</v>
      </c>
      <c r="H84">
        <v>37920</v>
      </c>
      <c r="I84" t="s">
        <v>251</v>
      </c>
      <c r="J84" t="s">
        <v>206</v>
      </c>
      <c r="K84">
        <v>2.8219178082191783</v>
      </c>
    </row>
    <row r="85" spans="1:11" x14ac:dyDescent="0.3">
      <c r="A85">
        <v>1110</v>
      </c>
      <c r="B85" t="s">
        <v>34</v>
      </c>
      <c r="C85" t="s">
        <v>8</v>
      </c>
      <c r="D85">
        <v>21</v>
      </c>
      <c r="E85" t="s">
        <v>13</v>
      </c>
      <c r="F85" s="5">
        <v>44762</v>
      </c>
      <c r="G85" t="s">
        <v>12</v>
      </c>
      <c r="H85">
        <v>57090</v>
      </c>
      <c r="I85" t="s">
        <v>251</v>
      </c>
      <c r="J85" t="s">
        <v>206</v>
      </c>
      <c r="K85">
        <v>1.0191780821917809</v>
      </c>
    </row>
    <row r="86" spans="1:11" x14ac:dyDescent="0.3">
      <c r="A86">
        <v>1111</v>
      </c>
      <c r="B86" t="s">
        <v>35</v>
      </c>
      <c r="C86" t="s">
        <v>15</v>
      </c>
      <c r="D86">
        <v>31</v>
      </c>
      <c r="E86" t="s">
        <v>13</v>
      </c>
      <c r="F86" s="5">
        <v>44145</v>
      </c>
      <c r="G86" t="s">
        <v>23</v>
      </c>
      <c r="H86">
        <v>41980</v>
      </c>
      <c r="I86" t="s">
        <v>251</v>
      </c>
      <c r="J86" t="s">
        <v>206</v>
      </c>
      <c r="K86">
        <v>2.7095890410958905</v>
      </c>
    </row>
    <row r="87" spans="1:11" x14ac:dyDescent="0.3">
      <c r="A87">
        <v>1112</v>
      </c>
      <c r="B87" t="s">
        <v>36</v>
      </c>
      <c r="C87" t="s">
        <v>8</v>
      </c>
      <c r="D87">
        <v>21</v>
      </c>
      <c r="E87" t="s">
        <v>13</v>
      </c>
      <c r="F87" s="5">
        <v>44242</v>
      </c>
      <c r="G87" t="s">
        <v>26</v>
      </c>
      <c r="H87">
        <v>75880</v>
      </c>
      <c r="I87" t="s">
        <v>251</v>
      </c>
      <c r="J87" t="s">
        <v>206</v>
      </c>
      <c r="K87">
        <v>2.4438356164383563</v>
      </c>
    </row>
    <row r="88" spans="1:11" x14ac:dyDescent="0.3">
      <c r="A88">
        <v>1113</v>
      </c>
      <c r="B88" t="s">
        <v>37</v>
      </c>
      <c r="C88" t="s">
        <v>15</v>
      </c>
      <c r="D88">
        <v>34</v>
      </c>
      <c r="E88" t="s">
        <v>13</v>
      </c>
      <c r="F88" s="5">
        <v>44653</v>
      </c>
      <c r="G88" t="s">
        <v>17</v>
      </c>
      <c r="H88">
        <v>58940</v>
      </c>
      <c r="I88" t="s">
        <v>251</v>
      </c>
      <c r="J88" t="s">
        <v>206</v>
      </c>
      <c r="K88">
        <v>1.3178082191780822</v>
      </c>
    </row>
    <row r="89" spans="1:11" x14ac:dyDescent="0.3">
      <c r="A89">
        <v>1115</v>
      </c>
      <c r="B89" t="s">
        <v>39</v>
      </c>
      <c r="C89" t="s">
        <v>15</v>
      </c>
      <c r="D89">
        <v>31</v>
      </c>
      <c r="E89" t="s">
        <v>13</v>
      </c>
      <c r="F89" s="5">
        <v>44663</v>
      </c>
      <c r="G89" t="s">
        <v>23</v>
      </c>
      <c r="H89">
        <v>58100</v>
      </c>
      <c r="I89" t="s">
        <v>251</v>
      </c>
      <c r="J89" t="s">
        <v>206</v>
      </c>
      <c r="K89">
        <v>1.2904109589041095</v>
      </c>
    </row>
    <row r="90" spans="1:11" x14ac:dyDescent="0.3">
      <c r="A90">
        <v>1116</v>
      </c>
      <c r="B90" t="s">
        <v>40</v>
      </c>
      <c r="C90" t="s">
        <v>8</v>
      </c>
      <c r="D90">
        <v>27</v>
      </c>
      <c r="E90" t="s">
        <v>13</v>
      </c>
      <c r="F90" s="5">
        <v>44567</v>
      </c>
      <c r="G90" t="s">
        <v>17</v>
      </c>
      <c r="H90">
        <v>48980</v>
      </c>
      <c r="I90" t="s">
        <v>251</v>
      </c>
      <c r="J90" t="s">
        <v>206</v>
      </c>
      <c r="K90">
        <v>1.5534246575342465</v>
      </c>
    </row>
    <row r="91" spans="1:11" x14ac:dyDescent="0.3">
      <c r="A91">
        <v>1117</v>
      </c>
      <c r="B91" t="s">
        <v>41</v>
      </c>
      <c r="C91" t="s">
        <v>208</v>
      </c>
      <c r="D91">
        <v>30</v>
      </c>
      <c r="E91" t="s">
        <v>13</v>
      </c>
      <c r="F91" s="5">
        <v>44597</v>
      </c>
      <c r="G91" t="s">
        <v>17</v>
      </c>
      <c r="H91">
        <v>64000</v>
      </c>
      <c r="I91" t="s">
        <v>251</v>
      </c>
      <c r="J91" t="s">
        <v>206</v>
      </c>
      <c r="K91">
        <v>1.4712328767123288</v>
      </c>
    </row>
    <row r="92" spans="1:11" x14ac:dyDescent="0.3">
      <c r="A92">
        <v>1119</v>
      </c>
      <c r="B92" t="s">
        <v>44</v>
      </c>
      <c r="C92" t="s">
        <v>15</v>
      </c>
      <c r="D92">
        <v>40</v>
      </c>
      <c r="E92" t="s">
        <v>13</v>
      </c>
      <c r="F92" s="5">
        <v>44337</v>
      </c>
      <c r="G92" t="s">
        <v>23</v>
      </c>
      <c r="H92">
        <v>87620</v>
      </c>
      <c r="I92" t="s">
        <v>251</v>
      </c>
      <c r="J92" t="s">
        <v>206</v>
      </c>
      <c r="K92">
        <v>2.1835616438356165</v>
      </c>
    </row>
    <row r="93" spans="1:11" x14ac:dyDescent="0.3">
      <c r="A93">
        <v>1120</v>
      </c>
      <c r="B93" t="s">
        <v>45</v>
      </c>
      <c r="C93" t="s">
        <v>15</v>
      </c>
      <c r="D93">
        <v>29</v>
      </c>
      <c r="E93" t="s">
        <v>13</v>
      </c>
      <c r="F93" s="5">
        <v>44023</v>
      </c>
      <c r="G93" t="s">
        <v>23</v>
      </c>
      <c r="H93">
        <v>34980</v>
      </c>
      <c r="I93" t="s">
        <v>251</v>
      </c>
      <c r="J93" t="s">
        <v>206</v>
      </c>
      <c r="K93">
        <v>3.043835616438356</v>
      </c>
    </row>
    <row r="94" spans="1:11" x14ac:dyDescent="0.3">
      <c r="A94">
        <v>1121</v>
      </c>
      <c r="B94" t="s">
        <v>46</v>
      </c>
      <c r="C94" t="s">
        <v>15</v>
      </c>
      <c r="D94">
        <v>28</v>
      </c>
      <c r="E94" t="s">
        <v>13</v>
      </c>
      <c r="F94" s="5">
        <v>44185</v>
      </c>
      <c r="G94" t="s">
        <v>17</v>
      </c>
      <c r="H94">
        <v>75970</v>
      </c>
      <c r="I94" t="s">
        <v>251</v>
      </c>
      <c r="J94" t="s">
        <v>206</v>
      </c>
      <c r="K94">
        <v>2.6</v>
      </c>
    </row>
    <row r="95" spans="1:11" x14ac:dyDescent="0.3">
      <c r="A95">
        <v>1122</v>
      </c>
      <c r="B95" t="s">
        <v>47</v>
      </c>
      <c r="C95" t="s">
        <v>15</v>
      </c>
      <c r="D95">
        <v>34</v>
      </c>
      <c r="E95" t="s">
        <v>13</v>
      </c>
      <c r="F95" s="5">
        <v>44612</v>
      </c>
      <c r="G95" t="s">
        <v>17</v>
      </c>
      <c r="H95">
        <v>60130</v>
      </c>
      <c r="I95" t="s">
        <v>251</v>
      </c>
      <c r="J95" t="s">
        <v>206</v>
      </c>
      <c r="K95">
        <v>1.4301369863013698</v>
      </c>
    </row>
    <row r="96" spans="1:11" x14ac:dyDescent="0.3">
      <c r="A96">
        <v>1124</v>
      </c>
      <c r="B96" t="s">
        <v>50</v>
      </c>
      <c r="C96" t="s">
        <v>8</v>
      </c>
      <c r="D96">
        <v>33</v>
      </c>
      <c r="E96" t="s">
        <v>13</v>
      </c>
      <c r="F96" s="5">
        <v>44164</v>
      </c>
      <c r="G96" t="s">
        <v>12</v>
      </c>
      <c r="H96">
        <v>115920</v>
      </c>
      <c r="I96" t="s">
        <v>250</v>
      </c>
      <c r="J96" t="s">
        <v>206</v>
      </c>
      <c r="K96">
        <v>2.6575342465753424</v>
      </c>
    </row>
    <row r="97" spans="1:11" x14ac:dyDescent="0.3">
      <c r="A97">
        <v>1125</v>
      </c>
      <c r="B97" t="s">
        <v>51</v>
      </c>
      <c r="C97" t="s">
        <v>15</v>
      </c>
      <c r="D97">
        <v>36</v>
      </c>
      <c r="E97" t="s">
        <v>13</v>
      </c>
      <c r="F97" s="5">
        <v>44494</v>
      </c>
      <c r="G97" t="s">
        <v>9</v>
      </c>
      <c r="H97">
        <v>78540</v>
      </c>
      <c r="I97" t="s">
        <v>251</v>
      </c>
      <c r="J97" t="s">
        <v>206</v>
      </c>
      <c r="K97">
        <v>1.7534246575342465</v>
      </c>
    </row>
    <row r="98" spans="1:11" x14ac:dyDescent="0.3">
      <c r="A98">
        <v>1128</v>
      </c>
      <c r="B98" t="s">
        <v>54</v>
      </c>
      <c r="C98" t="s">
        <v>15</v>
      </c>
      <c r="D98">
        <v>28</v>
      </c>
      <c r="E98" t="s">
        <v>13</v>
      </c>
      <c r="F98" s="5">
        <v>44630</v>
      </c>
      <c r="G98" t="s">
        <v>12</v>
      </c>
      <c r="H98">
        <v>99970</v>
      </c>
      <c r="I98" t="s">
        <v>250</v>
      </c>
      <c r="J98" t="s">
        <v>206</v>
      </c>
      <c r="K98">
        <v>1.3808219178082193</v>
      </c>
    </row>
    <row r="99" spans="1:11" x14ac:dyDescent="0.3">
      <c r="A99">
        <v>1129</v>
      </c>
      <c r="B99" t="s">
        <v>55</v>
      </c>
      <c r="C99" t="s">
        <v>15</v>
      </c>
      <c r="D99">
        <v>33</v>
      </c>
      <c r="E99" t="s">
        <v>13</v>
      </c>
      <c r="F99" s="5">
        <v>44190</v>
      </c>
      <c r="G99" t="s">
        <v>23</v>
      </c>
      <c r="H99">
        <v>96140</v>
      </c>
      <c r="I99" t="s">
        <v>250</v>
      </c>
      <c r="J99" t="s">
        <v>206</v>
      </c>
      <c r="K99">
        <v>2.5863013698630137</v>
      </c>
    </row>
    <row r="100" spans="1:11" x14ac:dyDescent="0.3">
      <c r="A100">
        <v>1130</v>
      </c>
      <c r="B100" t="s">
        <v>56</v>
      </c>
      <c r="C100" t="s">
        <v>8</v>
      </c>
      <c r="D100">
        <v>31</v>
      </c>
      <c r="E100" t="s">
        <v>13</v>
      </c>
      <c r="F100" s="5">
        <v>44724</v>
      </c>
      <c r="G100" t="s">
        <v>12</v>
      </c>
      <c r="H100">
        <v>103550</v>
      </c>
      <c r="I100" t="s">
        <v>250</v>
      </c>
      <c r="J100" t="s">
        <v>206</v>
      </c>
      <c r="K100">
        <v>1.1232876712328768</v>
      </c>
    </row>
    <row r="101" spans="1:11" x14ac:dyDescent="0.3">
      <c r="A101">
        <v>1131</v>
      </c>
      <c r="B101" t="s">
        <v>57</v>
      </c>
      <c r="C101" t="s">
        <v>8</v>
      </c>
      <c r="D101">
        <v>31</v>
      </c>
      <c r="E101" t="s">
        <v>13</v>
      </c>
      <c r="F101" s="5">
        <v>44511</v>
      </c>
      <c r="G101" t="s">
        <v>23</v>
      </c>
      <c r="H101">
        <v>48950</v>
      </c>
      <c r="I101" t="s">
        <v>251</v>
      </c>
      <c r="J101" t="s">
        <v>206</v>
      </c>
      <c r="K101">
        <v>1.7068493150684931</v>
      </c>
    </row>
    <row r="102" spans="1:11" x14ac:dyDescent="0.3">
      <c r="A102">
        <v>1133</v>
      </c>
      <c r="B102" t="s">
        <v>59</v>
      </c>
      <c r="C102" t="s">
        <v>15</v>
      </c>
      <c r="D102">
        <v>36</v>
      </c>
      <c r="E102" t="s">
        <v>13</v>
      </c>
      <c r="F102" s="5">
        <v>44529</v>
      </c>
      <c r="G102" t="s">
        <v>12</v>
      </c>
      <c r="H102">
        <v>78390</v>
      </c>
      <c r="I102" t="s">
        <v>251</v>
      </c>
      <c r="J102" t="s">
        <v>206</v>
      </c>
      <c r="K102">
        <v>1.6575342465753424</v>
      </c>
    </row>
    <row r="103" spans="1:11" x14ac:dyDescent="0.3">
      <c r="A103">
        <v>1134</v>
      </c>
      <c r="B103" t="s">
        <v>60</v>
      </c>
      <c r="C103" t="s">
        <v>15</v>
      </c>
      <c r="D103">
        <v>33</v>
      </c>
      <c r="E103" t="s">
        <v>13</v>
      </c>
      <c r="F103" s="5">
        <v>44809</v>
      </c>
      <c r="G103" t="s">
        <v>17</v>
      </c>
      <c r="H103">
        <v>86570</v>
      </c>
      <c r="I103" t="s">
        <v>251</v>
      </c>
      <c r="J103" t="s">
        <v>206</v>
      </c>
      <c r="K103">
        <v>0.8904109589041096</v>
      </c>
    </row>
    <row r="104" spans="1:11" x14ac:dyDescent="0.3">
      <c r="A104">
        <v>1135</v>
      </c>
      <c r="B104" t="s">
        <v>61</v>
      </c>
      <c r="C104" t="s">
        <v>15</v>
      </c>
      <c r="D104">
        <v>27</v>
      </c>
      <c r="E104" t="s">
        <v>13</v>
      </c>
      <c r="F104" s="5">
        <v>44686</v>
      </c>
      <c r="G104" t="s">
        <v>23</v>
      </c>
      <c r="H104">
        <v>83750</v>
      </c>
      <c r="I104" t="s">
        <v>251</v>
      </c>
      <c r="J104" t="s">
        <v>206</v>
      </c>
      <c r="K104">
        <v>1.2273972602739727</v>
      </c>
    </row>
    <row r="105" spans="1:11" x14ac:dyDescent="0.3">
      <c r="A105">
        <v>1136</v>
      </c>
      <c r="B105" t="s">
        <v>62</v>
      </c>
      <c r="C105" t="s">
        <v>15</v>
      </c>
      <c r="D105">
        <v>34</v>
      </c>
      <c r="E105" t="s">
        <v>13</v>
      </c>
      <c r="F105" s="5">
        <v>44445</v>
      </c>
      <c r="G105" t="s">
        <v>17</v>
      </c>
      <c r="H105">
        <v>92450</v>
      </c>
      <c r="I105" t="s">
        <v>250</v>
      </c>
      <c r="J105" t="s">
        <v>206</v>
      </c>
      <c r="K105">
        <v>1.8876712328767122</v>
      </c>
    </row>
    <row r="106" spans="1:11" x14ac:dyDescent="0.3">
      <c r="A106">
        <v>1137</v>
      </c>
      <c r="B106" t="s">
        <v>63</v>
      </c>
      <c r="C106" t="s">
        <v>8</v>
      </c>
      <c r="D106">
        <v>20</v>
      </c>
      <c r="E106" t="s">
        <v>13</v>
      </c>
      <c r="F106" s="5">
        <v>44183</v>
      </c>
      <c r="G106" t="s">
        <v>23</v>
      </c>
      <c r="H106">
        <v>112650</v>
      </c>
      <c r="I106" t="s">
        <v>250</v>
      </c>
      <c r="J106" t="s">
        <v>206</v>
      </c>
      <c r="K106">
        <v>2.6054794520547944</v>
      </c>
    </row>
    <row r="107" spans="1:11" x14ac:dyDescent="0.3">
      <c r="A107">
        <v>1138</v>
      </c>
      <c r="B107" t="s">
        <v>64</v>
      </c>
      <c r="C107" t="s">
        <v>8</v>
      </c>
      <c r="D107">
        <v>20</v>
      </c>
      <c r="E107" t="s">
        <v>13</v>
      </c>
      <c r="F107" s="5">
        <v>44744</v>
      </c>
      <c r="G107" t="s">
        <v>12</v>
      </c>
      <c r="H107">
        <v>79570</v>
      </c>
      <c r="I107" t="s">
        <v>251</v>
      </c>
      <c r="J107" t="s">
        <v>206</v>
      </c>
      <c r="K107">
        <v>1.0684931506849316</v>
      </c>
    </row>
    <row r="108" spans="1:11" x14ac:dyDescent="0.3">
      <c r="A108">
        <v>1141</v>
      </c>
      <c r="B108" t="s">
        <v>67</v>
      </c>
      <c r="C108" t="s">
        <v>8</v>
      </c>
      <c r="D108">
        <v>19</v>
      </c>
      <c r="E108" t="s">
        <v>13</v>
      </c>
      <c r="F108" s="5">
        <v>44277</v>
      </c>
      <c r="G108" t="s">
        <v>12</v>
      </c>
      <c r="H108">
        <v>58960</v>
      </c>
      <c r="I108" t="s">
        <v>251</v>
      </c>
      <c r="J108" t="s">
        <v>206</v>
      </c>
      <c r="K108">
        <v>2.3479452054794518</v>
      </c>
    </row>
    <row r="109" spans="1:11" x14ac:dyDescent="0.3">
      <c r="A109">
        <v>1142</v>
      </c>
      <c r="B109" t="s">
        <v>68</v>
      </c>
      <c r="C109" t="s">
        <v>8</v>
      </c>
      <c r="D109">
        <v>36</v>
      </c>
      <c r="E109" t="s">
        <v>13</v>
      </c>
      <c r="F109" s="5">
        <v>44019</v>
      </c>
      <c r="G109" t="s">
        <v>23</v>
      </c>
      <c r="H109">
        <v>118840</v>
      </c>
      <c r="I109" t="s">
        <v>250</v>
      </c>
      <c r="J109" t="s">
        <v>206</v>
      </c>
      <c r="K109">
        <v>3.0547945205479454</v>
      </c>
    </row>
    <row r="110" spans="1:11" x14ac:dyDescent="0.3">
      <c r="A110">
        <v>1144</v>
      </c>
      <c r="B110" t="s">
        <v>70</v>
      </c>
      <c r="C110" t="s">
        <v>15</v>
      </c>
      <c r="D110">
        <v>32</v>
      </c>
      <c r="E110" t="s">
        <v>13</v>
      </c>
      <c r="F110" s="5">
        <v>44400</v>
      </c>
      <c r="G110" t="s">
        <v>26</v>
      </c>
      <c r="H110">
        <v>45510</v>
      </c>
      <c r="I110" t="s">
        <v>251</v>
      </c>
      <c r="J110" t="s">
        <v>206</v>
      </c>
      <c r="K110">
        <v>2.010958904109589</v>
      </c>
    </row>
    <row r="111" spans="1:11" x14ac:dyDescent="0.3">
      <c r="A111">
        <v>1145</v>
      </c>
      <c r="B111" t="s">
        <v>71</v>
      </c>
      <c r="C111" t="s">
        <v>15</v>
      </c>
      <c r="D111">
        <v>36</v>
      </c>
      <c r="E111" t="s">
        <v>13</v>
      </c>
      <c r="F111" s="5">
        <v>44085</v>
      </c>
      <c r="G111" t="s">
        <v>12</v>
      </c>
      <c r="H111">
        <v>114890</v>
      </c>
      <c r="I111" t="s">
        <v>250</v>
      </c>
      <c r="J111" t="s">
        <v>206</v>
      </c>
      <c r="K111">
        <v>2.8739726027397259</v>
      </c>
    </row>
    <row r="112" spans="1:11" x14ac:dyDescent="0.3">
      <c r="A112">
        <v>1146</v>
      </c>
      <c r="B112" t="s">
        <v>72</v>
      </c>
      <c r="C112" t="s">
        <v>8</v>
      </c>
      <c r="D112">
        <v>30</v>
      </c>
      <c r="E112" t="s">
        <v>13</v>
      </c>
      <c r="F112" s="5">
        <v>44850</v>
      </c>
      <c r="G112" t="s">
        <v>23</v>
      </c>
      <c r="H112">
        <v>69710</v>
      </c>
      <c r="I112" t="s">
        <v>251</v>
      </c>
      <c r="J112" t="s">
        <v>206</v>
      </c>
      <c r="K112">
        <v>0.77808219178082194</v>
      </c>
    </row>
    <row r="113" spans="1:11" x14ac:dyDescent="0.3">
      <c r="A113">
        <v>1147</v>
      </c>
      <c r="B113" t="s">
        <v>73</v>
      </c>
      <c r="C113" t="s">
        <v>8</v>
      </c>
      <c r="D113">
        <v>36</v>
      </c>
      <c r="E113" t="s">
        <v>13</v>
      </c>
      <c r="F113" s="5">
        <v>44333</v>
      </c>
      <c r="G113" t="s">
        <v>17</v>
      </c>
      <c r="H113">
        <v>71380</v>
      </c>
      <c r="I113" t="s">
        <v>251</v>
      </c>
      <c r="J113" t="s">
        <v>206</v>
      </c>
      <c r="K113">
        <v>2.1945205479452055</v>
      </c>
    </row>
    <row r="114" spans="1:11" x14ac:dyDescent="0.3">
      <c r="A114">
        <v>1150</v>
      </c>
      <c r="B114" t="s">
        <v>76</v>
      </c>
      <c r="C114" t="s">
        <v>8</v>
      </c>
      <c r="D114">
        <v>30</v>
      </c>
      <c r="E114" t="s">
        <v>13</v>
      </c>
      <c r="F114" s="5">
        <v>44273</v>
      </c>
      <c r="G114" t="s">
        <v>23</v>
      </c>
      <c r="H114">
        <v>69120</v>
      </c>
      <c r="I114" t="s">
        <v>251</v>
      </c>
      <c r="J114" t="s">
        <v>206</v>
      </c>
      <c r="K114">
        <v>2.3589041095890413</v>
      </c>
    </row>
    <row r="115" spans="1:11" x14ac:dyDescent="0.3">
      <c r="A115">
        <v>1151</v>
      </c>
      <c r="B115" t="s">
        <v>77</v>
      </c>
      <c r="C115" t="s">
        <v>15</v>
      </c>
      <c r="D115">
        <v>37</v>
      </c>
      <c r="E115" t="s">
        <v>13</v>
      </c>
      <c r="F115" s="5">
        <v>44451</v>
      </c>
      <c r="G115" t="s">
        <v>26</v>
      </c>
      <c r="H115">
        <v>118100</v>
      </c>
      <c r="I115" t="s">
        <v>250</v>
      </c>
      <c r="J115" t="s">
        <v>206</v>
      </c>
      <c r="K115">
        <v>1.8712328767123287</v>
      </c>
    </row>
    <row r="116" spans="1:11" x14ac:dyDescent="0.3">
      <c r="A116">
        <v>1153</v>
      </c>
      <c r="B116" t="s">
        <v>79</v>
      </c>
      <c r="C116" t="s">
        <v>15</v>
      </c>
      <c r="D116">
        <v>43</v>
      </c>
      <c r="E116" t="s">
        <v>13</v>
      </c>
      <c r="F116" s="5">
        <v>45045</v>
      </c>
      <c r="G116" t="s">
        <v>23</v>
      </c>
      <c r="H116">
        <v>114870</v>
      </c>
      <c r="I116" t="s">
        <v>250</v>
      </c>
      <c r="J116" t="s">
        <v>206</v>
      </c>
      <c r="K116">
        <v>0.24383561643835616</v>
      </c>
    </row>
    <row r="117" spans="1:11" x14ac:dyDescent="0.3">
      <c r="A117">
        <v>1154</v>
      </c>
      <c r="B117" t="s">
        <v>80</v>
      </c>
      <c r="C117" t="s">
        <v>208</v>
      </c>
      <c r="D117">
        <v>32</v>
      </c>
      <c r="E117" t="s">
        <v>13</v>
      </c>
      <c r="F117" s="5">
        <v>44774</v>
      </c>
      <c r="G117" t="s">
        <v>23</v>
      </c>
      <c r="H117">
        <v>91310</v>
      </c>
      <c r="I117" t="s">
        <v>250</v>
      </c>
      <c r="J117" t="s">
        <v>206</v>
      </c>
      <c r="K117">
        <v>0.98630136986301364</v>
      </c>
    </row>
    <row r="118" spans="1:11" x14ac:dyDescent="0.3">
      <c r="A118">
        <v>1155</v>
      </c>
      <c r="B118" t="s">
        <v>81</v>
      </c>
      <c r="C118" t="s">
        <v>15</v>
      </c>
      <c r="D118">
        <v>28</v>
      </c>
      <c r="E118" t="s">
        <v>13</v>
      </c>
      <c r="F118" s="5">
        <v>44486</v>
      </c>
      <c r="G118" t="s">
        <v>12</v>
      </c>
      <c r="H118">
        <v>104770</v>
      </c>
      <c r="I118" t="s">
        <v>250</v>
      </c>
      <c r="J118" t="s">
        <v>206</v>
      </c>
      <c r="K118">
        <v>1.7753424657534247</v>
      </c>
    </row>
    <row r="119" spans="1:11" x14ac:dyDescent="0.3">
      <c r="A119">
        <v>1156</v>
      </c>
      <c r="B119" t="s">
        <v>82</v>
      </c>
      <c r="C119" t="s">
        <v>8</v>
      </c>
      <c r="D119">
        <v>27</v>
      </c>
      <c r="E119" t="s">
        <v>13</v>
      </c>
      <c r="F119" s="5">
        <v>44134</v>
      </c>
      <c r="G119" t="s">
        <v>9</v>
      </c>
      <c r="H119">
        <v>54970</v>
      </c>
      <c r="I119" t="s">
        <v>251</v>
      </c>
      <c r="J119" t="s">
        <v>206</v>
      </c>
      <c r="K119">
        <v>2.7397260273972601</v>
      </c>
    </row>
    <row r="120" spans="1:11" x14ac:dyDescent="0.3">
      <c r="A120">
        <v>1159</v>
      </c>
      <c r="B120" t="s">
        <v>85</v>
      </c>
      <c r="C120" t="s">
        <v>15</v>
      </c>
      <c r="D120">
        <v>25</v>
      </c>
      <c r="E120" t="s">
        <v>13</v>
      </c>
      <c r="F120" s="5">
        <v>44205</v>
      </c>
      <c r="G120" t="s">
        <v>9</v>
      </c>
      <c r="H120">
        <v>92700</v>
      </c>
      <c r="I120" t="s">
        <v>250</v>
      </c>
      <c r="J120" t="s">
        <v>206</v>
      </c>
      <c r="K120">
        <v>2.5452054794520547</v>
      </c>
    </row>
    <row r="121" spans="1:11" x14ac:dyDescent="0.3">
      <c r="A121">
        <v>1160</v>
      </c>
      <c r="B121" t="s">
        <v>86</v>
      </c>
      <c r="C121" t="s">
        <v>15</v>
      </c>
      <c r="D121">
        <v>21</v>
      </c>
      <c r="E121" t="s">
        <v>13</v>
      </c>
      <c r="F121" s="5">
        <v>44317</v>
      </c>
      <c r="G121" t="s">
        <v>17</v>
      </c>
      <c r="H121">
        <v>65920</v>
      </c>
      <c r="I121" t="s">
        <v>251</v>
      </c>
      <c r="J121" t="s">
        <v>206</v>
      </c>
      <c r="K121">
        <v>2.2383561643835614</v>
      </c>
    </row>
    <row r="122" spans="1:11" x14ac:dyDescent="0.3">
      <c r="A122">
        <v>1161</v>
      </c>
      <c r="B122" t="s">
        <v>87</v>
      </c>
      <c r="C122" t="s">
        <v>8</v>
      </c>
      <c r="D122">
        <v>26</v>
      </c>
      <c r="E122" t="s">
        <v>13</v>
      </c>
      <c r="F122" s="5">
        <v>44225</v>
      </c>
      <c r="G122" t="s">
        <v>12</v>
      </c>
      <c r="H122">
        <v>47360</v>
      </c>
      <c r="I122" t="s">
        <v>251</v>
      </c>
      <c r="J122" t="s">
        <v>206</v>
      </c>
      <c r="K122">
        <v>2.4904109589041097</v>
      </c>
    </row>
    <row r="123" spans="1:11" x14ac:dyDescent="0.3">
      <c r="A123">
        <v>1162</v>
      </c>
      <c r="B123" t="s">
        <v>88</v>
      </c>
      <c r="C123" t="s">
        <v>8</v>
      </c>
      <c r="D123">
        <v>30</v>
      </c>
      <c r="E123" t="s">
        <v>13</v>
      </c>
      <c r="F123" s="5">
        <v>44666</v>
      </c>
      <c r="G123" t="s">
        <v>12</v>
      </c>
      <c r="H123">
        <v>60570</v>
      </c>
      <c r="I123" t="s">
        <v>251</v>
      </c>
      <c r="J123" t="s">
        <v>206</v>
      </c>
      <c r="K123">
        <v>1.2821917808219179</v>
      </c>
    </row>
    <row r="124" spans="1:11" x14ac:dyDescent="0.3">
      <c r="A124">
        <v>1163</v>
      </c>
      <c r="B124" t="s">
        <v>89</v>
      </c>
      <c r="C124" t="s">
        <v>15</v>
      </c>
      <c r="D124">
        <v>28</v>
      </c>
      <c r="E124" t="s">
        <v>13</v>
      </c>
      <c r="F124" s="5">
        <v>44649</v>
      </c>
      <c r="G124" t="s">
        <v>12</v>
      </c>
      <c r="H124">
        <v>104120</v>
      </c>
      <c r="I124" t="s">
        <v>250</v>
      </c>
      <c r="J124" t="s">
        <v>206</v>
      </c>
      <c r="K124">
        <v>1.3287671232876712</v>
      </c>
    </row>
    <row r="125" spans="1:11" x14ac:dyDescent="0.3">
      <c r="A125">
        <v>1165</v>
      </c>
      <c r="B125" t="s">
        <v>91</v>
      </c>
      <c r="C125" t="s">
        <v>8</v>
      </c>
      <c r="D125">
        <v>24</v>
      </c>
      <c r="E125" t="s">
        <v>13</v>
      </c>
      <c r="F125" s="5">
        <v>44686</v>
      </c>
      <c r="G125" t="s">
        <v>23</v>
      </c>
      <c r="H125">
        <v>100420</v>
      </c>
      <c r="I125" t="s">
        <v>250</v>
      </c>
      <c r="J125" t="s">
        <v>206</v>
      </c>
      <c r="K125">
        <v>1.2273972602739727</v>
      </c>
    </row>
    <row r="126" spans="1:11" x14ac:dyDescent="0.3">
      <c r="A126">
        <v>1166</v>
      </c>
      <c r="B126" t="s">
        <v>92</v>
      </c>
      <c r="C126" t="s">
        <v>15</v>
      </c>
      <c r="D126">
        <v>30</v>
      </c>
      <c r="E126" t="s">
        <v>13</v>
      </c>
      <c r="F126" s="5">
        <v>44850</v>
      </c>
      <c r="G126" t="s">
        <v>12</v>
      </c>
      <c r="H126">
        <v>114180</v>
      </c>
      <c r="I126" t="s">
        <v>250</v>
      </c>
      <c r="J126" t="s">
        <v>206</v>
      </c>
      <c r="K126">
        <v>0.77808219178082194</v>
      </c>
    </row>
    <row r="127" spans="1:11" x14ac:dyDescent="0.3">
      <c r="A127">
        <v>1167</v>
      </c>
      <c r="B127" t="s">
        <v>93</v>
      </c>
      <c r="C127" t="s">
        <v>15</v>
      </c>
      <c r="D127">
        <v>21</v>
      </c>
      <c r="E127" t="s">
        <v>13</v>
      </c>
      <c r="F127" s="5">
        <v>44678</v>
      </c>
      <c r="G127" t="s">
        <v>23</v>
      </c>
      <c r="H127">
        <v>33920</v>
      </c>
      <c r="I127" t="s">
        <v>251</v>
      </c>
      <c r="J127" t="s">
        <v>206</v>
      </c>
      <c r="K127">
        <v>1.2493150684931507</v>
      </c>
    </row>
    <row r="128" spans="1:11" x14ac:dyDescent="0.3">
      <c r="A128">
        <v>1168</v>
      </c>
      <c r="B128" t="s">
        <v>94</v>
      </c>
      <c r="C128" t="s">
        <v>8</v>
      </c>
      <c r="D128">
        <v>23</v>
      </c>
      <c r="E128" t="s">
        <v>13</v>
      </c>
      <c r="F128" s="5">
        <v>44440</v>
      </c>
      <c r="G128" t="s">
        <v>12</v>
      </c>
      <c r="H128">
        <v>106460</v>
      </c>
      <c r="I128" t="s">
        <v>250</v>
      </c>
      <c r="J128" t="s">
        <v>206</v>
      </c>
      <c r="K128">
        <v>1.9013698630136986</v>
      </c>
    </row>
    <row r="129" spans="1:11" x14ac:dyDescent="0.3">
      <c r="A129">
        <v>1169</v>
      </c>
      <c r="B129" t="s">
        <v>95</v>
      </c>
      <c r="C129" t="s">
        <v>8</v>
      </c>
      <c r="D129">
        <v>35</v>
      </c>
      <c r="E129" t="s">
        <v>13</v>
      </c>
      <c r="F129" s="5">
        <v>44727</v>
      </c>
      <c r="G129" t="s">
        <v>12</v>
      </c>
      <c r="H129">
        <v>40400</v>
      </c>
      <c r="I129" t="s">
        <v>251</v>
      </c>
      <c r="J129" t="s">
        <v>206</v>
      </c>
      <c r="K129">
        <v>1.1150684931506849</v>
      </c>
    </row>
    <row r="130" spans="1:11" x14ac:dyDescent="0.3">
      <c r="A130">
        <v>1171</v>
      </c>
      <c r="B130" t="s">
        <v>97</v>
      </c>
      <c r="C130" t="s">
        <v>8</v>
      </c>
      <c r="D130">
        <v>43</v>
      </c>
      <c r="E130" t="s">
        <v>13</v>
      </c>
      <c r="F130" s="5">
        <v>44620</v>
      </c>
      <c r="G130" t="s">
        <v>9</v>
      </c>
      <c r="H130">
        <v>36040</v>
      </c>
      <c r="I130" t="s">
        <v>251</v>
      </c>
      <c r="J130" t="s">
        <v>206</v>
      </c>
      <c r="K130">
        <v>1.4082191780821918</v>
      </c>
    </row>
    <row r="131" spans="1:11" x14ac:dyDescent="0.3">
      <c r="A131">
        <v>1172</v>
      </c>
      <c r="B131" t="s">
        <v>98</v>
      </c>
      <c r="C131" t="s">
        <v>15</v>
      </c>
      <c r="D131">
        <v>40</v>
      </c>
      <c r="E131" t="s">
        <v>13</v>
      </c>
      <c r="F131" s="5">
        <v>44381</v>
      </c>
      <c r="G131" t="s">
        <v>23</v>
      </c>
      <c r="H131">
        <v>104410</v>
      </c>
      <c r="I131" t="s">
        <v>250</v>
      </c>
      <c r="J131" t="s">
        <v>206</v>
      </c>
      <c r="K131">
        <v>2.0630136986301371</v>
      </c>
    </row>
    <row r="132" spans="1:11" x14ac:dyDescent="0.3">
      <c r="A132">
        <v>1173</v>
      </c>
      <c r="B132" t="s">
        <v>99</v>
      </c>
      <c r="C132" t="s">
        <v>8</v>
      </c>
      <c r="D132">
        <v>30</v>
      </c>
      <c r="E132" t="s">
        <v>13</v>
      </c>
      <c r="F132" s="5">
        <v>44606</v>
      </c>
      <c r="G132" t="s">
        <v>17</v>
      </c>
      <c r="H132">
        <v>96800</v>
      </c>
      <c r="I132" t="s">
        <v>250</v>
      </c>
      <c r="J132" t="s">
        <v>206</v>
      </c>
      <c r="K132">
        <v>1.4465753424657535</v>
      </c>
    </row>
    <row r="133" spans="1:11" x14ac:dyDescent="0.3">
      <c r="A133">
        <v>1174</v>
      </c>
      <c r="B133" t="s">
        <v>100</v>
      </c>
      <c r="C133" t="s">
        <v>15</v>
      </c>
      <c r="D133">
        <v>34</v>
      </c>
      <c r="E133" t="s">
        <v>13</v>
      </c>
      <c r="F133" s="5">
        <v>44459</v>
      </c>
      <c r="G133" t="s">
        <v>17</v>
      </c>
      <c r="H133">
        <v>85000</v>
      </c>
      <c r="I133" t="s">
        <v>251</v>
      </c>
      <c r="J133" t="s">
        <v>206</v>
      </c>
      <c r="K133">
        <v>1.8493150684931507</v>
      </c>
    </row>
    <row r="134" spans="1:11" x14ac:dyDescent="0.3">
      <c r="A134">
        <v>1176</v>
      </c>
      <c r="B134" t="s">
        <v>102</v>
      </c>
      <c r="C134" t="s">
        <v>8</v>
      </c>
      <c r="D134">
        <v>33</v>
      </c>
      <c r="E134" t="s">
        <v>13</v>
      </c>
      <c r="F134" s="5">
        <v>44243</v>
      </c>
      <c r="G134" t="s">
        <v>17</v>
      </c>
      <c r="H134">
        <v>59430</v>
      </c>
      <c r="I134" t="s">
        <v>251</v>
      </c>
      <c r="J134" t="s">
        <v>206</v>
      </c>
      <c r="K134">
        <v>2.441095890410959</v>
      </c>
    </row>
    <row r="135" spans="1:11" x14ac:dyDescent="0.3">
      <c r="A135">
        <v>1177</v>
      </c>
      <c r="B135" t="s">
        <v>103</v>
      </c>
      <c r="C135" t="s">
        <v>15</v>
      </c>
      <c r="D135">
        <v>33</v>
      </c>
      <c r="E135" t="s">
        <v>13</v>
      </c>
      <c r="F135" s="5">
        <v>44067</v>
      </c>
      <c r="G135" t="s">
        <v>17</v>
      </c>
      <c r="H135">
        <v>65360</v>
      </c>
      <c r="I135" t="s">
        <v>251</v>
      </c>
      <c r="J135" t="s">
        <v>206</v>
      </c>
      <c r="K135">
        <v>2.9232876712328766</v>
      </c>
    </row>
    <row r="136" spans="1:11" x14ac:dyDescent="0.3">
      <c r="A136">
        <v>1178</v>
      </c>
      <c r="B136" t="s">
        <v>104</v>
      </c>
      <c r="C136" t="s">
        <v>15</v>
      </c>
      <c r="D136">
        <v>32</v>
      </c>
      <c r="E136" t="s">
        <v>13</v>
      </c>
      <c r="F136" s="5">
        <v>44611</v>
      </c>
      <c r="G136" t="s">
        <v>12</v>
      </c>
      <c r="H136">
        <v>41570</v>
      </c>
      <c r="I136" t="s">
        <v>251</v>
      </c>
      <c r="J136" t="s">
        <v>206</v>
      </c>
      <c r="K136">
        <v>1.4328767123287671</v>
      </c>
    </row>
    <row r="137" spans="1:11" x14ac:dyDescent="0.3">
      <c r="A137">
        <v>1179</v>
      </c>
      <c r="B137" t="s">
        <v>105</v>
      </c>
      <c r="C137" t="s">
        <v>15</v>
      </c>
      <c r="D137">
        <v>33</v>
      </c>
      <c r="E137" t="s">
        <v>13</v>
      </c>
      <c r="F137" s="5">
        <v>44312</v>
      </c>
      <c r="G137" t="s">
        <v>23</v>
      </c>
      <c r="H137">
        <v>75280</v>
      </c>
      <c r="I137" t="s">
        <v>251</v>
      </c>
      <c r="J137" t="s">
        <v>206</v>
      </c>
      <c r="K137">
        <v>2.2520547945205478</v>
      </c>
    </row>
    <row r="138" spans="1:11" x14ac:dyDescent="0.3">
      <c r="A138">
        <v>1180</v>
      </c>
      <c r="B138" t="s">
        <v>106</v>
      </c>
      <c r="C138" t="s">
        <v>8</v>
      </c>
      <c r="D138">
        <v>33</v>
      </c>
      <c r="E138" t="s">
        <v>13</v>
      </c>
      <c r="F138" s="5">
        <v>44385</v>
      </c>
      <c r="G138" t="s">
        <v>9</v>
      </c>
      <c r="H138">
        <v>74550</v>
      </c>
      <c r="I138" t="s">
        <v>251</v>
      </c>
      <c r="J138" t="s">
        <v>206</v>
      </c>
      <c r="K138">
        <v>2.0520547945205481</v>
      </c>
    </row>
    <row r="139" spans="1:11" x14ac:dyDescent="0.3">
      <c r="A139">
        <v>1181</v>
      </c>
      <c r="B139" t="s">
        <v>107</v>
      </c>
      <c r="C139" t="s">
        <v>8</v>
      </c>
      <c r="D139">
        <v>30</v>
      </c>
      <c r="E139" t="s">
        <v>13</v>
      </c>
      <c r="F139" s="5">
        <v>44701</v>
      </c>
      <c r="G139" t="s">
        <v>12</v>
      </c>
      <c r="H139">
        <v>67950</v>
      </c>
      <c r="I139" t="s">
        <v>251</v>
      </c>
      <c r="J139" t="s">
        <v>206</v>
      </c>
      <c r="K139">
        <v>1.1863013698630136</v>
      </c>
    </row>
    <row r="140" spans="1:11" x14ac:dyDescent="0.3">
      <c r="A140">
        <v>1183</v>
      </c>
      <c r="B140" t="s">
        <v>109</v>
      </c>
      <c r="C140" t="s">
        <v>8</v>
      </c>
      <c r="D140">
        <v>26</v>
      </c>
      <c r="E140" t="s">
        <v>13</v>
      </c>
      <c r="F140" s="5">
        <v>44411</v>
      </c>
      <c r="G140" t="s">
        <v>12</v>
      </c>
      <c r="H140">
        <v>53540</v>
      </c>
      <c r="I140" t="s">
        <v>251</v>
      </c>
      <c r="J140" t="s">
        <v>206</v>
      </c>
      <c r="K140">
        <v>1.9808219178082191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C757E-7591-4F63-AC64-11B898F2FD60}">
  <dimension ref="B3:D9"/>
  <sheetViews>
    <sheetView workbookViewId="0">
      <selection activeCell="P15" sqref="P15"/>
    </sheetView>
  </sheetViews>
  <sheetFormatPr defaultRowHeight="14.4" x14ac:dyDescent="0.3"/>
  <cols>
    <col min="2" max="2" width="13.109375" bestFit="1" customWidth="1"/>
    <col min="3" max="3" width="10.5546875" bestFit="1" customWidth="1"/>
    <col min="4" max="4" width="15.77734375" bestFit="1" customWidth="1"/>
  </cols>
  <sheetData>
    <row r="3" spans="2:4" x14ac:dyDescent="0.3">
      <c r="B3" s="26" t="s">
        <v>228</v>
      </c>
      <c r="C3" t="s">
        <v>237</v>
      </c>
      <c r="D3" t="s">
        <v>232</v>
      </c>
    </row>
    <row r="4" spans="2:4" x14ac:dyDescent="0.3">
      <c r="B4" s="27" t="s">
        <v>43</v>
      </c>
      <c r="C4">
        <v>4</v>
      </c>
      <c r="D4" s="2">
        <v>92080</v>
      </c>
    </row>
    <row r="5" spans="2:4" x14ac:dyDescent="0.3">
      <c r="B5" s="27" t="s">
        <v>10</v>
      </c>
      <c r="C5">
        <v>20</v>
      </c>
      <c r="D5" s="2">
        <v>75933</v>
      </c>
    </row>
    <row r="6" spans="2:4" x14ac:dyDescent="0.3">
      <c r="B6" s="27" t="s">
        <v>13</v>
      </c>
      <c r="C6">
        <v>137</v>
      </c>
      <c r="D6" s="2">
        <v>76798.759124087592</v>
      </c>
    </row>
    <row r="7" spans="2:4" x14ac:dyDescent="0.3">
      <c r="B7" s="27" t="s">
        <v>18</v>
      </c>
      <c r="C7">
        <v>16</v>
      </c>
      <c r="D7" s="2">
        <v>78115</v>
      </c>
    </row>
    <row r="8" spans="2:4" x14ac:dyDescent="0.3">
      <c r="B8" s="27" t="s">
        <v>49</v>
      </c>
      <c r="C8">
        <v>6</v>
      </c>
      <c r="D8" s="2">
        <v>77423.333333333328</v>
      </c>
    </row>
    <row r="9" spans="2:4" x14ac:dyDescent="0.3">
      <c r="B9" s="27" t="s">
        <v>229</v>
      </c>
      <c r="C9">
        <v>183</v>
      </c>
      <c r="D9" s="2">
        <v>77173.715846994543</v>
      </c>
    </row>
  </sheetData>
  <sortState xmlns:xlrd2="http://schemas.microsoft.com/office/spreadsheetml/2017/richdata2" ref="B2:D8">
    <sortCondition descending="1" ref="D2"/>
  </sortState>
  <conditionalFormatting pivot="1" sqref="D4:D8">
    <cfRule type="dataBar" priority="1">
      <dataBar>
        <cfvo type="min"/>
        <cfvo type="max"/>
        <color rgb="FF638EC6"/>
      </dataBar>
      <extLst>
        <ext xmlns:x14="http://schemas.microsoft.com/office/spreadsheetml/2009/9/main" uri="{B025F937-C7B1-47D3-B67F-A62EFF666E3E}">
          <x14:id>{EECC34D1-7B1E-45F6-92B3-5BAC5561DACC}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ECC34D1-7B1E-45F6-92B3-5BAC5561DACC}">
            <x14:dataBar minLength="0" maxLength="100" gradient="0">
              <x14:cfvo type="autoMin"/>
              <x14:cfvo type="autoMax"/>
              <x14:negativeFillColor rgb="FFFF0000"/>
              <x14:axisColor rgb="FF000000"/>
            </x14:dataBar>
          </x14:cfRule>
          <xm:sqref>D4:D8</xm:sqref>
        </x14:conditionalFormatting>
      </x14:conditionalFormattings>
    </ex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BFDE6-5D1C-427B-8606-88D693834077}">
  <dimension ref="C3:U39"/>
  <sheetViews>
    <sheetView topLeftCell="B1" workbookViewId="0">
      <selection activeCell="D19" sqref="D19"/>
    </sheetView>
  </sheetViews>
  <sheetFormatPr defaultRowHeight="14.4" x14ac:dyDescent="0.3"/>
  <cols>
    <col min="3" max="3" width="12.5546875" bestFit="1" customWidth="1"/>
    <col min="4" max="4" width="13.88671875" bestFit="1" customWidth="1"/>
    <col min="20" max="20" width="9.88671875" bestFit="1" customWidth="1"/>
    <col min="21" max="21" width="12.109375" bestFit="1" customWidth="1"/>
  </cols>
  <sheetData>
    <row r="3" spans="3:21" x14ac:dyDescent="0.3">
      <c r="C3" s="26" t="s">
        <v>228</v>
      </c>
      <c r="D3" t="s">
        <v>231</v>
      </c>
      <c r="S3" s="35" t="s">
        <v>258</v>
      </c>
      <c r="T3" s="35" t="s">
        <v>259</v>
      </c>
      <c r="U3" s="35" t="s">
        <v>260</v>
      </c>
    </row>
    <row r="4" spans="3:21" x14ac:dyDescent="0.3">
      <c r="C4" s="27" t="s">
        <v>254</v>
      </c>
      <c r="D4">
        <v>37</v>
      </c>
      <c r="S4" s="34">
        <v>43952</v>
      </c>
      <c r="T4" s="33">
        <f>COUNTIFS(Table_staff[Date Joined],"&gt;="&amp;S4,Table_staff[Date Joined],"&lt;="&amp;EOMONTH(S4,0))</f>
        <v>3</v>
      </c>
      <c r="U4" s="33">
        <f>SUM($T$4:T4)</f>
        <v>3</v>
      </c>
    </row>
    <row r="5" spans="3:21" x14ac:dyDescent="0.3">
      <c r="C5" s="27" t="s">
        <v>255</v>
      </c>
      <c r="D5">
        <v>82</v>
      </c>
      <c r="S5" s="34">
        <v>43983</v>
      </c>
      <c r="T5" s="33">
        <f>COUNTIFS(Table_staff[Date Joined],"&gt;="&amp;S5,Table_staff[Date Joined],"&lt;="&amp;EOMONTH(S5,0))</f>
        <v>1</v>
      </c>
      <c r="U5" s="33">
        <f>SUM($T$4:T5)</f>
        <v>4</v>
      </c>
    </row>
    <row r="6" spans="3:21" x14ac:dyDescent="0.3">
      <c r="C6" s="27" t="s">
        <v>256</v>
      </c>
      <c r="D6">
        <v>62</v>
      </c>
      <c r="S6" s="34">
        <v>44013</v>
      </c>
      <c r="T6" s="33">
        <f>COUNTIFS(Table_staff[Date Joined],"&gt;="&amp;S6,Table_staff[Date Joined],"&lt;="&amp;EOMONTH(S6,0))</f>
        <v>5</v>
      </c>
      <c r="U6" s="33">
        <f>SUM($T$4:T6)</f>
        <v>9</v>
      </c>
    </row>
    <row r="7" spans="3:21" x14ac:dyDescent="0.3">
      <c r="C7" s="27" t="s">
        <v>257</v>
      </c>
      <c r="D7">
        <v>2</v>
      </c>
      <c r="S7" s="34">
        <v>44044</v>
      </c>
      <c r="T7" s="33">
        <f>COUNTIFS(Table_staff[Date Joined],"&gt;="&amp;S7,Table_staff[Date Joined],"&lt;="&amp;EOMONTH(S7,0))</f>
        <v>3</v>
      </c>
      <c r="U7" s="33">
        <f>SUM($T$4:T7)</f>
        <v>12</v>
      </c>
    </row>
    <row r="8" spans="3:21" x14ac:dyDescent="0.3">
      <c r="C8" s="27" t="s">
        <v>229</v>
      </c>
      <c r="D8">
        <v>183</v>
      </c>
      <c r="S8" s="34">
        <v>44075</v>
      </c>
      <c r="T8" s="33">
        <f>COUNTIFS(Table_staff[Date Joined],"&gt;="&amp;S8,Table_staff[Date Joined],"&lt;="&amp;EOMONTH(S8,0))</f>
        <v>6</v>
      </c>
      <c r="U8" s="33">
        <f>SUM($T$4:T8)</f>
        <v>18</v>
      </c>
    </row>
    <row r="9" spans="3:21" x14ac:dyDescent="0.3">
      <c r="S9" s="34">
        <v>44105</v>
      </c>
      <c r="T9" s="33">
        <f>COUNTIFS(Table_staff[Date Joined],"&gt;="&amp;S9,Table_staff[Date Joined],"&lt;="&amp;EOMONTH(S9,0))</f>
        <v>6</v>
      </c>
      <c r="U9" s="33">
        <f>SUM($T$4:T9)</f>
        <v>24</v>
      </c>
    </row>
    <row r="10" spans="3:21" x14ac:dyDescent="0.3">
      <c r="S10" s="34">
        <v>44136</v>
      </c>
      <c r="T10" s="33">
        <f>COUNTIFS(Table_staff[Date Joined],"&gt;="&amp;S10,Table_staff[Date Joined],"&lt;="&amp;EOMONTH(S10,0))</f>
        <v>6</v>
      </c>
      <c r="U10" s="33">
        <f>SUM($T$4:T10)</f>
        <v>30</v>
      </c>
    </row>
    <row r="11" spans="3:21" x14ac:dyDescent="0.3">
      <c r="S11" s="34">
        <v>44166</v>
      </c>
      <c r="T11" s="33">
        <f>COUNTIFS(Table_staff[Date Joined],"&gt;="&amp;S11,Table_staff[Date Joined],"&lt;="&amp;EOMONTH(S11,0))</f>
        <v>7</v>
      </c>
      <c r="U11" s="33">
        <f>SUM($T$4:T11)</f>
        <v>37</v>
      </c>
    </row>
    <row r="12" spans="3:21" x14ac:dyDescent="0.3">
      <c r="S12" s="34">
        <v>44197</v>
      </c>
      <c r="T12" s="33">
        <f>COUNTIFS(Table_staff[Date Joined],"&gt;="&amp;S12,Table_staff[Date Joined],"&lt;="&amp;EOMONTH(S12,0))</f>
        <v>6</v>
      </c>
      <c r="U12" s="33">
        <f>SUM($T$4:T12)</f>
        <v>43</v>
      </c>
    </row>
    <row r="13" spans="3:21" x14ac:dyDescent="0.3">
      <c r="S13" s="34">
        <v>44228</v>
      </c>
      <c r="T13" s="33">
        <f>COUNTIFS(Table_staff[Date Joined],"&gt;="&amp;S13,Table_staff[Date Joined],"&lt;="&amp;EOMONTH(S13,0))</f>
        <v>4</v>
      </c>
      <c r="U13" s="33">
        <f>SUM($T$4:T13)</f>
        <v>47</v>
      </c>
    </row>
    <row r="14" spans="3:21" x14ac:dyDescent="0.3">
      <c r="S14" s="34">
        <v>44256</v>
      </c>
      <c r="T14" s="33">
        <f>COUNTIFS(Table_staff[Date Joined],"&gt;="&amp;S14,Table_staff[Date Joined],"&lt;="&amp;EOMONTH(S14,0))</f>
        <v>9</v>
      </c>
      <c r="U14" s="33">
        <f>SUM($T$4:T14)</f>
        <v>56</v>
      </c>
    </row>
    <row r="15" spans="3:21" x14ac:dyDescent="0.3">
      <c r="S15" s="34">
        <v>44287</v>
      </c>
      <c r="T15" s="33">
        <f>COUNTIFS(Table_staff[Date Joined],"&gt;="&amp;S15,Table_staff[Date Joined],"&lt;="&amp;EOMONTH(S15,0))</f>
        <v>5</v>
      </c>
      <c r="U15" s="33">
        <f>SUM($T$4:T15)</f>
        <v>61</v>
      </c>
    </row>
    <row r="16" spans="3:21" x14ac:dyDescent="0.3">
      <c r="S16" s="34">
        <v>44317</v>
      </c>
      <c r="T16" s="33">
        <f>COUNTIFS(Table_staff[Date Joined],"&gt;="&amp;S16,Table_staff[Date Joined],"&lt;="&amp;EOMONTH(S16,0))</f>
        <v>10</v>
      </c>
      <c r="U16" s="33">
        <f>SUM($T$4:T16)</f>
        <v>71</v>
      </c>
    </row>
    <row r="17" spans="19:21" x14ac:dyDescent="0.3">
      <c r="S17" s="34">
        <v>44348</v>
      </c>
      <c r="T17" s="33">
        <f>COUNTIFS(Table_staff[Date Joined],"&gt;="&amp;S17,Table_staff[Date Joined],"&lt;="&amp;EOMONTH(S17,0))</f>
        <v>6</v>
      </c>
      <c r="U17" s="33">
        <f>SUM($T$4:T17)</f>
        <v>77</v>
      </c>
    </row>
    <row r="18" spans="19:21" x14ac:dyDescent="0.3">
      <c r="S18" s="34">
        <v>44378</v>
      </c>
      <c r="T18" s="33">
        <f>COUNTIFS(Table_staff[Date Joined],"&gt;="&amp;S18,Table_staff[Date Joined],"&lt;="&amp;EOMONTH(S18,0))</f>
        <v>13</v>
      </c>
      <c r="U18" s="33">
        <f>SUM($T$4:T18)</f>
        <v>90</v>
      </c>
    </row>
    <row r="19" spans="19:21" x14ac:dyDescent="0.3">
      <c r="S19" s="34">
        <v>44409</v>
      </c>
      <c r="T19" s="33">
        <f>COUNTIFS(Table_staff[Date Joined],"&gt;="&amp;S19,Table_staff[Date Joined],"&lt;="&amp;EOMONTH(S19,0))</f>
        <v>4</v>
      </c>
      <c r="U19" s="33">
        <f>SUM($T$4:T19)</f>
        <v>94</v>
      </c>
    </row>
    <row r="20" spans="19:21" x14ac:dyDescent="0.3">
      <c r="S20" s="34">
        <v>44440</v>
      </c>
      <c r="T20" s="33">
        <f>COUNTIFS(Table_staff[Date Joined],"&gt;="&amp;S20,Table_staff[Date Joined],"&lt;="&amp;EOMONTH(S20,0))</f>
        <v>11</v>
      </c>
      <c r="U20" s="33">
        <f>SUM($T$4:T20)</f>
        <v>105</v>
      </c>
    </row>
    <row r="21" spans="19:21" x14ac:dyDescent="0.3">
      <c r="S21" s="34">
        <v>44470</v>
      </c>
      <c r="T21" s="33">
        <f>COUNTIFS(Table_staff[Date Joined],"&gt;="&amp;S21,Table_staff[Date Joined],"&lt;="&amp;EOMONTH(S21,0))</f>
        <v>3</v>
      </c>
      <c r="U21" s="33">
        <f>SUM($T$4:T21)</f>
        <v>108</v>
      </c>
    </row>
    <row r="22" spans="19:21" x14ac:dyDescent="0.3">
      <c r="S22" s="34">
        <v>44501</v>
      </c>
      <c r="T22" s="33">
        <f>COUNTIFS(Table_staff[Date Joined],"&gt;="&amp;S22,Table_staff[Date Joined],"&lt;="&amp;EOMONTH(S22,0))</f>
        <v>4</v>
      </c>
      <c r="U22" s="33">
        <f>SUM($T$4:T22)</f>
        <v>112</v>
      </c>
    </row>
    <row r="23" spans="19:21" x14ac:dyDescent="0.3">
      <c r="S23" s="34">
        <v>44531</v>
      </c>
      <c r="T23" s="33">
        <f>COUNTIFS(Table_staff[Date Joined],"&gt;="&amp;S23,Table_staff[Date Joined],"&lt;="&amp;EOMONTH(S23,0))</f>
        <v>7</v>
      </c>
      <c r="U23" s="33">
        <f>SUM($T$4:T23)</f>
        <v>119</v>
      </c>
    </row>
    <row r="24" spans="19:21" x14ac:dyDescent="0.3">
      <c r="S24" s="34">
        <v>44562</v>
      </c>
      <c r="T24" s="33">
        <f>COUNTIFS(Table_staff[Date Joined],"&gt;="&amp;S24,Table_staff[Date Joined],"&lt;="&amp;EOMONTH(S24,0))</f>
        <v>3</v>
      </c>
      <c r="U24" s="33">
        <f>SUM($T$4:T24)</f>
        <v>122</v>
      </c>
    </row>
    <row r="25" spans="19:21" x14ac:dyDescent="0.3">
      <c r="S25" s="34">
        <v>44593</v>
      </c>
      <c r="T25" s="33">
        <f>COUNTIFS(Table_staff[Date Joined],"&gt;="&amp;S25,Table_staff[Date Joined],"&lt;="&amp;EOMONTH(S25,0))</f>
        <v>10</v>
      </c>
      <c r="U25" s="33">
        <f>SUM($T$4:T25)</f>
        <v>132</v>
      </c>
    </row>
    <row r="26" spans="19:21" x14ac:dyDescent="0.3">
      <c r="S26" s="34">
        <v>44621</v>
      </c>
      <c r="T26" s="33">
        <f>COUNTIFS(Table_staff[Date Joined],"&gt;="&amp;S26,Table_staff[Date Joined],"&lt;="&amp;EOMONTH(S26,0))</f>
        <v>9</v>
      </c>
      <c r="U26" s="33">
        <f>SUM($T$4:T26)</f>
        <v>141</v>
      </c>
    </row>
    <row r="27" spans="19:21" x14ac:dyDescent="0.3">
      <c r="S27" s="34">
        <v>44652</v>
      </c>
      <c r="T27" s="33">
        <f>COUNTIFS(Table_staff[Date Joined],"&gt;="&amp;S27,Table_staff[Date Joined],"&lt;="&amp;EOMONTH(S27,0))</f>
        <v>9</v>
      </c>
      <c r="U27" s="33">
        <f>SUM($T$4:T27)</f>
        <v>150</v>
      </c>
    </row>
    <row r="28" spans="19:21" x14ac:dyDescent="0.3">
      <c r="S28" s="34">
        <v>44682</v>
      </c>
      <c r="T28" s="33">
        <f>COUNTIFS(Table_staff[Date Joined],"&gt;="&amp;S28,Table_staff[Date Joined],"&lt;="&amp;EOMONTH(S28,0))</f>
        <v>9</v>
      </c>
      <c r="U28" s="33">
        <f>SUM($T$4:T28)</f>
        <v>159</v>
      </c>
    </row>
    <row r="29" spans="19:21" x14ac:dyDescent="0.3">
      <c r="S29" s="34">
        <v>44713</v>
      </c>
      <c r="T29" s="33">
        <f>COUNTIFS(Table_staff[Date Joined],"&gt;="&amp;S29,Table_staff[Date Joined],"&lt;="&amp;EOMONTH(S29,0))</f>
        <v>7</v>
      </c>
      <c r="U29" s="33">
        <f>SUM($T$4:T29)</f>
        <v>166</v>
      </c>
    </row>
    <row r="30" spans="19:21" x14ac:dyDescent="0.3">
      <c r="S30" s="34">
        <v>44743</v>
      </c>
      <c r="T30" s="33">
        <f>COUNTIFS(Table_staff[Date Joined],"&gt;="&amp;S30,Table_staff[Date Joined],"&lt;="&amp;EOMONTH(S30,0))</f>
        <v>5</v>
      </c>
      <c r="U30" s="33">
        <f>SUM($T$4:T30)</f>
        <v>171</v>
      </c>
    </row>
    <row r="31" spans="19:21" x14ac:dyDescent="0.3">
      <c r="S31" s="34">
        <v>44774</v>
      </c>
      <c r="T31" s="33">
        <f>COUNTIFS(Table_staff[Date Joined],"&gt;="&amp;S31,Table_staff[Date Joined],"&lt;="&amp;EOMONTH(S31,0))</f>
        <v>5</v>
      </c>
      <c r="U31" s="33">
        <f>SUM($T$4:T31)</f>
        <v>176</v>
      </c>
    </row>
    <row r="32" spans="19:21" x14ac:dyDescent="0.3">
      <c r="S32" s="34">
        <v>44805</v>
      </c>
      <c r="T32" s="33">
        <f>COUNTIFS(Table_staff[Date Joined],"&gt;="&amp;S32,Table_staff[Date Joined],"&lt;="&amp;EOMONTH(S32,0))</f>
        <v>2</v>
      </c>
      <c r="U32" s="33">
        <f>SUM($T$4:T32)</f>
        <v>178</v>
      </c>
    </row>
    <row r="33" spans="19:21" x14ac:dyDescent="0.3">
      <c r="S33" s="34">
        <v>44835</v>
      </c>
      <c r="T33" s="33">
        <f>COUNTIFS(Table_staff[Date Joined],"&gt;="&amp;S33,Table_staff[Date Joined],"&lt;="&amp;EOMONTH(S33,0))</f>
        <v>3</v>
      </c>
      <c r="U33" s="33">
        <f>SUM($T$4:T33)</f>
        <v>181</v>
      </c>
    </row>
    <row r="34" spans="19:21" x14ac:dyDescent="0.3">
      <c r="S34" s="34">
        <v>44866</v>
      </c>
      <c r="T34" s="33">
        <f>COUNTIFS(Table_staff[Date Joined],"&gt;="&amp;S34,Table_staff[Date Joined],"&lt;="&amp;EOMONTH(S34,0))</f>
        <v>0</v>
      </c>
      <c r="U34" s="33">
        <f>SUM($T$4:T34)</f>
        <v>181</v>
      </c>
    </row>
    <row r="35" spans="19:21" x14ac:dyDescent="0.3">
      <c r="S35" s="34">
        <v>44896</v>
      </c>
      <c r="T35" s="33">
        <f>COUNTIFS(Table_staff[Date Joined],"&gt;="&amp;S35,Table_staff[Date Joined],"&lt;="&amp;EOMONTH(S35,0))</f>
        <v>0</v>
      </c>
      <c r="U35" s="33">
        <f>SUM($T$4:T35)</f>
        <v>181</v>
      </c>
    </row>
    <row r="36" spans="19:21" x14ac:dyDescent="0.3">
      <c r="S36" s="34">
        <v>44927</v>
      </c>
      <c r="T36" s="33">
        <f>COUNTIFS(Table_staff[Date Joined],"&gt;="&amp;S36,Table_staff[Date Joined],"&lt;="&amp;EOMONTH(S36,0))</f>
        <v>0</v>
      </c>
      <c r="U36" s="33">
        <f>SUM($T$4:T36)</f>
        <v>181</v>
      </c>
    </row>
    <row r="37" spans="19:21" x14ac:dyDescent="0.3">
      <c r="S37" s="34">
        <v>44958</v>
      </c>
      <c r="T37" s="33">
        <f>COUNTIFS(Table_staff[Date Joined],"&gt;="&amp;S37,Table_staff[Date Joined],"&lt;="&amp;EOMONTH(S37,0))</f>
        <v>1</v>
      </c>
      <c r="U37" s="33">
        <f>SUM($T$4:T37)</f>
        <v>182</v>
      </c>
    </row>
    <row r="38" spans="19:21" x14ac:dyDescent="0.3">
      <c r="S38" s="34">
        <v>44986</v>
      </c>
      <c r="T38" s="33">
        <f>COUNTIFS(Table_staff[Date Joined],"&gt;="&amp;S38,Table_staff[Date Joined],"&lt;="&amp;EOMONTH(S38,0))</f>
        <v>0</v>
      </c>
      <c r="U38" s="33">
        <f>SUM($T$4:T38)</f>
        <v>182</v>
      </c>
    </row>
    <row r="39" spans="19:21" x14ac:dyDescent="0.3">
      <c r="S39" s="34">
        <v>45017</v>
      </c>
      <c r="T39" s="33">
        <f>COUNTIFS(Table_staff[Date Joined],"&gt;="&amp;S39,Table_staff[Date Joined],"&lt;="&amp;EOMONTH(S39,0))</f>
        <v>1</v>
      </c>
      <c r="U39" s="33">
        <f>SUM($T$4:T39)</f>
        <v>183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0F46B-E884-4DFA-B71A-0895611096E2}">
  <dimension ref="B4:C8"/>
  <sheetViews>
    <sheetView workbookViewId="0">
      <selection activeCell="N9" sqref="N9"/>
    </sheetView>
  </sheetViews>
  <sheetFormatPr defaultRowHeight="14.4" x14ac:dyDescent="0.3"/>
  <cols>
    <col min="2" max="2" width="13.109375" bestFit="1" customWidth="1"/>
  </cols>
  <sheetData>
    <row r="4" spans="2:3" x14ac:dyDescent="0.3">
      <c r="B4" s="32" t="s">
        <v>43</v>
      </c>
      <c r="C4" s="33">
        <v>5</v>
      </c>
    </row>
    <row r="5" spans="2:3" x14ac:dyDescent="0.3">
      <c r="B5" s="32" t="s">
        <v>10</v>
      </c>
      <c r="C5" s="33">
        <v>4</v>
      </c>
    </row>
    <row r="6" spans="2:3" x14ac:dyDescent="0.3">
      <c r="B6" s="32" t="s">
        <v>13</v>
      </c>
      <c r="C6" s="33">
        <v>3</v>
      </c>
    </row>
    <row r="7" spans="2:3" x14ac:dyDescent="0.3">
      <c r="B7" s="32" t="s">
        <v>18</v>
      </c>
      <c r="C7" s="33">
        <v>2</v>
      </c>
    </row>
    <row r="8" spans="2:3" x14ac:dyDescent="0.3">
      <c r="B8" s="32" t="s">
        <v>49</v>
      </c>
      <c r="C8" s="33">
        <v>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90A0-6FA8-4517-B775-40D8640E0CFF}">
  <dimension ref="B2:H10"/>
  <sheetViews>
    <sheetView workbookViewId="0">
      <selection activeCell="N3" sqref="N3"/>
    </sheetView>
  </sheetViews>
  <sheetFormatPr defaultRowHeight="14.4" x14ac:dyDescent="0.3"/>
  <cols>
    <col min="2" max="2" width="12.5546875" bestFit="1" customWidth="1"/>
    <col min="3" max="3" width="13.88671875" bestFit="1" customWidth="1"/>
    <col min="4" max="4" width="3.33203125" bestFit="1" customWidth="1"/>
    <col min="5" max="5" width="12" bestFit="1" customWidth="1"/>
    <col min="6" max="6" width="5.21875" bestFit="1" customWidth="1"/>
    <col min="7" max="7" width="12.5546875" bestFit="1" customWidth="1"/>
    <col min="8" max="8" width="13.88671875" bestFit="1" customWidth="1"/>
  </cols>
  <sheetData>
    <row r="2" spans="2:8" x14ac:dyDescent="0.3">
      <c r="B2" s="26" t="s">
        <v>205</v>
      </c>
      <c r="C2" t="s" vm="2">
        <v>207</v>
      </c>
      <c r="G2" s="26" t="s">
        <v>205</v>
      </c>
      <c r="H2" t="s" vm="1">
        <v>206</v>
      </c>
    </row>
    <row r="4" spans="2:8" x14ac:dyDescent="0.3">
      <c r="B4" s="26" t="s">
        <v>228</v>
      </c>
      <c r="C4" t="s">
        <v>231</v>
      </c>
      <c r="G4" s="26" t="s">
        <v>228</v>
      </c>
      <c r="H4" t="s">
        <v>231</v>
      </c>
    </row>
    <row r="5" spans="2:8" x14ac:dyDescent="0.3">
      <c r="B5" s="27" t="s">
        <v>12</v>
      </c>
      <c r="C5">
        <v>28</v>
      </c>
      <c r="G5" s="27" t="s">
        <v>23</v>
      </c>
      <c r="H5">
        <v>27</v>
      </c>
    </row>
    <row r="6" spans="2:8" x14ac:dyDescent="0.3">
      <c r="B6" s="27" t="s">
        <v>23</v>
      </c>
      <c r="C6">
        <v>27</v>
      </c>
      <c r="G6" s="27" t="s">
        <v>12</v>
      </c>
      <c r="H6">
        <v>27</v>
      </c>
    </row>
    <row r="7" spans="2:8" x14ac:dyDescent="0.3">
      <c r="B7" s="27" t="s">
        <v>17</v>
      </c>
      <c r="C7">
        <v>19</v>
      </c>
      <c r="G7" s="27" t="s">
        <v>17</v>
      </c>
      <c r="H7">
        <v>19</v>
      </c>
    </row>
    <row r="8" spans="2:8" x14ac:dyDescent="0.3">
      <c r="B8" s="27" t="s">
        <v>9</v>
      </c>
      <c r="C8">
        <v>14</v>
      </c>
      <c r="G8" s="27" t="s">
        <v>9</v>
      </c>
      <c r="H8">
        <v>14</v>
      </c>
    </row>
    <row r="9" spans="2:8" x14ac:dyDescent="0.3">
      <c r="B9" s="27" t="s">
        <v>26</v>
      </c>
      <c r="C9">
        <v>4</v>
      </c>
      <c r="G9" s="27" t="s">
        <v>26</v>
      </c>
      <c r="H9">
        <v>4</v>
      </c>
    </row>
    <row r="10" spans="2:8" x14ac:dyDescent="0.3">
      <c r="B10" s="27" t="s">
        <v>229</v>
      </c>
      <c r="C10">
        <v>92</v>
      </c>
      <c r="G10" s="27" t="s">
        <v>229</v>
      </c>
      <c r="H10">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DA6892-D14D-45A9-87CB-6C6FC4CF1B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Final Report Card</vt:lpstr>
      <vt:lpstr>All Staff</vt:lpstr>
      <vt:lpstr>NewZ</vt:lpstr>
      <vt:lpstr>india</vt:lpstr>
      <vt:lpstr>info Finder </vt:lpstr>
      <vt:lpstr>Male Vs Female</vt:lpstr>
      <vt:lpstr>Salary spread</vt:lpstr>
      <vt:lpstr>Sheet1</vt:lpstr>
      <vt:lpstr>Salary vs Department</vt:lpstr>
      <vt:lpstr>Num of Emp per Mounth</vt:lpstr>
      <vt:lpstr>Salary vs Employee Rating Corr.</vt:lpstr>
      <vt:lpstr>Department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Ammar</dc:creator>
  <cp:lastModifiedBy>Ammar</cp:lastModifiedBy>
  <dcterms:created xsi:type="dcterms:W3CDTF">2015-06-05T18:17:20Z</dcterms:created>
  <dcterms:modified xsi:type="dcterms:W3CDTF">2023-08-25T13:28:48Z</dcterms:modified>
</cp:coreProperties>
</file>