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12408\Desktop\DA\Excel files\Udemy\"/>
    </mc:Choice>
  </mc:AlternateContent>
  <xr:revisionPtr revIDLastSave="0" documentId="13_ncr:1_{25D80E48-7165-4623-9741-B3B563160DFF}" xr6:coauthVersionLast="47" xr6:coauthVersionMax="47" xr10:uidLastSave="{00000000-0000-0000-0000-000000000000}"/>
  <bookViews>
    <workbookView xWindow="-108" yWindow="-108" windowWidth="23256" windowHeight="12456" firstSheet="1" activeTab="5" xr2:uid="{00000000-000D-0000-FFFF-FFFF00000000}"/>
  </bookViews>
  <sheets>
    <sheet name="Data Tables" sheetId="1" r:id="rId1"/>
    <sheet name="Sheet7" sheetId="9" r:id="rId2"/>
    <sheet name="Sheet1" sheetId="10" r:id="rId3"/>
    <sheet name="Sheet2" sheetId="11" r:id="rId4"/>
    <sheet name="Pivottables" sheetId="2" r:id="rId5"/>
    <sheet name="Income Sources" sheetId="3" r:id="rId6"/>
    <sheet name="Geographically" sheetId="4" r:id="rId7"/>
    <sheet name="Sales Process" sheetId="5" r:id="rId8"/>
    <sheet name="Project Status" sheetId="6" r:id="rId9"/>
  </sheets>
  <definedNames>
    <definedName name="Slicer_Year">#N/A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W26" i="2" l="1"/>
  <c r="AV26" i="2"/>
  <c r="AW24" i="2"/>
  <c r="AV24" i="2"/>
  <c r="AW21" i="2"/>
  <c r="AV21" i="2"/>
  <c r="AW17" i="2"/>
  <c r="AV17" i="2"/>
  <c r="AW14" i="2"/>
  <c r="AV14" i="2"/>
  <c r="AW11" i="2"/>
  <c r="AV11" i="2"/>
  <c r="N9" i="2"/>
  <c r="M9" i="2"/>
  <c r="J9" i="2"/>
  <c r="N8" i="2"/>
  <c r="M8" i="2"/>
  <c r="J8" i="2"/>
  <c r="X7" i="2"/>
  <c r="N7" i="2"/>
  <c r="M7" i="2"/>
  <c r="J7" i="2"/>
  <c r="N6" i="2"/>
  <c r="M6" i="2"/>
  <c r="J6" i="2"/>
  <c r="N5" i="2"/>
  <c r="M5" i="2"/>
  <c r="J5" i="2"/>
  <c r="AN4" i="2"/>
  <c r="AM4" i="2"/>
  <c r="N4" i="2"/>
  <c r="M4" i="2"/>
  <c r="J4" i="2"/>
  <c r="AN3" i="2"/>
  <c r="AM3" i="2"/>
  <c r="L15" i="9"/>
  <c r="L14" i="9"/>
  <c r="L5" i="1"/>
  <c r="AW22" i="2"/>
  <c r="AW25" i="2"/>
  <c r="AV25" i="2"/>
  <c r="AV31" i="2"/>
  <c r="AW30" i="2"/>
  <c r="AV27" i="2"/>
  <c r="AV20" i="2"/>
  <c r="AV18" i="2"/>
  <c r="AV22" i="2"/>
  <c r="AV13" i="2"/>
  <c r="AV28" i="2"/>
  <c r="AV29" i="2"/>
  <c r="AW20" i="2"/>
  <c r="AV16" i="2"/>
  <c r="AW16" i="2"/>
  <c r="S4" i="2"/>
  <c r="AW12" i="2"/>
  <c r="AW28" i="2"/>
  <c r="AW18" i="2"/>
  <c r="AW27" i="2"/>
  <c r="AW31" i="2"/>
  <c r="AV30" i="2"/>
  <c r="AW19" i="2"/>
  <c r="AW15" i="2"/>
  <c r="AV12" i="2"/>
  <c r="AV23" i="2"/>
  <c r="AV19" i="2"/>
  <c r="AW29" i="2"/>
  <c r="AV15" i="2"/>
  <c r="AD5" i="2"/>
  <c r="AW23" i="2"/>
  <c r="AW13" i="2"/>
  <c r="L8" i="2" l="1"/>
  <c r="L4" i="2"/>
  <c r="L6" i="2"/>
  <c r="K9" i="2"/>
  <c r="L7" i="2"/>
  <c r="K8" i="2"/>
  <c r="K6" i="2"/>
  <c r="T4" i="2"/>
  <c r="L9" i="2"/>
  <c r="K5" i="2"/>
  <c r="L5" i="2"/>
  <c r="K4" i="2"/>
  <c r="K7" i="2"/>
</calcChain>
</file>

<file path=xl/sharedStrings.xml><?xml version="1.0" encoding="utf-8"?>
<sst xmlns="http://schemas.openxmlformats.org/spreadsheetml/2006/main" count="4483" uniqueCount="63">
  <si>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</si>
  <si>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</si>
  <si>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</si>
  <si>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</si>
  <si>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</si>
  <si>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</si>
  <si>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</si>
  <si>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</si>
  <si>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</si>
  <si>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</si>
  <si>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</si>
  <si>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</si>
  <si>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</si>
  <si>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</si>
  <si>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</si>
  <si>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</si>
  <si>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</si>
  <si>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</si>
  <si>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</si>
  <si>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</si>
  <si>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</si>
  <si>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</si>
  <si>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</si>
  <si>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</si>
  <si>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</si>
  <si>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</si>
  <si>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</si>
  <si>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</si>
  <si>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</si>
  <si>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</si>
  <si>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</si>
  <si>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</si>
  <si>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</si>
  <si>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</si>
  <si>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</si>
  <si>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</si>
  <si>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</si>
  <si>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</si>
  <si>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</si>
  <si>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</si>
  <si>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</si>
  <si>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</si>
  <si>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</si>
  <si>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Grand Total</t>
  </si>
  <si>
    <t>Sum of Income</t>
  </si>
  <si>
    <t>Sum of Income2</t>
  </si>
  <si>
    <t>X</t>
  </si>
  <si>
    <t>Y</t>
  </si>
  <si>
    <t>Asset Sale</t>
  </si>
  <si>
    <t>Usage Fees</t>
  </si>
  <si>
    <t>Amount</t>
  </si>
  <si>
    <t>Max</t>
  </si>
  <si>
    <t>S</t>
  </si>
  <si>
    <t>Sum of Target Income</t>
  </si>
  <si>
    <t>Target</t>
  </si>
  <si>
    <t>Sum of Counts</t>
  </si>
  <si>
    <t>Sum of Counts2</t>
  </si>
  <si>
    <t>Without Max</t>
  </si>
  <si>
    <t>Without Count %</t>
  </si>
  <si>
    <t>Count%</t>
  </si>
  <si>
    <t>Average Income by Month</t>
  </si>
  <si>
    <t>Sum of operating profit</t>
  </si>
  <si>
    <t>Operating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</si>
</sst>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6"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0"/>
      <name val="Calibri"/>
      <family val="2"/>
      <scheme val="minor"/>
    </font>
    <font>
      <sz val="11"/>
      <color theme="1"/>
      <name val="Speak Pro"/>
      <family val="2"/>
    </font>
  </fonts>
  <fills count="8">
    <fill>
      <patternFill patternType="none"/>
    </fill>
    <fill>
      <patternFill patternType="gray125"/>
    </fill>
    <fill>
      <patternFill patternType="solid">
        <fgColor rgb="FF5A2BCB"/>
        <bgColor indexed="64"/>
      </patternFill>
    </fill>
    <fill>
      <patternFill patternType="solid">
        <fgColor theme="1" tint="4.9989318521683403E-2"/>
        <bgColor indexed="64"/>
      </patternFill>
    </fill>
    <fill>
      <patternFill patternType="solid">
        <fgColor theme="0"/>
        <bgColor indexed="64"/>
      </patternFill>
    </fill>
    <fill>
      <patternFill patternType="solid">
        <fgColor theme="1"/>
        <bgColor indexed="64"/>
      </patternFill>
    </fill>
    <fill>
      <patternFill patternType="solid">
        <fgColor theme="2" tint="-0.89999084444715716"/>
        <bgColor indexed="64"/>
      </patternFill>
    </fill>
    <fill>
      <patternFill patternType="solid">
        <fgColor rgb="FF000000"/>
        <bgColor indexed="64"/>
      </patternFill>
    </fill>
  </fills>
  <borders count="3">
    <border>
      <left/>
      <right/>
      <top/>
      <bottom/>
      <diagonal/>
    </border>
    <border>
      <left/>
      <right/>
      <top/>
      <bottom style="thin">
        <color theme="0" tint="-0.14999847407452621"/>
      </bottom>
      <diagonal/>
    </border>
    <border>
      <left/>
      <right/>
      <top style="thin">
        <color theme="0" tint="-0.14999847407452621"/>
      </top>
      <bottom style="thin">
        <color theme="0" tint="-0.149998474074526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4" borderId="0" xfId="0" applyFont="1" applyFill="1"/>
    <xf numFmtId="0" fontId="4" fillId="5" borderId="0" xfId="0" applyFont="1" applyFill="1"/>
    <xf numFmtId="10" fontId="4" fillId="5" borderId="0" xfId="0" applyNumberFormat="1" applyFont="1" applyFill="1"/>
    <xf numFmtId="0" fontId="0" fillId="4" borderId="0" xfId="0" applyFill="1"/>
    <xf numFmtId="0" fontId="4" fillId="6" borderId="0" xfId="0" applyFont="1" applyFill="1"/>
    <xf numFmtId="1" fontId="0" fillId="0" borderId="0" xfId="0" applyNumberFormat="1"/>
    <xf numFmtId="1" fontId="0" fillId="4" borderId="0" xfId="0" applyNumberFormat="1" applyFill="1"/>
    <xf numFmtId="9" fontId="0" fillId="0" borderId="0" xfId="2" applyFont="1"/>
    <xf numFmtId="0" fontId="0" fillId="7" borderId="0" xfId="0" applyFill="1"/>
    <xf numFmtId="0" fontId="4" fillId="7" borderId="0" xfId="0" applyFont="1" applyFill="1"/>
    <xf numFmtId="164" fontId="4" fillId="5" borderId="0" xfId="0" applyNumberFormat="1" applyFont="1" applyFill="1"/>
    <xf numFmtId="0" fontId="5" fillId="7" borderId="0" xfId="0" applyFont="1" applyFill="1"/>
    <xf numFmtId="0" fontId="5" fillId="7" borderId="0" xfId="0" applyFont="1" applyFill="1" applyAlignment="1">
      <alignment horizontal="left"/>
    </xf>
    <xf numFmtId="164" fontId="0" fillId="0" borderId="0" xfId="1" applyNumberFormat="1" applyFont="1"/>
    <xf numFmtId="0" fontId="4" fillId="5" borderId="1" xfId="0" applyFont="1" applyFill="1" applyBorder="1"/>
    <xf numFmtId="164" fontId="4" fillId="5" borderId="0" xfId="1" applyNumberFormat="1" applyFont="1" applyFill="1"/>
    <xf numFmtId="10" fontId="4" fillId="5" borderId="0" xfId="2" applyNumberFormat="1" applyFont="1" applyFill="1"/>
    <xf numFmtId="0" fontId="4" fillId="5" borderId="2" xfId="0" applyFont="1" applyFill="1" applyBorder="1"/>
    <xf numFmtId="0" fontId="4" fillId="5" borderId="0" xfId="0" applyNumberFormat="1" applyFont="1" applyFill="1"/>
  </cellXfs>
  <cellStyles count="3">
    <cellStyle name="Comma" xfId="1" builtinId="3"/>
    <cellStyle name="Normal" xfId="0" builtinId="0"/>
    <cellStyle name="Percent" xfId="2" builtinId="5"/>
  </cellStyles>
  <dxfs count="132">
    <dxf>
      <numFmt numFmtId="164" formatCode="_(* #,##0_);_(* \(#,##0\);_(* &quot;-&quot;??_);_(@_)"/>
    </dxf>
    <dxf>
      <numFmt numFmtId="165" formatCode="0.0"/>
    </dxf>
    <dxf>
      <numFmt numFmtId="164" formatCode="_(* #,##0_);_(* \(#,##0\);_(* &quot;-&quot;??_);_(@_)"/>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 #,##0_);_(* \(#,##0\);_(* &quot;-&quot;??_);_(@_)"/>
    </dxf>
    <dxf>
      <numFmt numFmtId="164" formatCode="_(* #,##0_);_(* \(#,##0\);_(* &quot;-&quot;??_);_(@_)"/>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4" formatCode="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4" formatCode="0.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4" formatCode="0.0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131"/>
      <tableStyleElement type="headerRow" dxfId="130"/>
      <tableStyleElement type="totalRow" dxfId="129"/>
      <tableStyleElement type="firstRowStripe" dxfId="128"/>
      <tableStyleElement type="firstColumnStripe" dxfId="127"/>
      <tableStyleElement type="firstHeaderCell" dxfId="126"/>
      <tableStyleElement type="firstSubtotalRow" dxfId="125"/>
      <tableStyleElement type="secondSubtotalRow" dxfId="124"/>
      <tableStyleElement type="firstColumnSubheading" dxfId="123"/>
      <tableStyleElement type="firstRowSubheading" dxfId="122"/>
      <tableStyleElement type="secondRowSubheading" dxfId="121"/>
      <tableStyleElement type="pageFieldLabels" dxfId="120"/>
      <tableStyleElement type="pageFieldValues" dxfId="119"/>
    </tableStyle>
    <tableStyle name="SlicerStyleDark3 2" pivot="0" table="0" count="10" xr9:uid="{121FABF3-A958-D640-8CBA-0DEC14FEA7B5}">
      <tableStyleElement type="wholeTable" dxfId="118"/>
      <tableStyleElement type="headerRow" dxfId="117"/>
    </tableStyle>
  </tableStyles>
  <colors>
    <mruColors>
      <color rgb="FFF13FD8"/>
      <color rgb="FF000000"/>
      <color rgb="FF194AFE"/>
      <color rgb="FF9BF8F2"/>
      <color rgb="FFDC25FA"/>
      <color rgb="FFF5F5FF"/>
      <color rgb="FF0DB7AB"/>
      <color rgb="FFF3DFA1"/>
      <color rgb="FFC240DB"/>
      <color rgb="FF9947F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Systems.xlsx]Pivottables!PivotTable3</c:name>
    <c:fmtId val="45"/>
  </c:pivotSource>
  <c:chart>
    <c:autoTitleDeleted val="0"/>
    <c:pivotFmts>
      <c:pivotFmt>
        <c:idx val="0"/>
        <c:spPr>
          <a:gradFill>
            <a:gsLst>
              <a:gs pos="78000">
                <a:srgbClr val="100D83"/>
              </a:gs>
              <a:gs pos="0">
                <a:srgbClr val="194AFE"/>
              </a:gs>
              <a:gs pos="100000">
                <a:srgbClr val="000000"/>
              </a:gs>
            </a:gsLst>
            <a:path path="circle">
              <a:fillToRect r="100000" b="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9000">
                <a:schemeClr val="tx1">
                  <a:lumMod val="95000"/>
                  <a:lumOff val="5000"/>
                </a:schemeClr>
              </a:gs>
              <a:gs pos="44000">
                <a:srgbClr val="194AFE"/>
              </a:gs>
              <a:gs pos="100000">
                <a:srgbClr val="000000"/>
              </a:gs>
            </a:gsLst>
            <a:path path="circle">
              <a:fillToRect l="100000" t="100000"/>
            </a:path>
            <a:tileRect r="-100000" b="-100000"/>
          </a:gradFill>
          <a:ln>
            <a:solidFill>
              <a:srgbClr val="002060"/>
            </a:solidFill>
          </a:ln>
          <a:effectLst>
            <a:glow rad="12700">
              <a:schemeClr val="accent1">
                <a:alpha val="40000"/>
              </a:schemeClr>
            </a:glow>
            <a:innerShdw blurRad="469900" dir="215400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934640522875817E-2"/>
          <c:y val="0.1938222828153548"/>
          <c:w val="0.67613639287736094"/>
          <c:h val="0.61252098346363937"/>
        </c:manualLayout>
      </c:layout>
      <c:areaChart>
        <c:grouping val="standard"/>
        <c:varyColors val="0"/>
        <c:ser>
          <c:idx val="0"/>
          <c:order val="0"/>
          <c:tx>
            <c:strRef>
              <c:f>Pivottables!$Q$9</c:f>
              <c:strCache>
                <c:ptCount val="1"/>
                <c:pt idx="0">
                  <c:v>Sum of Income</c:v>
                </c:pt>
              </c:strCache>
            </c:strRef>
          </c:tx>
          <c:spPr>
            <a:gradFill>
              <a:gsLst>
                <a:gs pos="78000">
                  <a:srgbClr val="100D83"/>
                </a:gs>
                <a:gs pos="0">
                  <a:srgbClr val="194AFE"/>
                </a:gs>
                <a:gs pos="100000">
                  <a:srgbClr val="000000"/>
                </a:gs>
              </a:gsLst>
              <a:path path="circle">
                <a:fillToRect r="100000" b="100000"/>
              </a:path>
            </a:gradFill>
            <a:ln>
              <a:noFill/>
            </a:ln>
            <a:effectLst/>
          </c:spPr>
          <c:cat>
            <c:strRef>
              <c:f>Pivottables!$P$10:$P$22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Pivottables!$Q$10:$Q$22</c:f>
              <c:numCache>
                <c:formatCode>_(* #,##0_);_(* \(#,##0\);_(* "-"??_);_(@_)</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0-4777-4EF2-8353-CB740FE0A6E6}"/>
            </c:ext>
          </c:extLst>
        </c:ser>
        <c:ser>
          <c:idx val="1"/>
          <c:order val="1"/>
          <c:tx>
            <c:strRef>
              <c:f>Pivottables!$R$9</c:f>
              <c:strCache>
                <c:ptCount val="1"/>
                <c:pt idx="0">
                  <c:v>Sum of Income2</c:v>
                </c:pt>
              </c:strCache>
            </c:strRef>
          </c:tx>
          <c:spPr>
            <a:gradFill flip="none" rotWithShape="1">
              <a:gsLst>
                <a:gs pos="9000">
                  <a:schemeClr val="tx1">
                    <a:lumMod val="95000"/>
                    <a:lumOff val="5000"/>
                  </a:schemeClr>
                </a:gs>
                <a:gs pos="44000">
                  <a:srgbClr val="194AFE"/>
                </a:gs>
                <a:gs pos="100000">
                  <a:srgbClr val="000000"/>
                </a:gs>
              </a:gsLst>
              <a:path path="circle">
                <a:fillToRect l="100000" t="100000"/>
              </a:path>
              <a:tileRect r="-100000" b="-100000"/>
            </a:gradFill>
            <a:ln>
              <a:solidFill>
                <a:srgbClr val="002060"/>
              </a:solidFill>
            </a:ln>
            <a:effectLst>
              <a:glow rad="12700">
                <a:schemeClr val="accent1">
                  <a:alpha val="40000"/>
                </a:schemeClr>
              </a:glow>
              <a:innerShdw blurRad="469900" dir="21540000">
                <a:prstClr val="black"/>
              </a:innerShdw>
            </a:effectLst>
          </c:spPr>
          <c:cat>
            <c:strRef>
              <c:f>Pivottables!$P$10:$P$22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Pivottables!$R$10:$R$22</c:f>
              <c:numCache>
                <c:formatCode>_(* #,##0_);_(* \(#,##0\);_(* "-"??_);_(@_)</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1-4777-4EF2-8353-CB740FE0A6E6}"/>
            </c:ext>
          </c:extLst>
        </c:ser>
        <c:dLbls>
          <c:showLegendKey val="0"/>
          <c:showVal val="0"/>
          <c:showCatName val="0"/>
          <c:showSerName val="0"/>
          <c:showPercent val="0"/>
          <c:showBubbleSize val="0"/>
        </c:dLbls>
        <c:axId val="1580993184"/>
        <c:axId val="659011760"/>
      </c:areaChart>
      <c:catAx>
        <c:axId val="158099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9011760"/>
        <c:crosses val="autoZero"/>
        <c:auto val="1"/>
        <c:lblAlgn val="ctr"/>
        <c:lblOffset val="100"/>
        <c:noMultiLvlLbl val="0"/>
      </c:catAx>
      <c:valAx>
        <c:axId val="659011760"/>
        <c:scaling>
          <c:orientation val="minMax"/>
        </c:scaling>
        <c:delete val="0"/>
        <c:axPos val="l"/>
        <c:majorGridlines>
          <c:spPr>
            <a:ln w="9525" cap="flat" cmpd="sng" algn="ctr">
              <a:noFill/>
              <a:round/>
            </a:ln>
            <a:effectLst/>
          </c:spPr>
        </c:majorGridlines>
        <c:numFmt formatCode="_(* #,##0_);_(* \(#,##0\);_(*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993184"/>
        <c:crosses val="autoZero"/>
        <c:crossBetween val="midCat"/>
      </c:valAx>
      <c:spPr>
        <a:solidFill>
          <a:schemeClr val="tx1"/>
        </a:solidFill>
        <a:ln>
          <a:noFill/>
        </a:ln>
        <a:effectLst/>
      </c:spPr>
    </c:plotArea>
    <c:legend>
      <c:legendPos val="r"/>
      <c:legendEntry>
        <c:idx val="0"/>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ln>
                  <a:noFill/>
                </a:ln>
                <a:noFill/>
                <a:latin typeface="+mn-lt"/>
                <a:ea typeface="+mn-ea"/>
                <a:cs typeface="+mn-cs"/>
              </a:defRPr>
            </a:pPr>
            <a:endParaRPr lang="en-US"/>
          </a:p>
        </c:txPr>
      </c:legendEntry>
      <c:layout>
        <c:manualLayout>
          <c:xMode val="edge"/>
          <c:yMode val="edge"/>
          <c:x val="0.71023167427397216"/>
          <c:y val="0.11495359955005624"/>
          <c:w val="0.28072210938297026"/>
          <c:h val="0.32685790601263182"/>
        </c:manualLayout>
      </c:layout>
      <c:overlay val="0"/>
      <c:spPr>
        <a:solidFill>
          <a:schemeClr val="tx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6822457095063E-2"/>
          <c:y val="8.2443519698464154E-2"/>
          <c:w val="0.87962129733783279"/>
          <c:h val="0.84263532822104814"/>
        </c:manualLayout>
      </c:layout>
      <c:bubbleChart>
        <c:varyColors val="0"/>
        <c:ser>
          <c:idx val="0"/>
          <c:order val="0"/>
          <c:tx>
            <c:v>Income Sources</c:v>
          </c:tx>
          <c:spPr>
            <a:gradFill flip="none" rotWithShape="1">
              <a:gsLst>
                <a:gs pos="83000">
                  <a:srgbClr val="000000"/>
                </a:gs>
                <a:gs pos="26000">
                  <a:srgbClr val="E13FD9"/>
                </a:gs>
                <a:gs pos="19000">
                  <a:srgbClr val="F13FD8"/>
                </a:gs>
                <a:gs pos="83000">
                  <a:srgbClr val="C240DB"/>
                </a:gs>
                <a:gs pos="100000">
                  <a:schemeClr val="accent1">
                    <a:lumMod val="30000"/>
                    <a:lumOff val="70000"/>
                  </a:schemeClr>
                </a:gs>
              </a:gsLst>
              <a:path path="circle">
                <a:fillToRect r="100000" b="100000"/>
              </a:path>
              <a:tileRect l="-100000" t="-100000"/>
            </a:gradFill>
            <a:ln>
              <a:noFill/>
            </a:ln>
            <a:effectLst>
              <a:glow rad="177800">
                <a:schemeClr val="accent1">
                  <a:alpha val="57000"/>
                </a:schemeClr>
              </a:glow>
              <a:outerShdw blurRad="50800" dist="38100" dir="2700000" sx="108000" sy="108000" algn="tl" rotWithShape="0">
                <a:prstClr val="black">
                  <a:alpha val="37000"/>
                </a:prstClr>
              </a:outerShdw>
            </a:effectLst>
          </c:spPr>
          <c:invertIfNegative val="0"/>
          <c:dPt>
            <c:idx val="1"/>
            <c:invertIfNegative val="0"/>
            <c:bubble3D val="0"/>
            <c:spPr>
              <a:gradFill flip="none" rotWithShape="1">
                <a:gsLst>
                  <a:gs pos="83000">
                    <a:srgbClr val="000000"/>
                  </a:gs>
                  <a:gs pos="26000">
                    <a:srgbClr val="E13FD9"/>
                  </a:gs>
                  <a:gs pos="19000">
                    <a:srgbClr val="F13FD8"/>
                  </a:gs>
                  <a:gs pos="83000">
                    <a:srgbClr val="C240DB"/>
                  </a:gs>
                  <a:gs pos="100000">
                    <a:schemeClr val="accent1">
                      <a:lumMod val="30000"/>
                      <a:lumOff val="70000"/>
                    </a:schemeClr>
                  </a:gs>
                </a:gsLst>
                <a:path path="circle">
                  <a:fillToRect r="100000" b="100000"/>
                </a:path>
                <a:tileRect l="-100000" t="-100000"/>
              </a:gradFill>
              <a:ln>
                <a:noFill/>
              </a:ln>
              <a:effectLst>
                <a:glow rad="177800">
                  <a:schemeClr val="accent1">
                    <a:alpha val="57000"/>
                  </a:schemeClr>
                </a:glow>
                <a:outerShdw blurRad="50800" dist="38100" dir="2700000" sx="108000" sy="108000" algn="tl" rotWithShape="0">
                  <a:prstClr val="black">
                    <a:alpha val="37000"/>
                  </a:prstClr>
                </a:outerShdw>
                <a:softEdge rad="12700"/>
              </a:effectLst>
              <a:scene3d>
                <a:camera prst="orthographicFront"/>
                <a:lightRig rig="threePt" dir="t"/>
              </a:scene3d>
              <a:sp3d>
                <a:bevelT w="38100"/>
              </a:sp3d>
            </c:spPr>
            <c:extLst>
              <c:ext xmlns:c16="http://schemas.microsoft.com/office/drawing/2014/chart" uri="{C3380CC4-5D6E-409C-BE32-E72D297353CC}">
                <c16:uniqueId val="{00000001-1F32-4828-B59D-F5C040C43139}"/>
              </c:ext>
            </c:extLst>
          </c:dPt>
          <c:dPt>
            <c:idx val="4"/>
            <c:invertIfNegative val="0"/>
            <c:bubble3D val="0"/>
            <c:spPr>
              <a:gradFill flip="none" rotWithShape="1">
                <a:gsLst>
                  <a:gs pos="83000">
                    <a:srgbClr val="000000"/>
                  </a:gs>
                  <a:gs pos="26000">
                    <a:srgbClr val="E13FD9"/>
                  </a:gs>
                  <a:gs pos="19000">
                    <a:srgbClr val="F13FD8"/>
                  </a:gs>
                  <a:gs pos="83000">
                    <a:srgbClr val="C240DB"/>
                  </a:gs>
                  <a:gs pos="100000">
                    <a:schemeClr val="accent1">
                      <a:lumMod val="30000"/>
                      <a:lumOff val="70000"/>
                    </a:schemeClr>
                  </a:gs>
                </a:gsLst>
                <a:path path="circle">
                  <a:fillToRect r="100000" b="100000"/>
                </a:path>
                <a:tileRect l="-100000" t="-100000"/>
              </a:gradFill>
              <a:ln>
                <a:noFill/>
              </a:ln>
              <a:effectLst>
                <a:glow rad="177800">
                  <a:schemeClr val="accent1">
                    <a:alpha val="57000"/>
                  </a:schemeClr>
                </a:glow>
                <a:outerShdw blurRad="50800" dist="38100" dir="2700000" sx="1000" sy="1000" algn="tl" rotWithShape="0">
                  <a:prstClr val="black">
                    <a:alpha val="37000"/>
                  </a:prstClr>
                </a:outerShdw>
              </a:effectLst>
            </c:spPr>
            <c:extLst>
              <c:ext xmlns:c16="http://schemas.microsoft.com/office/drawing/2014/chart" uri="{C3380CC4-5D6E-409C-BE32-E72D297353CC}">
                <c16:uniqueId val="{00000004-1F32-4828-B59D-F5C040C43139}"/>
              </c:ext>
            </c:extLst>
          </c:dPt>
          <c:dLbls>
            <c:dLbl>
              <c:idx val="0"/>
              <c:tx>
                <c:rich>
                  <a:bodyPr/>
                  <a:lstStyle/>
                  <a:p>
                    <a:fld id="{01E174B1-EF95-46D2-B8F0-B793108F62A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F32-4828-B59D-F5C040C43139}"/>
                </c:ext>
              </c:extLst>
            </c:dLbl>
            <c:dLbl>
              <c:idx val="1"/>
              <c:tx>
                <c:rich>
                  <a:bodyPr/>
                  <a:lstStyle/>
                  <a:p>
                    <a:fld id="{BC0A78C0-0AC4-41A9-AA37-38E839BC5DE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F32-4828-B59D-F5C040C43139}"/>
                </c:ext>
              </c:extLst>
            </c:dLbl>
            <c:dLbl>
              <c:idx val="2"/>
              <c:tx>
                <c:rich>
                  <a:bodyPr/>
                  <a:lstStyle/>
                  <a:p>
                    <a:fld id="{74DEC265-DBA8-4B0A-89FD-CB5079F2226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F32-4828-B59D-F5C040C43139}"/>
                </c:ext>
              </c:extLst>
            </c:dLbl>
            <c:dLbl>
              <c:idx val="3"/>
              <c:tx>
                <c:rich>
                  <a:bodyPr/>
                  <a:lstStyle/>
                  <a:p>
                    <a:fld id="{489FBF1D-9683-4962-A7C7-555BE632FFA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F32-4828-B59D-F5C040C43139}"/>
                </c:ext>
              </c:extLst>
            </c:dLbl>
            <c:dLbl>
              <c:idx val="4"/>
              <c:tx>
                <c:rich>
                  <a:bodyPr/>
                  <a:lstStyle/>
                  <a:p>
                    <a:fld id="{7C4EEED3-8805-42AB-8BCE-155D2A351FF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F32-4828-B59D-F5C040C43139}"/>
                </c:ext>
              </c:extLst>
            </c:dLbl>
            <c:dLbl>
              <c:idx val="5"/>
              <c:tx>
                <c:rich>
                  <a:bodyPr/>
                  <a:lstStyle/>
                  <a:p>
                    <a:fld id="{BDD6764F-E3FC-497B-85AA-A6EFE6C1F60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1F32-4828-B59D-F5C040C431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peak Pro" panose="020B0504020101020102"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Pivottables!$H$4:$H$9</c:f>
              <c:numCache>
                <c:formatCode>General</c:formatCode>
                <c:ptCount val="6"/>
                <c:pt idx="0">
                  <c:v>1</c:v>
                </c:pt>
                <c:pt idx="1">
                  <c:v>7</c:v>
                </c:pt>
                <c:pt idx="2">
                  <c:v>4</c:v>
                </c:pt>
                <c:pt idx="3">
                  <c:v>2</c:v>
                </c:pt>
                <c:pt idx="4">
                  <c:v>5</c:v>
                </c:pt>
                <c:pt idx="5">
                  <c:v>6</c:v>
                </c:pt>
              </c:numCache>
            </c:numRef>
          </c:xVal>
          <c:yVal>
            <c:numRef>
              <c:f>Pivottables!$I$4:$I$9</c:f>
              <c:numCache>
                <c:formatCode>General</c:formatCode>
                <c:ptCount val="6"/>
                <c:pt idx="0">
                  <c:v>3</c:v>
                </c:pt>
                <c:pt idx="1">
                  <c:v>2</c:v>
                </c:pt>
                <c:pt idx="2">
                  <c:v>1</c:v>
                </c:pt>
                <c:pt idx="3">
                  <c:v>8</c:v>
                </c:pt>
                <c:pt idx="4">
                  <c:v>9</c:v>
                </c:pt>
                <c:pt idx="5">
                  <c:v>6</c:v>
                </c:pt>
              </c:numCache>
            </c:numRef>
          </c:yVal>
          <c:bubbleSize>
            <c:numRef>
              <c:f>Pivottables!$J$4:$J$9</c:f>
              <c:numCache>
                <c:formatCode>0</c:formatCode>
                <c:ptCount val="6"/>
                <c:pt idx="0">
                  <c:v>177100</c:v>
                </c:pt>
                <c:pt idx="1">
                  <c:v>130229.14500000003</c:v>
                </c:pt>
                <c:pt idx="2">
                  <c:v>61203.859999999986</c:v>
                </c:pt>
                <c:pt idx="3">
                  <c:v>157387.38500000001</c:v>
                </c:pt>
                <c:pt idx="4">
                  <c:v>77421.900000000009</c:v>
                </c:pt>
                <c:pt idx="5">
                  <c:v>117541.05249999998</c:v>
                </c:pt>
              </c:numCache>
            </c:numRef>
          </c:bubbleSize>
          <c:bubble3D val="0"/>
          <c:extLst>
            <c:ext xmlns:c15="http://schemas.microsoft.com/office/drawing/2012/chart" uri="{02D57815-91ED-43cb-92C2-25804820EDAC}">
              <c15:datalabelsRange>
                <c15:f>Pivottables!$L$4:$L$9</c15:f>
                <c15:dlblRangeCache>
                  <c:ptCount val="6"/>
                  <c:pt idx="1">
                    <c:v>130229</c:v>
                  </c:pt>
                  <c:pt idx="2">
                    <c:v>61204</c:v>
                  </c:pt>
                  <c:pt idx="3">
                    <c:v>157387</c:v>
                  </c:pt>
                  <c:pt idx="4">
                    <c:v>77422</c:v>
                  </c:pt>
                  <c:pt idx="5">
                    <c:v>117541</c:v>
                  </c:pt>
                </c15:dlblRangeCache>
              </c15:datalabelsRange>
            </c:ext>
            <c:ext xmlns:c16="http://schemas.microsoft.com/office/drawing/2014/chart" uri="{C3380CC4-5D6E-409C-BE32-E72D297353CC}">
              <c16:uniqueId val="{00000006-1F32-4828-B59D-F5C040C43139}"/>
            </c:ext>
          </c:extLst>
        </c:ser>
        <c:ser>
          <c:idx val="1"/>
          <c:order val="1"/>
          <c:tx>
            <c:v>Max</c:v>
          </c:tx>
          <c:spPr>
            <a:gradFill flip="none" rotWithShape="1">
              <a:gsLst>
                <a:gs pos="46000">
                  <a:srgbClr val="194AFE"/>
                </a:gs>
                <a:gs pos="27964">
                  <a:srgbClr val="194AFE"/>
                </a:gs>
                <a:gs pos="72000">
                  <a:srgbClr val="000000"/>
                </a:gs>
                <a:gs pos="83000">
                  <a:srgbClr val="194AFE"/>
                </a:gs>
                <a:gs pos="100000">
                  <a:srgbClr val="000000"/>
                </a:gs>
              </a:gsLst>
              <a:lin ang="5400000" scaled="1"/>
              <a:tileRect l="-100000" t="-100000"/>
            </a:gradFill>
            <a:ln>
              <a:noFill/>
            </a:ln>
            <a:effectLst>
              <a:outerShdw blurRad="50800" dist="38100" dir="2700000" sx="1000" sy="1000" algn="tl" rotWithShape="0">
                <a:prstClr val="black">
                  <a:alpha val="79000"/>
                </a:prstClr>
              </a:outerShdw>
            </a:effectLst>
          </c:spPr>
          <c:invertIfNegative val="0"/>
          <c:dPt>
            <c:idx val="5"/>
            <c:invertIfNegative val="0"/>
            <c:bubble3D val="0"/>
            <c:spPr>
              <a:gradFill flip="none" rotWithShape="1">
                <a:gsLst>
                  <a:gs pos="46000">
                    <a:srgbClr val="194AFE"/>
                  </a:gs>
                  <a:gs pos="27964">
                    <a:srgbClr val="194AFE"/>
                  </a:gs>
                  <a:gs pos="72000">
                    <a:srgbClr val="000000"/>
                  </a:gs>
                  <a:gs pos="83000">
                    <a:srgbClr val="194AFE"/>
                  </a:gs>
                  <a:gs pos="100000">
                    <a:srgbClr val="000000"/>
                  </a:gs>
                </a:gsLst>
                <a:lin ang="5400000" scaled="1"/>
                <a:tileRect l="-100000" t="-100000"/>
              </a:gradFill>
              <a:ln>
                <a:noFill/>
              </a:ln>
              <a:effectLst>
                <a:glow>
                  <a:schemeClr val="accent3">
                    <a:satMod val="175000"/>
                    <a:alpha val="41000"/>
                  </a:schemeClr>
                </a:glow>
                <a:outerShdw dist="38100" dir="2700000" sx="1000" sy="1000" algn="tl" rotWithShape="0">
                  <a:prstClr val="black">
                    <a:alpha val="69000"/>
                  </a:prstClr>
                </a:outerShdw>
                <a:softEdge rad="0"/>
              </a:effectLst>
            </c:spPr>
            <c:extLst>
              <c:ext xmlns:c16="http://schemas.microsoft.com/office/drawing/2014/chart" uri="{C3380CC4-5D6E-409C-BE32-E72D297353CC}">
                <c16:uniqueId val="{00000008-1F32-4828-B59D-F5C040C43139}"/>
              </c:ext>
            </c:extLst>
          </c:dPt>
          <c:dLbls>
            <c:dLbl>
              <c:idx val="0"/>
              <c:tx>
                <c:rich>
                  <a:bodyPr/>
                  <a:lstStyle/>
                  <a:p>
                    <a:fld id="{1EC3EEA9-F66A-4048-AB5B-524397F298A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1F32-4828-B59D-F5C040C43139}"/>
                </c:ext>
              </c:extLst>
            </c:dLbl>
            <c:dLbl>
              <c:idx val="1"/>
              <c:tx>
                <c:rich>
                  <a:bodyPr/>
                  <a:lstStyle/>
                  <a:p>
                    <a:fld id="{F0566E9E-BDA8-43F8-B7DC-E474F518294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1F32-4828-B59D-F5C040C43139}"/>
                </c:ext>
              </c:extLst>
            </c:dLbl>
            <c:dLbl>
              <c:idx val="2"/>
              <c:tx>
                <c:rich>
                  <a:bodyPr/>
                  <a:lstStyle/>
                  <a:p>
                    <a:fld id="{87535DC4-4D9E-4046-B1AC-7EB3B0ADC29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1F32-4828-B59D-F5C040C43139}"/>
                </c:ext>
              </c:extLst>
            </c:dLbl>
            <c:dLbl>
              <c:idx val="3"/>
              <c:tx>
                <c:rich>
                  <a:bodyPr/>
                  <a:lstStyle/>
                  <a:p>
                    <a:fld id="{512BDE81-A80B-47F2-980D-003294B8672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1F32-4828-B59D-F5C040C43139}"/>
                </c:ext>
              </c:extLst>
            </c:dLbl>
            <c:dLbl>
              <c:idx val="4"/>
              <c:tx>
                <c:rich>
                  <a:bodyPr/>
                  <a:lstStyle/>
                  <a:p>
                    <a:fld id="{B11B6FD0-D829-4AE5-9C0A-0CF889A16A4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1F32-4828-B59D-F5C040C43139}"/>
                </c:ext>
              </c:extLst>
            </c:dLbl>
            <c:dLbl>
              <c:idx val="5"/>
              <c:tx>
                <c:rich>
                  <a:bodyPr/>
                  <a:lstStyle/>
                  <a:p>
                    <a:fld id="{F5241C07-C397-443E-AB00-88A26C5E870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1F32-4828-B59D-F5C040C431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Pivottables!$H$4:$H$9</c:f>
              <c:numCache>
                <c:formatCode>General</c:formatCode>
                <c:ptCount val="6"/>
                <c:pt idx="0">
                  <c:v>1</c:v>
                </c:pt>
                <c:pt idx="1">
                  <c:v>7</c:v>
                </c:pt>
                <c:pt idx="2">
                  <c:v>4</c:v>
                </c:pt>
                <c:pt idx="3">
                  <c:v>2</c:v>
                </c:pt>
                <c:pt idx="4">
                  <c:v>5</c:v>
                </c:pt>
                <c:pt idx="5">
                  <c:v>6</c:v>
                </c:pt>
              </c:numCache>
            </c:numRef>
          </c:xVal>
          <c:yVal>
            <c:numRef>
              <c:f>Pivottables!$I$4:$I$9</c:f>
              <c:numCache>
                <c:formatCode>General</c:formatCode>
                <c:ptCount val="6"/>
                <c:pt idx="0">
                  <c:v>3</c:v>
                </c:pt>
                <c:pt idx="1">
                  <c:v>2</c:v>
                </c:pt>
                <c:pt idx="2">
                  <c:v>1</c:v>
                </c:pt>
                <c:pt idx="3">
                  <c:v>8</c:v>
                </c:pt>
                <c:pt idx="4">
                  <c:v>9</c:v>
                </c:pt>
                <c:pt idx="5">
                  <c:v>6</c:v>
                </c:pt>
              </c:numCache>
            </c:numRef>
          </c:yVal>
          <c:bubbleSize>
            <c:numRef>
              <c:f>Pivottables!$K$4:$K$9</c:f>
              <c:numCache>
                <c:formatCode>0</c:formatCode>
                <c:ptCount val="6"/>
                <c:pt idx="0">
                  <c:v>177100</c:v>
                </c:pt>
                <c:pt idx="1">
                  <c:v>0</c:v>
                </c:pt>
                <c:pt idx="2">
                  <c:v>0</c:v>
                </c:pt>
                <c:pt idx="3">
                  <c:v>0</c:v>
                </c:pt>
                <c:pt idx="4">
                  <c:v>0</c:v>
                </c:pt>
                <c:pt idx="5">
                  <c:v>0</c:v>
                </c:pt>
              </c:numCache>
            </c:numRef>
          </c:bubbleSize>
          <c:bubble3D val="0"/>
          <c:extLst>
            <c:ext xmlns:c15="http://schemas.microsoft.com/office/drawing/2012/chart" uri="{02D57815-91ED-43cb-92C2-25804820EDAC}">
              <c15:datalabelsRange>
                <c15:f>Pivottables!$K$4:$K$9</c15:f>
                <c15:dlblRangeCache>
                  <c:ptCount val="6"/>
                  <c:pt idx="0">
                    <c:v>177100</c:v>
                  </c:pt>
                </c15:dlblRangeCache>
              </c15:datalabelsRange>
            </c:ext>
            <c:ext xmlns:c16="http://schemas.microsoft.com/office/drawing/2014/chart" uri="{C3380CC4-5D6E-409C-BE32-E72D297353CC}">
              <c16:uniqueId val="{0000000E-1F32-4828-B59D-F5C040C43139}"/>
            </c:ext>
          </c:extLst>
        </c:ser>
        <c:dLbls>
          <c:showLegendKey val="0"/>
          <c:showVal val="0"/>
          <c:showCatName val="0"/>
          <c:showSerName val="0"/>
          <c:showPercent val="0"/>
          <c:showBubbleSize val="0"/>
        </c:dLbls>
        <c:bubbleScale val="100"/>
        <c:showNegBubbles val="0"/>
        <c:axId val="2061263072"/>
        <c:axId val="173416559"/>
      </c:bubbleChart>
      <c:valAx>
        <c:axId val="2061263072"/>
        <c:scaling>
          <c:orientation val="minMax"/>
          <c:max val="10"/>
          <c:min val="0"/>
        </c:scaling>
        <c:delete val="0"/>
        <c:axPos val="b"/>
        <c:majorGridlines>
          <c:spPr>
            <a:ln w="9525" cap="flat" cmpd="sng" algn="ctr">
              <a:noFill/>
              <a:round/>
            </a:ln>
            <a:effectLst/>
          </c:spPr>
        </c:majorGridlines>
        <c:numFmt formatCode="General" sourceLinked="1"/>
        <c:majorTickMark val="none"/>
        <c:minorTickMark val="none"/>
        <c:tickLblPos val="none"/>
        <c:spPr>
          <a:noFill/>
          <a:ln w="9525" cap="flat" cmpd="sng" algn="ctr">
            <a:noFill/>
            <a:round/>
          </a:ln>
          <a:effectLst/>
        </c:spPr>
        <c:txPr>
          <a:bodyPr rot="0" spcFirstLastPara="1" vertOverflow="ellipsis" wrap="square" anchor="t" anchorCtr="0"/>
          <a:lstStyle/>
          <a:p>
            <a:pPr>
              <a:defRPr sz="900" b="0" i="0" u="none" strike="noStrike" kern="1200" baseline="0">
                <a:noFill/>
                <a:latin typeface="+mn-lt"/>
                <a:ea typeface="+mn-ea"/>
                <a:cs typeface="+mn-cs"/>
              </a:defRPr>
            </a:pPr>
            <a:endParaRPr lang="en-US"/>
          </a:p>
        </c:txPr>
        <c:crossAx val="173416559"/>
        <c:crosses val="autoZero"/>
        <c:crossBetween val="midCat"/>
      </c:valAx>
      <c:valAx>
        <c:axId val="173416559"/>
        <c:scaling>
          <c:orientation val="minMax"/>
          <c:max val="10"/>
          <c:min val="0"/>
        </c:scaling>
        <c:delete val="0"/>
        <c:axPos val="l"/>
        <c:majorGridlines>
          <c:spPr>
            <a:ln w="9525" cap="flat" cmpd="sng" algn="ctr">
              <a:noFill/>
              <a:round/>
            </a:ln>
            <a:effectLst/>
          </c:spPr>
        </c:majorGridlines>
        <c:numFmt formatCode="General" sourceLinked="0"/>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63072"/>
        <c:crosses val="autoZero"/>
        <c:crossBetween val="midCat"/>
      </c:valAx>
      <c:spPr>
        <a:noFill/>
        <a:ln>
          <a:noFill/>
        </a:ln>
        <a:effectLst>
          <a:glow rad="127000">
            <a:srgbClr val="F13FD8"/>
          </a:glow>
          <a:outerShdw blurRad="50800" dist="50800" dir="7620000" algn="ctr" rotWithShape="0">
            <a:srgbClr val="000000">
              <a:alpha val="43137"/>
            </a:srgbClr>
          </a:outerShdw>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666666666666664E-2"/>
          <c:y val="8.8379629629629641E-2"/>
          <c:w val="0.95833333333333337"/>
          <c:h val="0.77736111111111106"/>
        </c:manualLayout>
      </c:layout>
      <c:bubbleChart>
        <c:varyColors val="0"/>
        <c:ser>
          <c:idx val="0"/>
          <c:order val="0"/>
          <c:tx>
            <c:v>Income Sources</c:v>
          </c:tx>
          <c:spPr>
            <a:gradFill flip="none" rotWithShape="1">
              <a:gsLst>
                <a:gs pos="53140">
                  <a:srgbClr val="B5D2EC"/>
                </a:gs>
                <a:gs pos="40000">
                  <a:srgbClr val="100D83"/>
                </a:gs>
                <a:gs pos="70000">
                  <a:srgbClr val="100D83"/>
                </a:gs>
                <a:gs pos="63000">
                  <a:schemeClr val="accent1">
                    <a:lumMod val="45000"/>
                    <a:lumOff val="55000"/>
                  </a:schemeClr>
                </a:gs>
                <a:gs pos="65000">
                  <a:srgbClr val="B5D2EC"/>
                </a:gs>
                <a:gs pos="59000">
                  <a:schemeClr val="accent1">
                    <a:lumMod val="30000"/>
                    <a:lumOff val="70000"/>
                  </a:schemeClr>
                </a:gs>
              </a:gsLst>
              <a:path path="circle">
                <a:fillToRect r="100000" b="100000"/>
              </a:path>
              <a:tileRect l="-100000" t="-100000"/>
            </a:gradFill>
            <a:ln>
              <a:noFill/>
            </a:ln>
            <a:effectLst>
              <a:outerShdw blurRad="406400" dist="38100" dir="2700000" sx="108000" sy="108000" algn="tl" rotWithShape="0">
                <a:prstClr val="black">
                  <a:alpha val="37000"/>
                </a:prstClr>
              </a:outerShdw>
            </a:effectLst>
          </c:spPr>
          <c:invertIfNegative val="0"/>
          <c:dLbls>
            <c:dLbl>
              <c:idx val="0"/>
              <c:tx>
                <c:rich>
                  <a:bodyPr/>
                  <a:lstStyle/>
                  <a:p>
                    <a:fld id="{DCA98759-323C-4698-B747-46FBA8CBB7C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6A01-4B19-AFE1-CB0177CA9C87}"/>
                </c:ext>
              </c:extLst>
            </c:dLbl>
            <c:dLbl>
              <c:idx val="1"/>
              <c:tx>
                <c:rich>
                  <a:bodyPr/>
                  <a:lstStyle/>
                  <a:p>
                    <a:fld id="{1AE6472F-3A6E-45C0-B96E-5149793CC76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A01-4B19-AFE1-CB0177CA9C87}"/>
                </c:ext>
              </c:extLst>
            </c:dLbl>
            <c:dLbl>
              <c:idx val="2"/>
              <c:tx>
                <c:rich>
                  <a:bodyPr/>
                  <a:lstStyle/>
                  <a:p>
                    <a:fld id="{4D9C6F2B-C55D-40FB-8C85-7232D0A4102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A01-4B19-AFE1-CB0177CA9C87}"/>
                </c:ext>
              </c:extLst>
            </c:dLbl>
            <c:dLbl>
              <c:idx val="3"/>
              <c:tx>
                <c:rich>
                  <a:bodyPr/>
                  <a:lstStyle/>
                  <a:p>
                    <a:fld id="{604D47EF-6790-4B00-9E99-207C131DD95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A01-4B19-AFE1-CB0177CA9C87}"/>
                </c:ext>
              </c:extLst>
            </c:dLbl>
            <c:dLbl>
              <c:idx val="4"/>
              <c:tx>
                <c:rich>
                  <a:bodyPr/>
                  <a:lstStyle/>
                  <a:p>
                    <a:fld id="{D016869C-831D-4370-9ABD-12A750E2B6E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A01-4B19-AFE1-CB0177CA9C87}"/>
                </c:ext>
              </c:extLst>
            </c:dLbl>
            <c:dLbl>
              <c:idx val="5"/>
              <c:tx>
                <c:rich>
                  <a:bodyPr/>
                  <a:lstStyle/>
                  <a:p>
                    <a:fld id="{17B3EA98-217A-4DE6-A1FA-736CD400CB6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6A01-4B19-AFE1-CB0177CA9C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Pivottables!$H$4:$H$9</c:f>
              <c:numCache>
                <c:formatCode>General</c:formatCode>
                <c:ptCount val="6"/>
                <c:pt idx="0">
                  <c:v>1</c:v>
                </c:pt>
                <c:pt idx="1">
                  <c:v>7</c:v>
                </c:pt>
                <c:pt idx="2">
                  <c:v>4</c:v>
                </c:pt>
                <c:pt idx="3">
                  <c:v>2</c:v>
                </c:pt>
                <c:pt idx="4">
                  <c:v>5</c:v>
                </c:pt>
                <c:pt idx="5">
                  <c:v>6</c:v>
                </c:pt>
              </c:numCache>
            </c:numRef>
          </c:xVal>
          <c:yVal>
            <c:numRef>
              <c:f>Pivottables!$I$4:$I$9</c:f>
              <c:numCache>
                <c:formatCode>General</c:formatCode>
                <c:ptCount val="6"/>
                <c:pt idx="0">
                  <c:v>3</c:v>
                </c:pt>
                <c:pt idx="1">
                  <c:v>2</c:v>
                </c:pt>
                <c:pt idx="2">
                  <c:v>1</c:v>
                </c:pt>
                <c:pt idx="3">
                  <c:v>8</c:v>
                </c:pt>
                <c:pt idx="4">
                  <c:v>9</c:v>
                </c:pt>
                <c:pt idx="5">
                  <c:v>6</c:v>
                </c:pt>
              </c:numCache>
            </c:numRef>
          </c:yVal>
          <c:bubbleSize>
            <c:numRef>
              <c:f>Pivottables!$J$4:$J$9</c:f>
              <c:numCache>
                <c:formatCode>0</c:formatCode>
                <c:ptCount val="6"/>
                <c:pt idx="0">
                  <c:v>177100</c:v>
                </c:pt>
                <c:pt idx="1">
                  <c:v>130229.14500000003</c:v>
                </c:pt>
                <c:pt idx="2">
                  <c:v>61203.859999999986</c:v>
                </c:pt>
                <c:pt idx="3">
                  <c:v>157387.38500000001</c:v>
                </c:pt>
                <c:pt idx="4">
                  <c:v>77421.900000000009</c:v>
                </c:pt>
                <c:pt idx="5">
                  <c:v>117541.05249999998</c:v>
                </c:pt>
              </c:numCache>
            </c:numRef>
          </c:bubbleSize>
          <c:bubble3D val="0"/>
          <c:extLst>
            <c:ext xmlns:c15="http://schemas.microsoft.com/office/drawing/2012/chart" uri="{02D57815-91ED-43cb-92C2-25804820EDAC}">
              <c15:datalabelsRange>
                <c15:f>Pivottables!$L$4:$L$9</c15:f>
                <c15:dlblRangeCache>
                  <c:ptCount val="6"/>
                  <c:pt idx="1">
                    <c:v>130229</c:v>
                  </c:pt>
                  <c:pt idx="2">
                    <c:v>61204</c:v>
                  </c:pt>
                  <c:pt idx="3">
                    <c:v>157387</c:v>
                  </c:pt>
                  <c:pt idx="4">
                    <c:v>77422</c:v>
                  </c:pt>
                  <c:pt idx="5">
                    <c:v>117541</c:v>
                  </c:pt>
                </c15:dlblRangeCache>
              </c15:datalabelsRange>
            </c:ext>
            <c:ext xmlns:c16="http://schemas.microsoft.com/office/drawing/2014/chart" uri="{C3380CC4-5D6E-409C-BE32-E72D297353CC}">
              <c16:uniqueId val="{00000000-6A01-4B19-AFE1-CB0177CA9C87}"/>
            </c:ext>
          </c:extLst>
        </c:ser>
        <c:ser>
          <c:idx val="1"/>
          <c:order val="1"/>
          <c:tx>
            <c:v>Max</c:v>
          </c:tx>
          <c:spPr>
            <a:gradFill flip="none" rotWithShape="1">
              <a:gsLst>
                <a:gs pos="53140">
                  <a:srgbClr val="B5D2EC"/>
                </a:gs>
                <a:gs pos="40000">
                  <a:srgbClr val="100D83"/>
                </a:gs>
                <a:gs pos="70000">
                  <a:srgbClr val="100D83"/>
                </a:gs>
                <a:gs pos="63000">
                  <a:schemeClr val="accent1">
                    <a:lumMod val="45000"/>
                    <a:lumOff val="55000"/>
                  </a:schemeClr>
                </a:gs>
                <a:gs pos="65000">
                  <a:srgbClr val="B5D2EC"/>
                </a:gs>
                <a:gs pos="59000">
                  <a:schemeClr val="accent1">
                    <a:lumMod val="30000"/>
                    <a:lumOff val="70000"/>
                  </a:schemeClr>
                </a:gs>
              </a:gsLst>
              <a:path path="circle">
                <a:fillToRect r="100000" b="100000"/>
              </a:path>
              <a:tileRect l="-100000" t="-100000"/>
            </a:gradFill>
            <a:ln>
              <a:noFill/>
            </a:ln>
            <a:effectLst>
              <a:outerShdw blurRad="406400" dist="38100" dir="2700000" sx="108000" sy="108000" algn="tl" rotWithShape="0">
                <a:prstClr val="black">
                  <a:alpha val="37000"/>
                </a:prstClr>
              </a:outerShdw>
            </a:effectLst>
          </c:spPr>
          <c:invertIfNegative val="0"/>
          <c:dPt>
            <c:idx val="5"/>
            <c:invertIfNegative val="0"/>
            <c:bubble3D val="0"/>
            <c:spPr>
              <a:gradFill flip="none" rotWithShape="1">
                <a:gsLst>
                  <a:gs pos="53140">
                    <a:srgbClr val="DD115E"/>
                  </a:gs>
                  <a:gs pos="0">
                    <a:srgbClr val="100D83"/>
                  </a:gs>
                  <a:gs pos="70000">
                    <a:srgbClr val="100D83"/>
                  </a:gs>
                  <a:gs pos="63000">
                    <a:schemeClr val="accent1">
                      <a:lumMod val="45000"/>
                      <a:lumOff val="55000"/>
                    </a:schemeClr>
                  </a:gs>
                  <a:gs pos="59000">
                    <a:srgbClr val="B5D2EC"/>
                  </a:gs>
                  <a:gs pos="86000">
                    <a:schemeClr val="accent1">
                      <a:lumMod val="30000"/>
                      <a:lumOff val="70000"/>
                    </a:schemeClr>
                  </a:gs>
                </a:gsLst>
                <a:path path="circle">
                  <a:fillToRect r="100000" b="100000"/>
                </a:path>
                <a:tileRect l="-100000" t="-100000"/>
              </a:gradFill>
              <a:ln>
                <a:noFill/>
              </a:ln>
              <a:effectLst>
                <a:glow rad="63500">
                  <a:schemeClr val="accent3">
                    <a:satMod val="175000"/>
                    <a:alpha val="40000"/>
                  </a:schemeClr>
                </a:glow>
                <a:outerShdw blurRad="50800" dist="38100" dir="2700000" sx="108000" sy="108000" algn="tl" rotWithShape="0">
                  <a:prstClr val="black">
                    <a:alpha val="37000"/>
                  </a:prstClr>
                </a:outerShdw>
              </a:effectLst>
            </c:spPr>
            <c:extLst>
              <c:ext xmlns:c16="http://schemas.microsoft.com/office/drawing/2014/chart" uri="{C3380CC4-5D6E-409C-BE32-E72D297353CC}">
                <c16:uniqueId val="{00000004-6A01-4B19-AFE1-CB0177CA9C87}"/>
              </c:ext>
            </c:extLst>
          </c:dPt>
          <c:dLbls>
            <c:dLbl>
              <c:idx val="0"/>
              <c:tx>
                <c:rich>
                  <a:bodyPr/>
                  <a:lstStyle/>
                  <a:p>
                    <a:fld id="{0D203518-536F-4046-9414-B45282B3656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A01-4B19-AFE1-CB0177CA9C87}"/>
                </c:ext>
              </c:extLst>
            </c:dLbl>
            <c:dLbl>
              <c:idx val="1"/>
              <c:tx>
                <c:rich>
                  <a:bodyPr/>
                  <a:lstStyle/>
                  <a:p>
                    <a:fld id="{6FD305F8-E4A8-4EED-A3DC-DCAEFD41E9A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A01-4B19-AFE1-CB0177CA9C87}"/>
                </c:ext>
              </c:extLst>
            </c:dLbl>
            <c:dLbl>
              <c:idx val="2"/>
              <c:tx>
                <c:rich>
                  <a:bodyPr/>
                  <a:lstStyle/>
                  <a:p>
                    <a:fld id="{2D5FC6ED-2DD3-4AC2-A19E-23AE855661A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6A01-4B19-AFE1-CB0177CA9C87}"/>
                </c:ext>
              </c:extLst>
            </c:dLbl>
            <c:dLbl>
              <c:idx val="3"/>
              <c:tx>
                <c:rich>
                  <a:bodyPr/>
                  <a:lstStyle/>
                  <a:p>
                    <a:fld id="{81797930-D63D-42EB-B4AB-5544234AAE1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6A01-4B19-AFE1-CB0177CA9C87}"/>
                </c:ext>
              </c:extLst>
            </c:dLbl>
            <c:dLbl>
              <c:idx val="4"/>
              <c:tx>
                <c:rich>
                  <a:bodyPr/>
                  <a:lstStyle/>
                  <a:p>
                    <a:fld id="{28FF909F-9097-4C69-95E6-981239C8642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6A01-4B19-AFE1-CB0177CA9C87}"/>
                </c:ext>
              </c:extLst>
            </c:dLbl>
            <c:dLbl>
              <c:idx val="5"/>
              <c:tx>
                <c:rich>
                  <a:bodyPr/>
                  <a:lstStyle/>
                  <a:p>
                    <a:fld id="{5FEEF4B4-E3D7-4552-8024-3D6A074BF55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6A01-4B19-AFE1-CB0177CA9C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Pivottables!$H$4:$H$9</c:f>
              <c:numCache>
                <c:formatCode>General</c:formatCode>
                <c:ptCount val="6"/>
                <c:pt idx="0">
                  <c:v>1</c:v>
                </c:pt>
                <c:pt idx="1">
                  <c:v>7</c:v>
                </c:pt>
                <c:pt idx="2">
                  <c:v>4</c:v>
                </c:pt>
                <c:pt idx="3">
                  <c:v>2</c:v>
                </c:pt>
                <c:pt idx="4">
                  <c:v>5</c:v>
                </c:pt>
                <c:pt idx="5">
                  <c:v>6</c:v>
                </c:pt>
              </c:numCache>
            </c:numRef>
          </c:xVal>
          <c:yVal>
            <c:numRef>
              <c:f>Pivottables!$I$4:$I$9</c:f>
              <c:numCache>
                <c:formatCode>General</c:formatCode>
                <c:ptCount val="6"/>
                <c:pt idx="0">
                  <c:v>3</c:v>
                </c:pt>
                <c:pt idx="1">
                  <c:v>2</c:v>
                </c:pt>
                <c:pt idx="2">
                  <c:v>1</c:v>
                </c:pt>
                <c:pt idx="3">
                  <c:v>8</c:v>
                </c:pt>
                <c:pt idx="4">
                  <c:v>9</c:v>
                </c:pt>
                <c:pt idx="5">
                  <c:v>6</c:v>
                </c:pt>
              </c:numCache>
            </c:numRef>
          </c:yVal>
          <c:bubbleSize>
            <c:numRef>
              <c:f>Pivottables!$K$4:$K$9</c:f>
              <c:numCache>
                <c:formatCode>0</c:formatCode>
                <c:ptCount val="6"/>
                <c:pt idx="0">
                  <c:v>177100</c:v>
                </c:pt>
                <c:pt idx="1">
                  <c:v>0</c:v>
                </c:pt>
                <c:pt idx="2">
                  <c:v>0</c:v>
                </c:pt>
                <c:pt idx="3">
                  <c:v>0</c:v>
                </c:pt>
                <c:pt idx="4">
                  <c:v>0</c:v>
                </c:pt>
                <c:pt idx="5">
                  <c:v>0</c:v>
                </c:pt>
              </c:numCache>
            </c:numRef>
          </c:bubbleSize>
          <c:bubble3D val="0"/>
          <c:extLst>
            <c:ext xmlns:c15="http://schemas.microsoft.com/office/drawing/2012/chart" uri="{02D57815-91ED-43cb-92C2-25804820EDAC}">
              <c15:datalabelsRange>
                <c15:f>Pivottables!$K$4:$K$9</c15:f>
                <c15:dlblRangeCache>
                  <c:ptCount val="6"/>
                  <c:pt idx="0">
                    <c:v>177100</c:v>
                  </c:pt>
                </c15:dlblRangeCache>
              </c15:datalabelsRange>
            </c:ext>
            <c:ext xmlns:c16="http://schemas.microsoft.com/office/drawing/2014/chart" uri="{C3380CC4-5D6E-409C-BE32-E72D297353CC}">
              <c16:uniqueId val="{00000003-6A01-4B19-AFE1-CB0177CA9C87}"/>
            </c:ext>
          </c:extLst>
        </c:ser>
        <c:dLbls>
          <c:showLegendKey val="0"/>
          <c:showVal val="0"/>
          <c:showCatName val="0"/>
          <c:showSerName val="0"/>
          <c:showPercent val="0"/>
          <c:showBubbleSize val="0"/>
        </c:dLbls>
        <c:bubbleScale val="100"/>
        <c:showNegBubbles val="0"/>
        <c:axId val="2061263072"/>
        <c:axId val="173416559"/>
      </c:bubbleChart>
      <c:valAx>
        <c:axId val="2061263072"/>
        <c:scaling>
          <c:orientation val="minMax"/>
          <c:max val="10"/>
          <c:min val="0"/>
        </c:scaling>
        <c:delete val="0"/>
        <c:axPos val="b"/>
        <c:majorGridlines>
          <c:spPr>
            <a:ln w="9525" cap="flat" cmpd="sng" algn="ctr">
              <a:noFill/>
              <a:round/>
            </a:ln>
            <a:effectLst/>
          </c:spPr>
        </c:majorGridlines>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16559"/>
        <c:crosses val="autoZero"/>
        <c:crossBetween val="midCat"/>
      </c:valAx>
      <c:valAx>
        <c:axId val="173416559"/>
        <c:scaling>
          <c:orientation val="minMax"/>
          <c:max val="10"/>
          <c:min val="0"/>
        </c:scaling>
        <c:delete val="0"/>
        <c:axPos val="l"/>
        <c:majorGridlines>
          <c:spPr>
            <a:ln w="9525" cap="flat" cmpd="sng" algn="ctr">
              <a:noFill/>
              <a:round/>
            </a:ln>
            <a:effectLst/>
          </c:spPr>
        </c:majorGridlines>
        <c:numFmt formatCode="General" sourceLinked="0"/>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63072"/>
        <c:crosses val="autoZero"/>
        <c:crossBetween val="midCat"/>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Systems.xlsx]Pivottables!PivotTable6</c:name>
    <c:fmtId val="65"/>
  </c:pivotSource>
  <c:chart>
    <c:title>
      <c:layout>
        <c:manualLayout>
          <c:xMode val="edge"/>
          <c:yMode val="edge"/>
          <c:x val="0.68256348529682187"/>
          <c:y val="4.6232085067036521E-2"/>
        </c:manualLayout>
      </c:layout>
      <c:overlay val="0"/>
      <c:spPr>
        <a:noFill/>
        <a:ln>
          <a:noFill/>
        </a:ln>
        <a:effectLst/>
      </c:spPr>
      <c:txPr>
        <a:bodyPr rot="0" spcFirstLastPara="1" vertOverflow="ellipsis" vert="horz" wrap="square" anchor="ctr" anchorCtr="1"/>
        <a:lstStyle/>
        <a:p>
          <a:pPr>
            <a:defRPr sz="1400" b="0" i="0" u="none" strike="noStrike" kern="1200" spc="0" baseline="0">
              <a:no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Pivottables!$AA$4</c:f>
              <c:strCache>
                <c:ptCount val="1"/>
                <c:pt idx="0">
                  <c:v>Total</c:v>
                </c:pt>
              </c:strCache>
            </c:strRef>
          </c:tx>
          <c:spPr>
            <a:solidFill>
              <a:schemeClr val="accent1"/>
            </a:solidFill>
            <a:ln>
              <a:noFill/>
            </a:ln>
            <a:effectLst/>
          </c:spPr>
          <c:invertIfNegative val="0"/>
          <c:cat>
            <c:strRef>
              <c:f>Pivottables!$Z$5:$Z$17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Pivottables!$AA$5:$AA$17</c:f>
              <c:numCache>
                <c:formatCode>General</c:formatCode>
                <c:ptCount val="12"/>
                <c:pt idx="0">
                  <c:v>12986.934000000001</c:v>
                </c:pt>
                <c:pt idx="1">
                  <c:v>11728.41</c:v>
                </c:pt>
                <c:pt idx="2">
                  <c:v>11526.14</c:v>
                </c:pt>
                <c:pt idx="3">
                  <c:v>11790.14</c:v>
                </c:pt>
                <c:pt idx="4">
                  <c:v>12109.628000000001</c:v>
                </c:pt>
                <c:pt idx="5">
                  <c:v>11121.599999999999</c:v>
                </c:pt>
                <c:pt idx="6">
                  <c:v>11526.14</c:v>
                </c:pt>
                <c:pt idx="7">
                  <c:v>12195.5645</c:v>
                </c:pt>
                <c:pt idx="8">
                  <c:v>11981.222000000002</c:v>
                </c:pt>
                <c:pt idx="9">
                  <c:v>13235.532999999999</c:v>
                </c:pt>
                <c:pt idx="10">
                  <c:v>12449.217000000002</c:v>
                </c:pt>
                <c:pt idx="11">
                  <c:v>11526.14</c:v>
                </c:pt>
              </c:numCache>
            </c:numRef>
          </c:val>
          <c:extLst>
            <c:ext xmlns:c16="http://schemas.microsoft.com/office/drawing/2014/chart" uri="{C3380CC4-5D6E-409C-BE32-E72D297353CC}">
              <c16:uniqueId val="{00000000-3C6E-4284-828D-88792107E732}"/>
            </c:ext>
          </c:extLst>
        </c:ser>
        <c:dLbls>
          <c:showLegendKey val="0"/>
          <c:showVal val="0"/>
          <c:showCatName val="0"/>
          <c:showSerName val="0"/>
          <c:showPercent val="0"/>
          <c:showBubbleSize val="0"/>
        </c:dLbls>
        <c:gapWidth val="182"/>
        <c:axId val="1324106672"/>
        <c:axId val="654039920"/>
      </c:barChart>
      <c:catAx>
        <c:axId val="1324106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4039920"/>
        <c:crosses val="autoZero"/>
        <c:auto val="1"/>
        <c:lblAlgn val="ctr"/>
        <c:lblOffset val="100"/>
        <c:noMultiLvlLbl val="0"/>
      </c:catAx>
      <c:valAx>
        <c:axId val="654039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324106672"/>
        <c:crosses val="autoZero"/>
        <c:crossBetween val="between"/>
      </c:valAx>
      <c:spPr>
        <a:noFill/>
        <a:ln>
          <a:noFill/>
        </a:ln>
        <a:effectLst/>
      </c:spPr>
    </c:plotArea>
    <c:legend>
      <c:legendPos val="t"/>
      <c:layout>
        <c:manualLayout>
          <c:xMode val="edge"/>
          <c:yMode val="edge"/>
          <c:x val="0.47507425425325017"/>
          <c:y val="7.4387424872861777E-2"/>
          <c:w val="0.19934521342726899"/>
          <c:h val="7.8017189598872966E-2"/>
        </c:manualLayout>
      </c:layout>
      <c:overlay val="1"/>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Systems.xlsx]Pivottables!PivotTable7</c:name>
    <c:fmtId val="71"/>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rgbClr val="194AFE"/>
          </a:solidFill>
          <a:ln w="19050">
            <a:solidFill>
              <a:schemeClr val="lt1"/>
            </a:solidFill>
          </a:ln>
          <a:effectLst/>
        </c:spPr>
      </c:pivotFmt>
      <c:pivotFmt>
        <c:idx val="4"/>
        <c:spPr>
          <a:gradFill>
            <a:gsLst>
              <a:gs pos="0">
                <a:srgbClr val="9BF8F2"/>
              </a:gs>
              <a:gs pos="0">
                <a:srgbClr val="9BF8F2"/>
              </a:gs>
              <a:gs pos="6290">
                <a:srgbClr val="9BF8F2"/>
              </a:gs>
              <a:gs pos="12000">
                <a:srgbClr val="9BF8F2"/>
              </a:gs>
              <a:gs pos="0">
                <a:srgbClr val="9BF8F2"/>
              </a:gs>
            </a:gsLst>
            <a:lin ang="5400000" scaled="1"/>
          </a:gradFill>
          <a:ln w="19050">
            <a:solidFill>
              <a:schemeClr val="lt1"/>
            </a:solidFill>
          </a:ln>
          <a:effectLst/>
        </c:spPr>
      </c:pivotFmt>
      <c:pivotFmt>
        <c:idx val="5"/>
        <c:spPr>
          <a:solidFill>
            <a:srgbClr val="9BF8F2"/>
          </a:solidFill>
          <a:ln w="19050">
            <a:solidFill>
              <a:schemeClr val="lt1"/>
            </a:solidFill>
          </a:ln>
          <a:effectLst/>
        </c:spPr>
      </c:pivotFmt>
    </c:pivotFmts>
    <c:plotArea>
      <c:layout/>
      <c:doughnutChart>
        <c:varyColors val="1"/>
        <c:ser>
          <c:idx val="0"/>
          <c:order val="0"/>
          <c:tx>
            <c:strRef>
              <c:f>Pivottables!$AI$3</c:f>
              <c:strCache>
                <c:ptCount val="1"/>
                <c:pt idx="0">
                  <c:v>Sum of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036D-4086-948F-1DA706EEB0D8}"/>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8-036D-4086-948F-1DA706EEB0D8}"/>
              </c:ext>
            </c:extLst>
          </c:dPt>
          <c:cat>
            <c:strRef>
              <c:f>Pivottables!$AH$4:$AH$6</c:f>
              <c:strCache>
                <c:ptCount val="2"/>
                <c:pt idx="0">
                  <c:v>B2B</c:v>
                </c:pt>
                <c:pt idx="1">
                  <c:v>B2C</c:v>
                </c:pt>
              </c:strCache>
            </c:strRef>
          </c:cat>
          <c:val>
            <c:numRef>
              <c:f>Pivottables!$AI$4:$AI$6</c:f>
              <c:numCache>
                <c:formatCode>General</c:formatCode>
                <c:ptCount val="2"/>
                <c:pt idx="0">
                  <c:v>459822.86249999999</c:v>
                </c:pt>
                <c:pt idx="1">
                  <c:v>261060.48000000004</c:v>
                </c:pt>
              </c:numCache>
            </c:numRef>
          </c:val>
          <c:extLst>
            <c:ext xmlns:c16="http://schemas.microsoft.com/office/drawing/2014/chart" uri="{C3380CC4-5D6E-409C-BE32-E72D297353CC}">
              <c16:uniqueId val="{00000000-036D-4086-948F-1DA706EEB0D8}"/>
            </c:ext>
          </c:extLst>
        </c:ser>
        <c:ser>
          <c:idx val="1"/>
          <c:order val="1"/>
          <c:tx>
            <c:strRef>
              <c:f>Pivottables!$AJ$3</c:f>
              <c:strCache>
                <c:ptCount val="1"/>
                <c:pt idx="0">
                  <c:v>Sum of Income2</c:v>
                </c:pt>
              </c:strCache>
            </c:strRef>
          </c:tx>
          <c:dPt>
            <c:idx val="0"/>
            <c:bubble3D val="0"/>
            <c:spPr>
              <a:solidFill>
                <a:srgbClr val="194AFE"/>
              </a:solidFill>
              <a:ln w="19050">
                <a:solidFill>
                  <a:schemeClr val="lt1"/>
                </a:solidFill>
              </a:ln>
              <a:effectLst/>
            </c:spPr>
            <c:extLst>
              <c:ext xmlns:c16="http://schemas.microsoft.com/office/drawing/2014/chart" uri="{C3380CC4-5D6E-409C-BE32-E72D297353CC}">
                <c16:uniqueId val="{00000006-036D-4086-948F-1DA706EEB0D8}"/>
              </c:ext>
            </c:extLst>
          </c:dPt>
          <c:dPt>
            <c:idx val="1"/>
            <c:bubble3D val="0"/>
            <c:spPr>
              <a:gradFill>
                <a:gsLst>
                  <a:gs pos="0">
                    <a:srgbClr val="9BF8F2"/>
                  </a:gs>
                  <a:gs pos="0">
                    <a:srgbClr val="9BF8F2"/>
                  </a:gs>
                  <a:gs pos="6290">
                    <a:srgbClr val="9BF8F2"/>
                  </a:gs>
                  <a:gs pos="12000">
                    <a:srgbClr val="9BF8F2"/>
                  </a:gs>
                  <a:gs pos="0">
                    <a:srgbClr val="9BF8F2"/>
                  </a:gs>
                </a:gsLst>
                <a:lin ang="5400000" scaled="1"/>
              </a:gradFill>
              <a:ln w="19050">
                <a:solidFill>
                  <a:schemeClr val="lt1"/>
                </a:solidFill>
              </a:ln>
              <a:effectLst/>
            </c:spPr>
            <c:extLst>
              <c:ext xmlns:c16="http://schemas.microsoft.com/office/drawing/2014/chart" uri="{C3380CC4-5D6E-409C-BE32-E72D297353CC}">
                <c16:uniqueId val="{00000007-036D-4086-948F-1DA706EEB0D8}"/>
              </c:ext>
            </c:extLst>
          </c:dPt>
          <c:cat>
            <c:strRef>
              <c:f>Pivottables!$AH$4:$AH$6</c:f>
              <c:strCache>
                <c:ptCount val="2"/>
                <c:pt idx="0">
                  <c:v>B2B</c:v>
                </c:pt>
                <c:pt idx="1">
                  <c:v>B2C</c:v>
                </c:pt>
              </c:strCache>
            </c:strRef>
          </c:cat>
          <c:val>
            <c:numRef>
              <c:f>Pivottables!$AJ$4:$AJ$6</c:f>
              <c:numCache>
                <c:formatCode>0.00%</c:formatCode>
                <c:ptCount val="2"/>
                <c:pt idx="0">
                  <c:v>0.63786029637659436</c:v>
                </c:pt>
                <c:pt idx="1">
                  <c:v>0.36213970362340564</c:v>
                </c:pt>
              </c:numCache>
            </c:numRef>
          </c:val>
          <c:extLst>
            <c:ext xmlns:c16="http://schemas.microsoft.com/office/drawing/2014/chart" uri="{C3380CC4-5D6E-409C-BE32-E72D297353CC}">
              <c16:uniqueId val="{00000001-036D-4086-948F-1DA706EEB0D8}"/>
            </c:ext>
          </c:extLst>
        </c:ser>
        <c:dLbls>
          <c:showLegendKey val="0"/>
          <c:showVal val="0"/>
          <c:showCatName val="0"/>
          <c:showSerName val="0"/>
          <c:showPercent val="0"/>
          <c:showBubbleSize val="0"/>
          <c:showLeaderLines val="1"/>
        </c:dLbls>
        <c:firstSliceAng val="0"/>
        <c:holeSize val="75"/>
      </c:doughnutChart>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DC25FA">
                <a:alpha val="85000"/>
              </a:srgbClr>
            </a:solidFill>
            <a:ln w="146050">
              <a:solidFill>
                <a:srgbClr val="000000"/>
              </a:solidFill>
            </a:ln>
          </c:spPr>
          <c:dPt>
            <c:idx val="0"/>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01-389E-4E87-BD04-1B8801F713DB}"/>
              </c:ext>
            </c:extLst>
          </c:dPt>
          <c:dPt>
            <c:idx val="1"/>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03-389E-4E87-BD04-1B8801F713DB}"/>
              </c:ext>
            </c:extLst>
          </c:dPt>
          <c:dPt>
            <c:idx val="2"/>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05-389E-4E87-BD04-1B8801F713DB}"/>
              </c:ext>
            </c:extLst>
          </c:dPt>
          <c:dPt>
            <c:idx val="3"/>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07-389E-4E87-BD04-1B8801F713DB}"/>
              </c:ext>
            </c:extLst>
          </c:dPt>
          <c:dPt>
            <c:idx val="4"/>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09-389E-4E87-BD04-1B8801F713DB}"/>
              </c:ext>
            </c:extLst>
          </c:dPt>
          <c:dPt>
            <c:idx val="5"/>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0B-389E-4E87-BD04-1B8801F713DB}"/>
              </c:ext>
            </c:extLst>
          </c:dPt>
          <c:dPt>
            <c:idx val="6"/>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0D-389E-4E87-BD04-1B8801F713DB}"/>
              </c:ext>
            </c:extLst>
          </c:dPt>
          <c:dPt>
            <c:idx val="7"/>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0F-389E-4E87-BD04-1B8801F713DB}"/>
              </c:ext>
            </c:extLst>
          </c:dPt>
          <c:dPt>
            <c:idx val="8"/>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11-389E-4E87-BD04-1B8801F713DB}"/>
              </c:ext>
            </c:extLst>
          </c:dPt>
          <c:dPt>
            <c:idx val="9"/>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13-389E-4E87-BD04-1B8801F713DB}"/>
              </c:ext>
            </c:extLst>
          </c:dPt>
          <c:dPt>
            <c:idx val="10"/>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15-389E-4E87-BD04-1B8801F713DB}"/>
              </c:ext>
            </c:extLst>
          </c:dPt>
          <c:dPt>
            <c:idx val="11"/>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17-389E-4E87-BD04-1B8801F713DB}"/>
              </c:ext>
            </c:extLst>
          </c:dPt>
          <c:dPt>
            <c:idx val="12"/>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19-389E-4E87-BD04-1B8801F713DB}"/>
              </c:ext>
            </c:extLst>
          </c:dPt>
          <c:dPt>
            <c:idx val="13"/>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1B-389E-4E87-BD04-1B8801F713DB}"/>
              </c:ext>
            </c:extLst>
          </c:dPt>
          <c:dPt>
            <c:idx val="14"/>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1D-389E-4E87-BD04-1B8801F713DB}"/>
              </c:ext>
            </c:extLst>
          </c:dPt>
          <c:dPt>
            <c:idx val="15"/>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1F-389E-4E87-BD04-1B8801F713DB}"/>
              </c:ext>
            </c:extLst>
          </c:dPt>
          <c:dPt>
            <c:idx val="16"/>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21-389E-4E87-BD04-1B8801F713DB}"/>
              </c:ext>
            </c:extLst>
          </c:dPt>
          <c:dPt>
            <c:idx val="17"/>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23-389E-4E87-BD04-1B8801F713DB}"/>
              </c:ext>
            </c:extLst>
          </c:dPt>
          <c:dPt>
            <c:idx val="18"/>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25-389E-4E87-BD04-1B8801F713DB}"/>
              </c:ext>
            </c:extLst>
          </c:dPt>
          <c:dPt>
            <c:idx val="19"/>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27-389E-4E87-BD04-1B8801F713DB}"/>
              </c:ext>
            </c:extLst>
          </c:dPt>
          <c:dPt>
            <c:idx val="20"/>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29-389E-4E87-BD04-1B8801F713DB}"/>
              </c:ext>
            </c:extLst>
          </c:dPt>
          <c:dPt>
            <c:idx val="21"/>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2B-389E-4E87-BD04-1B8801F713DB}"/>
              </c:ext>
            </c:extLst>
          </c:dPt>
          <c:dPt>
            <c:idx val="22"/>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2D-389E-4E87-BD04-1B8801F713DB}"/>
              </c:ext>
            </c:extLst>
          </c:dPt>
          <c:dPt>
            <c:idx val="23"/>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2F-389E-4E87-BD04-1B8801F713DB}"/>
              </c:ext>
            </c:extLst>
          </c:dPt>
          <c:dPt>
            <c:idx val="24"/>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31-389E-4E87-BD04-1B8801F713DB}"/>
              </c:ext>
            </c:extLst>
          </c:dPt>
          <c:dPt>
            <c:idx val="25"/>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33-389E-4E87-BD04-1B8801F713DB}"/>
              </c:ext>
            </c:extLst>
          </c:dPt>
          <c:dPt>
            <c:idx val="26"/>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35-389E-4E87-BD04-1B8801F713DB}"/>
              </c:ext>
            </c:extLst>
          </c:dPt>
          <c:dPt>
            <c:idx val="27"/>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37-389E-4E87-BD04-1B8801F713DB}"/>
              </c:ext>
            </c:extLst>
          </c:dPt>
          <c:dPt>
            <c:idx val="28"/>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39-389E-4E87-BD04-1B8801F713DB}"/>
              </c:ext>
            </c:extLst>
          </c:dPt>
          <c:dPt>
            <c:idx val="29"/>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3B-389E-4E87-BD04-1B8801F713DB}"/>
              </c:ext>
            </c:extLst>
          </c:dPt>
          <c:dPt>
            <c:idx val="30"/>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3D-389E-4E87-BD04-1B8801F713DB}"/>
              </c:ext>
            </c:extLst>
          </c:dPt>
          <c:dPt>
            <c:idx val="31"/>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3F-389E-4E87-BD04-1B8801F713DB}"/>
              </c:ext>
            </c:extLst>
          </c:dPt>
          <c:dPt>
            <c:idx val="32"/>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41-389E-4E87-BD04-1B8801F713DB}"/>
              </c:ext>
            </c:extLst>
          </c:dPt>
          <c:dPt>
            <c:idx val="33"/>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43-389E-4E87-BD04-1B8801F713DB}"/>
              </c:ext>
            </c:extLst>
          </c:dPt>
          <c:dPt>
            <c:idx val="34"/>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45-389E-4E87-BD04-1B8801F713DB}"/>
              </c:ext>
            </c:extLst>
          </c:dPt>
          <c:dPt>
            <c:idx val="35"/>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47-389E-4E87-BD04-1B8801F713DB}"/>
              </c:ext>
            </c:extLst>
          </c:dPt>
          <c:dPt>
            <c:idx val="36"/>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49-389E-4E87-BD04-1B8801F713DB}"/>
              </c:ext>
            </c:extLst>
          </c:dPt>
          <c:dPt>
            <c:idx val="37"/>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4B-389E-4E87-BD04-1B8801F713DB}"/>
              </c:ext>
            </c:extLst>
          </c:dPt>
          <c:dPt>
            <c:idx val="38"/>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4D-389E-4E87-BD04-1B8801F713DB}"/>
              </c:ext>
            </c:extLst>
          </c:dPt>
          <c:dPt>
            <c:idx val="39"/>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4F-389E-4E87-BD04-1B8801F713DB}"/>
              </c:ext>
            </c:extLst>
          </c:dPt>
          <c:dPt>
            <c:idx val="40"/>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51-389E-4E87-BD04-1B8801F713DB}"/>
              </c:ext>
            </c:extLst>
          </c:dPt>
          <c:dPt>
            <c:idx val="41"/>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53-389E-4E87-BD04-1B8801F713DB}"/>
              </c:ext>
            </c:extLst>
          </c:dPt>
          <c:dPt>
            <c:idx val="42"/>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55-389E-4E87-BD04-1B8801F713DB}"/>
              </c:ext>
            </c:extLst>
          </c:dPt>
          <c:dPt>
            <c:idx val="43"/>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57-389E-4E87-BD04-1B8801F713DB}"/>
              </c:ext>
            </c:extLst>
          </c:dPt>
          <c:dPt>
            <c:idx val="44"/>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59-389E-4E87-BD04-1B8801F713DB}"/>
              </c:ext>
            </c:extLst>
          </c:dPt>
          <c:dPt>
            <c:idx val="45"/>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5B-389E-4E87-BD04-1B8801F713DB}"/>
              </c:ext>
            </c:extLst>
          </c:dPt>
          <c:dPt>
            <c:idx val="46"/>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5D-389E-4E87-BD04-1B8801F713DB}"/>
              </c:ext>
            </c:extLst>
          </c:dPt>
          <c:dPt>
            <c:idx val="47"/>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5F-389E-4E87-BD04-1B8801F713DB}"/>
              </c:ext>
            </c:extLst>
          </c:dPt>
          <c:dPt>
            <c:idx val="48"/>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61-389E-4E87-BD04-1B8801F713DB}"/>
              </c:ext>
            </c:extLst>
          </c:dPt>
          <c:dPt>
            <c:idx val="49"/>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63-389E-4E87-BD04-1B8801F713DB}"/>
              </c:ext>
            </c:extLst>
          </c:dPt>
          <c:dPt>
            <c:idx val="50"/>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65-389E-4E87-BD04-1B8801F713DB}"/>
              </c:ext>
            </c:extLst>
          </c:dPt>
          <c:dPt>
            <c:idx val="51"/>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67-389E-4E87-BD04-1B8801F713DB}"/>
              </c:ext>
            </c:extLst>
          </c:dPt>
          <c:dPt>
            <c:idx val="52"/>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69-389E-4E87-BD04-1B8801F713DB}"/>
              </c:ext>
            </c:extLst>
          </c:dPt>
          <c:dPt>
            <c:idx val="53"/>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6B-389E-4E87-BD04-1B8801F713DB}"/>
              </c:ext>
            </c:extLst>
          </c:dPt>
          <c:dPt>
            <c:idx val="54"/>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6D-389E-4E87-BD04-1B8801F713DB}"/>
              </c:ext>
            </c:extLst>
          </c:dPt>
          <c:dPt>
            <c:idx val="55"/>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6F-389E-4E87-BD04-1B8801F713DB}"/>
              </c:ext>
            </c:extLst>
          </c:dPt>
          <c:dPt>
            <c:idx val="56"/>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71-389E-4E87-BD04-1B8801F713DB}"/>
              </c:ext>
            </c:extLst>
          </c:dPt>
          <c:dPt>
            <c:idx val="57"/>
            <c:bubble3D val="0"/>
            <c:spPr>
              <a:solidFill>
                <a:srgbClr val="DC25FA">
                  <a:alpha val="85000"/>
                </a:srgbClr>
              </a:solidFill>
              <a:ln w="146050">
                <a:solidFill>
                  <a:srgbClr val="000000"/>
                </a:solidFill>
              </a:ln>
              <a:effectLst/>
            </c:spPr>
            <c:extLst>
              <c:ext xmlns:c16="http://schemas.microsoft.com/office/drawing/2014/chart" uri="{C3380CC4-5D6E-409C-BE32-E72D297353CC}">
                <c16:uniqueId val="{00000073-389E-4E87-BD04-1B8801F713DB}"/>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C6F9-47D6-801A-E043BB1B05F4}"/>
            </c:ext>
          </c:extLst>
        </c:ser>
        <c:ser>
          <c:idx val="1"/>
          <c:order val="1"/>
          <c:tx>
            <c:v>Percentages</c:v>
          </c:tx>
          <c:spPr>
            <a:solidFill>
              <a:srgbClr val="9BF8F2"/>
            </a:solidFill>
            <a:ln>
              <a:solidFill>
                <a:srgbClr val="000000">
                  <a:alpha val="69000"/>
                </a:srgbClr>
              </a:solidFill>
            </a:ln>
          </c:spPr>
          <c:dPt>
            <c:idx val="0"/>
            <c:bubble3D val="0"/>
            <c:spPr>
              <a:solidFill>
                <a:srgbClr val="9BF8F2">
                  <a:alpha val="0"/>
                </a:srgbClr>
              </a:solidFill>
              <a:ln w="19050">
                <a:solidFill>
                  <a:srgbClr val="000000">
                    <a:alpha val="69000"/>
                  </a:srgbClr>
                </a:solidFill>
              </a:ln>
              <a:effectLst/>
            </c:spPr>
            <c:extLst>
              <c:ext xmlns:c16="http://schemas.microsoft.com/office/drawing/2014/chart" uri="{C3380CC4-5D6E-409C-BE32-E72D297353CC}">
                <c16:uniqueId val="{00000002-C6F9-47D6-801A-E043BB1B05F4}"/>
              </c:ext>
            </c:extLst>
          </c:dPt>
          <c:dPt>
            <c:idx val="1"/>
            <c:bubble3D val="0"/>
            <c:spPr>
              <a:solidFill>
                <a:schemeClr val="tx1">
                  <a:alpha val="72000"/>
                </a:schemeClr>
              </a:solidFill>
              <a:ln w="19050">
                <a:solidFill>
                  <a:srgbClr val="000000">
                    <a:alpha val="69000"/>
                  </a:srgbClr>
                </a:solidFill>
              </a:ln>
              <a:effectLst/>
            </c:spPr>
            <c:extLst>
              <c:ext xmlns:c16="http://schemas.microsoft.com/office/drawing/2014/chart" uri="{C3380CC4-5D6E-409C-BE32-E72D297353CC}">
                <c16:uniqueId val="{00000004-C6F9-47D6-801A-E043BB1B05F4}"/>
              </c:ext>
            </c:extLst>
          </c:dPt>
          <c:val>
            <c:numRef>
              <c:f>Pivottables!$S$4:$T$4</c:f>
              <c:numCache>
                <c:formatCode>0%</c:formatCode>
                <c:ptCount val="2"/>
                <c:pt idx="0">
                  <c:v>0.80193337589140468</c:v>
                </c:pt>
                <c:pt idx="1">
                  <c:v>0.19806662410859532</c:v>
                </c:pt>
              </c:numCache>
            </c:numRef>
          </c:val>
          <c:extLst>
            <c:ext xmlns:c16="http://schemas.microsoft.com/office/drawing/2014/chart" uri="{C3380CC4-5D6E-409C-BE32-E72D297353CC}">
              <c16:uniqueId val="{00000001-C6F9-47D6-801A-E043BB1B05F4}"/>
            </c:ext>
          </c:extLst>
        </c:ser>
        <c:dLbls>
          <c:showLegendKey val="0"/>
          <c:showVal val="0"/>
          <c:showCatName val="0"/>
          <c:showSerName val="0"/>
          <c:showPercent val="0"/>
          <c:showBubbleSize val="0"/>
          <c:showLeaderLines val="1"/>
        </c:dLbls>
        <c:firstSliceAng val="0"/>
        <c:holeSize val="75"/>
      </c:doughnutChart>
      <c:spPr>
        <a:solidFill>
          <a:schemeClr val="tx1">
            <a:alpha val="0"/>
          </a:schemeClr>
        </a:solidFill>
        <a:ln>
          <a:solidFill>
            <a:srgbClr val="000000">
              <a:alpha val="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solidFill>
        <a:schemeClr val="accent2">
          <a:alpha val="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Systems.xlsx]Pivottables!PivotTable3</c:name>
    <c:fmtId val="56"/>
  </c:pivotSource>
  <c:chart>
    <c:autoTitleDeleted val="0"/>
    <c:pivotFmts>
      <c:pivotFmt>
        <c:idx val="0"/>
        <c:spPr>
          <a:gradFill>
            <a:gsLst>
              <a:gs pos="78000">
                <a:srgbClr val="100D83"/>
              </a:gs>
              <a:gs pos="0">
                <a:srgbClr val="194AFE"/>
              </a:gs>
              <a:gs pos="100000">
                <a:srgbClr val="000000"/>
              </a:gs>
            </a:gsLst>
            <a:path path="circle">
              <a:fillToRect r="100000" b="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9000">
                <a:schemeClr val="tx1">
                  <a:lumMod val="95000"/>
                  <a:lumOff val="5000"/>
                </a:schemeClr>
              </a:gs>
              <a:gs pos="44000">
                <a:srgbClr val="194AFE"/>
              </a:gs>
              <a:gs pos="100000">
                <a:srgbClr val="000000"/>
              </a:gs>
            </a:gsLst>
            <a:path path="circle">
              <a:fillToRect l="100000" t="100000"/>
            </a:path>
            <a:tileRect r="-100000" b="-100000"/>
          </a:gradFill>
          <a:ln>
            <a:solidFill>
              <a:srgbClr val="002060"/>
            </a:solidFill>
          </a:ln>
          <a:effectLst>
            <a:glow rad="12700">
              <a:schemeClr val="accent1">
                <a:alpha val="40000"/>
              </a:schemeClr>
            </a:glow>
            <a:innerShdw blurRad="469900" dir="215400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78000">
                <a:srgbClr val="100D83"/>
              </a:gs>
              <a:gs pos="0">
                <a:srgbClr val="194AFE"/>
              </a:gs>
              <a:gs pos="100000">
                <a:srgbClr val="000000"/>
              </a:gs>
            </a:gsLst>
            <a:path path="circle">
              <a:fillToRect r="100000" b="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9000">
                <a:schemeClr val="tx1">
                  <a:lumMod val="95000"/>
                  <a:lumOff val="5000"/>
                </a:schemeClr>
              </a:gs>
              <a:gs pos="44000">
                <a:srgbClr val="194AFE"/>
              </a:gs>
              <a:gs pos="100000">
                <a:srgbClr val="000000"/>
              </a:gs>
            </a:gsLst>
            <a:path path="circle">
              <a:fillToRect l="100000" t="100000"/>
            </a:path>
            <a:tileRect r="-100000" b="-100000"/>
          </a:gradFill>
          <a:ln>
            <a:solidFill>
              <a:srgbClr val="002060"/>
            </a:solidFill>
          </a:ln>
          <a:effectLst>
            <a:glow rad="12700">
              <a:schemeClr val="accent1">
                <a:alpha val="40000"/>
              </a:schemeClr>
            </a:glow>
            <a:innerShdw blurRad="469900" dir="215400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78000">
                <a:srgbClr val="100D83"/>
              </a:gs>
              <a:gs pos="0">
                <a:srgbClr val="194AFE"/>
              </a:gs>
              <a:gs pos="100000">
                <a:srgbClr val="000000"/>
              </a:gs>
            </a:gsLst>
            <a:path path="circle">
              <a:fillToRect r="100000" b="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rgbClr val="194AFE"/>
              </a:gs>
              <a:gs pos="74000">
                <a:srgbClr val="000000"/>
              </a:gs>
              <a:gs pos="83000">
                <a:srgbClr val="000000"/>
              </a:gs>
              <a:gs pos="100000">
                <a:srgbClr val="194AFE"/>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2700">
              <a:srgbClr val="194AFE">
                <a:alpha val="0"/>
              </a:srgbClr>
            </a:glow>
            <a:innerShdw blurRad="50800" dir="215400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129692832764506E-2"/>
          <c:y val="0.12437800743657043"/>
          <c:w val="0.67613639287736094"/>
          <c:h val="0.61252098346363937"/>
        </c:manualLayout>
      </c:layout>
      <c:areaChart>
        <c:grouping val="standard"/>
        <c:varyColors val="0"/>
        <c:ser>
          <c:idx val="0"/>
          <c:order val="0"/>
          <c:tx>
            <c:strRef>
              <c:f>Pivottables!$Q$9</c:f>
              <c:strCache>
                <c:ptCount val="1"/>
                <c:pt idx="0">
                  <c:v>Sum of Income</c:v>
                </c:pt>
              </c:strCache>
            </c:strRef>
          </c:tx>
          <c:spPr>
            <a:gradFill>
              <a:gsLst>
                <a:gs pos="78000">
                  <a:srgbClr val="100D83"/>
                </a:gs>
                <a:gs pos="0">
                  <a:srgbClr val="194AFE"/>
                </a:gs>
                <a:gs pos="100000">
                  <a:srgbClr val="000000"/>
                </a:gs>
              </a:gsLst>
              <a:path path="circle">
                <a:fillToRect r="100000" b="100000"/>
              </a:path>
            </a:gradFill>
            <a:ln>
              <a:noFill/>
            </a:ln>
            <a:effectLst/>
          </c:spPr>
          <c:cat>
            <c:strRef>
              <c:f>Pivottables!$P$10:$P$22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Pivottables!$Q$10:$Q$22</c:f>
              <c:numCache>
                <c:formatCode>_(* #,##0_);_(* \(#,##0\);_(* "-"??_);_(@_)</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0-3337-4CC0-AF45-8322E05B8856}"/>
            </c:ext>
          </c:extLst>
        </c:ser>
        <c:ser>
          <c:idx val="1"/>
          <c:order val="1"/>
          <c:tx>
            <c:strRef>
              <c:f>Pivottables!$R$9</c:f>
              <c:strCache>
                <c:ptCount val="1"/>
                <c:pt idx="0">
                  <c:v>Sum of Income2</c:v>
                </c:pt>
              </c:strCache>
            </c:strRef>
          </c:tx>
          <c:spPr>
            <a:gradFill>
              <a:gsLst>
                <a:gs pos="0">
                  <a:srgbClr val="194AFE"/>
                </a:gs>
                <a:gs pos="74000">
                  <a:srgbClr val="000000"/>
                </a:gs>
                <a:gs pos="83000">
                  <a:srgbClr val="000000"/>
                </a:gs>
                <a:gs pos="100000">
                  <a:srgbClr val="194AFE"/>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2700">
                <a:srgbClr val="194AFE">
                  <a:alpha val="0"/>
                </a:srgbClr>
              </a:glow>
              <a:innerShdw blurRad="50800" dir="21540000">
                <a:prstClr val="black"/>
              </a:innerShdw>
            </a:effectLst>
          </c:spPr>
          <c:cat>
            <c:strRef>
              <c:f>Pivottables!$P$10:$P$22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Pivottables!$R$10:$R$22</c:f>
              <c:numCache>
                <c:formatCode>_(* #,##0_);_(* \(#,##0\);_(* "-"??_);_(@_)</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1-3337-4CC0-AF45-8322E05B8856}"/>
            </c:ext>
          </c:extLst>
        </c:ser>
        <c:dLbls>
          <c:showLegendKey val="0"/>
          <c:showVal val="0"/>
          <c:showCatName val="0"/>
          <c:showSerName val="0"/>
          <c:showPercent val="0"/>
          <c:showBubbleSize val="0"/>
        </c:dLbls>
        <c:axId val="1580993184"/>
        <c:axId val="659011760"/>
      </c:areaChart>
      <c:catAx>
        <c:axId val="158099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59011760"/>
        <c:crosses val="autoZero"/>
        <c:auto val="1"/>
        <c:lblAlgn val="ctr"/>
        <c:lblOffset val="100"/>
        <c:noMultiLvlLbl val="0"/>
      </c:catAx>
      <c:valAx>
        <c:axId val="659011760"/>
        <c:scaling>
          <c:orientation val="minMax"/>
        </c:scaling>
        <c:delete val="0"/>
        <c:axPos val="l"/>
        <c:majorGridlines>
          <c:spPr>
            <a:ln w="9525" cap="flat" cmpd="sng" algn="ctr">
              <a:noFill/>
              <a:round/>
            </a:ln>
            <a:effectLst/>
          </c:spPr>
        </c:majorGridlines>
        <c:numFmt formatCode="_(* #,##0_);_(* \(#,##0\);_(*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580993184"/>
        <c:crosses val="autoZero"/>
        <c:crossBetween val="midCat"/>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Systems.xlsx]Pivottables!PivotTable6</c:name>
    <c:fmtId val="67"/>
  </c:pivotSource>
  <c:chart>
    <c:title>
      <c:layout>
        <c:manualLayout>
          <c:xMode val="edge"/>
          <c:yMode val="edge"/>
          <c:x val="0.68256348529682187"/>
          <c:y val="4.6232085067036521E-2"/>
        </c:manualLayout>
      </c:layout>
      <c:overlay val="0"/>
      <c:spPr>
        <a:noFill/>
        <a:ln>
          <a:noFill/>
        </a:ln>
        <a:effectLst/>
      </c:spPr>
      <c:txPr>
        <a:bodyPr rot="0" spcFirstLastPara="1" vertOverflow="ellipsis" vert="horz" wrap="square" anchor="ctr" anchorCtr="1"/>
        <a:lstStyle/>
        <a:p>
          <a:pPr>
            <a:defRPr sz="1400" b="0" i="0" u="none" strike="noStrike" kern="1200" spc="0" baseline="0">
              <a:no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46000">
                <a:srgbClr val="000000"/>
              </a:gs>
              <a:gs pos="27964">
                <a:srgbClr val="E13FD9"/>
              </a:gs>
              <a:gs pos="19000">
                <a:srgbClr val="F13FD8"/>
              </a:gs>
              <a:gs pos="83000">
                <a:srgbClr val="C240DB"/>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46000">
                <a:srgbClr val="000000">
                  <a:lumMod val="96000"/>
                </a:srgbClr>
              </a:gs>
              <a:gs pos="27964">
                <a:srgbClr val="E13FD9"/>
              </a:gs>
              <a:gs pos="19000">
                <a:srgbClr val="F13FD8"/>
              </a:gs>
              <a:gs pos="83000">
                <a:srgbClr val="C240DB"/>
              </a:gs>
              <a:gs pos="100000">
                <a:schemeClr val="accent1">
                  <a:lumMod val="30000"/>
                  <a:lumOff val="70000"/>
                </a:schemeClr>
              </a:gs>
            </a:gsLst>
            <a:lin ang="5400000" scaled="1"/>
          </a:gradFill>
          <a:ln>
            <a:noFill/>
          </a:ln>
          <a:effectLst>
            <a:outerShdw blurRad="762000" dist="63500" dir="16020000" sx="181000" sy="181000" algn="ctr" rotWithShape="0">
              <a:srgbClr val="000000">
                <a:alpha val="22000"/>
              </a:srgbClr>
            </a:outerShdw>
          </a:effectLst>
        </c:spPr>
      </c:pivotFmt>
    </c:pivotFmts>
    <c:plotArea>
      <c:layout>
        <c:manualLayout>
          <c:layoutTarget val="inner"/>
          <c:xMode val="edge"/>
          <c:yMode val="edge"/>
          <c:x val="0.3422697622356029"/>
          <c:y val="0.10045212670334017"/>
          <c:w val="0.4861616103134167"/>
          <c:h val="0.77761122950208639"/>
        </c:manualLayout>
      </c:layout>
      <c:barChart>
        <c:barDir val="bar"/>
        <c:grouping val="clustered"/>
        <c:varyColors val="0"/>
        <c:ser>
          <c:idx val="0"/>
          <c:order val="0"/>
          <c:tx>
            <c:strRef>
              <c:f>Pivottables!$AA$4</c:f>
              <c:strCache>
                <c:ptCount val="1"/>
                <c:pt idx="0">
                  <c:v>Total</c:v>
                </c:pt>
              </c:strCache>
            </c:strRef>
          </c:tx>
          <c:spPr>
            <a:gradFill>
              <a:gsLst>
                <a:gs pos="46000">
                  <a:srgbClr val="000000"/>
                </a:gs>
                <a:gs pos="27964">
                  <a:srgbClr val="E13FD9"/>
                </a:gs>
                <a:gs pos="19000">
                  <a:srgbClr val="F13FD8"/>
                </a:gs>
                <a:gs pos="83000">
                  <a:srgbClr val="C240DB"/>
                </a:gs>
                <a:gs pos="100000">
                  <a:schemeClr val="accent1">
                    <a:lumMod val="30000"/>
                    <a:lumOff val="70000"/>
                  </a:schemeClr>
                </a:gs>
              </a:gsLst>
              <a:lin ang="5400000" scaled="1"/>
            </a:gradFill>
            <a:ln>
              <a:noFill/>
            </a:ln>
            <a:effectLst/>
          </c:spPr>
          <c:invertIfNegative val="0"/>
          <c:dPt>
            <c:idx val="4"/>
            <c:invertIfNegative val="0"/>
            <c:bubble3D val="0"/>
            <c:spPr>
              <a:gradFill>
                <a:gsLst>
                  <a:gs pos="46000">
                    <a:srgbClr val="000000">
                      <a:lumMod val="96000"/>
                    </a:srgbClr>
                  </a:gs>
                  <a:gs pos="27964">
                    <a:srgbClr val="E13FD9"/>
                  </a:gs>
                  <a:gs pos="19000">
                    <a:srgbClr val="F13FD8"/>
                  </a:gs>
                  <a:gs pos="83000">
                    <a:srgbClr val="C240DB"/>
                  </a:gs>
                  <a:gs pos="100000">
                    <a:schemeClr val="accent1">
                      <a:lumMod val="30000"/>
                      <a:lumOff val="70000"/>
                    </a:schemeClr>
                  </a:gs>
                </a:gsLst>
                <a:lin ang="5400000" scaled="1"/>
              </a:gradFill>
              <a:ln>
                <a:noFill/>
              </a:ln>
              <a:effectLst>
                <a:outerShdw blurRad="762000" dist="63500" dir="16020000" sx="181000" sy="181000" algn="ctr" rotWithShape="0">
                  <a:srgbClr val="000000">
                    <a:alpha val="22000"/>
                  </a:srgbClr>
                </a:outerShdw>
              </a:effectLst>
            </c:spPr>
            <c:extLst>
              <c:ext xmlns:c16="http://schemas.microsoft.com/office/drawing/2014/chart" uri="{C3380CC4-5D6E-409C-BE32-E72D297353CC}">
                <c16:uniqueId val="{00000004-F5AD-46CC-BCF2-0A7EB2EFE6FE}"/>
              </c:ext>
            </c:extLst>
          </c:dPt>
          <c:cat>
            <c:strRef>
              <c:f>Pivottables!$Z$5:$Z$17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Pivottables!$AA$5:$AA$17</c:f>
              <c:numCache>
                <c:formatCode>General</c:formatCode>
                <c:ptCount val="12"/>
                <c:pt idx="0">
                  <c:v>12986.934000000001</c:v>
                </c:pt>
                <c:pt idx="1">
                  <c:v>11728.41</c:v>
                </c:pt>
                <c:pt idx="2">
                  <c:v>11526.14</c:v>
                </c:pt>
                <c:pt idx="3">
                  <c:v>11790.14</c:v>
                </c:pt>
                <c:pt idx="4">
                  <c:v>12109.628000000001</c:v>
                </c:pt>
                <c:pt idx="5">
                  <c:v>11121.599999999999</c:v>
                </c:pt>
                <c:pt idx="6">
                  <c:v>11526.14</c:v>
                </c:pt>
                <c:pt idx="7">
                  <c:v>12195.5645</c:v>
                </c:pt>
                <c:pt idx="8">
                  <c:v>11981.222000000002</c:v>
                </c:pt>
                <c:pt idx="9">
                  <c:v>13235.532999999999</c:v>
                </c:pt>
                <c:pt idx="10">
                  <c:v>12449.217000000002</c:v>
                </c:pt>
                <c:pt idx="11">
                  <c:v>11526.14</c:v>
                </c:pt>
              </c:numCache>
            </c:numRef>
          </c:val>
          <c:extLst>
            <c:ext xmlns:c16="http://schemas.microsoft.com/office/drawing/2014/chart" uri="{C3380CC4-5D6E-409C-BE32-E72D297353CC}">
              <c16:uniqueId val="{00000000-F5AD-46CC-BCF2-0A7EB2EFE6FE}"/>
            </c:ext>
          </c:extLst>
        </c:ser>
        <c:dLbls>
          <c:showLegendKey val="0"/>
          <c:showVal val="0"/>
          <c:showCatName val="0"/>
          <c:showSerName val="0"/>
          <c:showPercent val="0"/>
          <c:showBubbleSize val="0"/>
        </c:dLbls>
        <c:gapWidth val="423"/>
        <c:overlap val="73"/>
        <c:axId val="1324106672"/>
        <c:axId val="654039920"/>
      </c:barChart>
      <c:catAx>
        <c:axId val="1324106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peak Pro" panose="020B0504020101020102" pitchFamily="34" charset="0"/>
                <a:ea typeface="+mn-ea"/>
                <a:cs typeface="+mn-cs"/>
              </a:defRPr>
            </a:pPr>
            <a:endParaRPr lang="en-US"/>
          </a:p>
        </c:txPr>
        <c:crossAx val="654039920"/>
        <c:crosses val="autoZero"/>
        <c:auto val="1"/>
        <c:lblAlgn val="ctr"/>
        <c:lblOffset val="100"/>
        <c:noMultiLvlLbl val="0"/>
      </c:catAx>
      <c:valAx>
        <c:axId val="654039920"/>
        <c:scaling>
          <c:orientation val="minMax"/>
        </c:scaling>
        <c:delete val="0"/>
        <c:axPos val="b"/>
        <c:majorGridlines>
          <c:spPr>
            <a:ln w="9525" cap="flat" cmpd="sng" algn="ctr">
              <a:no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32410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Systems.xlsx]Pivottables!PivotTable7</c:name>
    <c:fmtId val="79"/>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194AFE"/>
          </a:solidFill>
          <a:ln w="19050">
            <a:solidFill>
              <a:schemeClr val="lt1"/>
            </a:solidFill>
          </a:ln>
          <a:effectLst/>
        </c:spPr>
      </c:pivotFmt>
      <c:pivotFmt>
        <c:idx val="4"/>
        <c:spPr>
          <a:gradFill>
            <a:gsLst>
              <a:gs pos="0">
                <a:srgbClr val="9BF8F2"/>
              </a:gs>
              <a:gs pos="0">
                <a:srgbClr val="9BF8F2"/>
              </a:gs>
              <a:gs pos="6290">
                <a:srgbClr val="9BF8F2"/>
              </a:gs>
              <a:gs pos="12000">
                <a:srgbClr val="9BF8F2"/>
              </a:gs>
              <a:gs pos="0">
                <a:srgbClr val="9BF8F2"/>
              </a:gs>
            </a:gsLst>
            <a:lin ang="5400000" scaled="1"/>
          </a:gradFill>
          <a:ln w="19050">
            <a:solidFill>
              <a:schemeClr val="lt1"/>
            </a:solidFill>
          </a:ln>
          <a:effectLst/>
        </c:spPr>
      </c:pivotFmt>
      <c:pivotFmt>
        <c:idx val="5"/>
        <c:spPr>
          <a:solidFill>
            <a:srgbClr val="9BF8F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94AFE"/>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94AFE"/>
          </a:solidFill>
          <a:ln w="19050">
            <a:solidFill>
              <a:schemeClr val="lt1"/>
            </a:solidFill>
          </a:ln>
          <a:effectLst/>
        </c:spPr>
      </c:pivotFmt>
      <c:pivotFmt>
        <c:idx val="11"/>
        <c:spPr>
          <a:gradFill>
            <a:gsLst>
              <a:gs pos="0">
                <a:srgbClr val="9BF8F2"/>
              </a:gs>
              <a:gs pos="0">
                <a:srgbClr val="9BF8F2"/>
              </a:gs>
              <a:gs pos="6290">
                <a:srgbClr val="9BF8F2"/>
              </a:gs>
              <a:gs pos="12000">
                <a:srgbClr val="9BF8F2"/>
              </a:gs>
              <a:gs pos="0">
                <a:srgbClr val="9BF8F2"/>
              </a:gs>
            </a:gsLst>
            <a:lin ang="5400000" scaled="1"/>
          </a:gra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94AFE"/>
          </a:solidFill>
          <a:ln w="19050">
            <a:solidFill>
              <a:schemeClr val="lt1"/>
            </a:solidFill>
          </a:ln>
          <a:effectLst/>
        </c:spPr>
      </c:pivotFmt>
      <c:pivotFmt>
        <c:idx val="14"/>
        <c:spPr>
          <a:solidFill>
            <a:srgbClr val="9BF8F2"/>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94AFE"/>
          </a:solidFill>
          <a:ln w="19050">
            <a:solidFill>
              <a:schemeClr val="lt1"/>
            </a:solidFill>
          </a:ln>
          <a:effectLst/>
        </c:spPr>
      </c:pivotFmt>
      <c:pivotFmt>
        <c:idx val="17"/>
        <c:spPr>
          <a:gradFill>
            <a:gsLst>
              <a:gs pos="0">
                <a:srgbClr val="9BF8F2"/>
              </a:gs>
              <a:gs pos="0">
                <a:srgbClr val="9BF8F2"/>
              </a:gs>
              <a:gs pos="6290">
                <a:srgbClr val="9BF8F2"/>
              </a:gs>
              <a:gs pos="12000">
                <a:srgbClr val="9BF8F2"/>
              </a:gs>
              <a:gs pos="0">
                <a:srgbClr val="9BF8F2"/>
              </a:gs>
            </a:gsLst>
            <a:lin ang="5400000" scaled="1"/>
          </a:gradFill>
          <a:ln w="19050">
            <a:solidFill>
              <a:schemeClr val="lt1"/>
            </a:solidFill>
          </a:ln>
          <a:effectLst/>
        </c:spPr>
      </c:pivotFmt>
    </c:pivotFmts>
    <c:plotArea>
      <c:layout>
        <c:manualLayout>
          <c:layoutTarget val="inner"/>
          <c:xMode val="edge"/>
          <c:yMode val="edge"/>
          <c:x val="0.2842119068183635"/>
          <c:y val="7.5555461387846468E-2"/>
          <c:w val="0.53733333333333333"/>
          <c:h val="0.78557504873294348"/>
        </c:manualLayout>
      </c:layout>
      <c:doughnutChart>
        <c:varyColors val="1"/>
        <c:ser>
          <c:idx val="0"/>
          <c:order val="0"/>
          <c:tx>
            <c:strRef>
              <c:f>Pivottables!$AI$3</c:f>
              <c:strCache>
                <c:ptCount val="1"/>
                <c:pt idx="0">
                  <c:v>Sum of Income</c:v>
                </c:pt>
              </c:strCache>
            </c:strRef>
          </c:tx>
          <c:dPt>
            <c:idx val="0"/>
            <c:bubble3D val="0"/>
            <c:spPr>
              <a:solidFill>
                <a:srgbClr val="194AFE"/>
              </a:solidFill>
              <a:ln w="19050">
                <a:solidFill>
                  <a:schemeClr val="lt1"/>
                </a:solidFill>
              </a:ln>
              <a:effectLst/>
            </c:spPr>
            <c:extLst>
              <c:ext xmlns:c16="http://schemas.microsoft.com/office/drawing/2014/chart" uri="{C3380CC4-5D6E-409C-BE32-E72D297353CC}">
                <c16:uniqueId val="{00000001-297E-425A-980D-2FF131FD81E0}"/>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3-297E-425A-980D-2FF131FD81E0}"/>
              </c:ext>
            </c:extLst>
          </c:dPt>
          <c:cat>
            <c:strRef>
              <c:f>Pivottables!$AH$4:$AH$6</c:f>
              <c:strCache>
                <c:ptCount val="2"/>
                <c:pt idx="0">
                  <c:v>B2B</c:v>
                </c:pt>
                <c:pt idx="1">
                  <c:v>B2C</c:v>
                </c:pt>
              </c:strCache>
            </c:strRef>
          </c:cat>
          <c:val>
            <c:numRef>
              <c:f>Pivottables!$AI$4:$AI$6</c:f>
              <c:numCache>
                <c:formatCode>General</c:formatCode>
                <c:ptCount val="2"/>
                <c:pt idx="0">
                  <c:v>459822.86249999999</c:v>
                </c:pt>
                <c:pt idx="1">
                  <c:v>261060.48000000004</c:v>
                </c:pt>
              </c:numCache>
            </c:numRef>
          </c:val>
          <c:extLst>
            <c:ext xmlns:c16="http://schemas.microsoft.com/office/drawing/2014/chart" uri="{C3380CC4-5D6E-409C-BE32-E72D297353CC}">
              <c16:uniqueId val="{00000004-297E-425A-980D-2FF131FD81E0}"/>
            </c:ext>
          </c:extLst>
        </c:ser>
        <c:ser>
          <c:idx val="1"/>
          <c:order val="1"/>
          <c:tx>
            <c:strRef>
              <c:f>Pivottables!$AJ$3</c:f>
              <c:strCache>
                <c:ptCount val="1"/>
                <c:pt idx="0">
                  <c:v>Sum of Income2</c:v>
                </c:pt>
              </c:strCache>
            </c:strRef>
          </c:tx>
          <c:dPt>
            <c:idx val="0"/>
            <c:bubble3D val="0"/>
            <c:spPr>
              <a:solidFill>
                <a:srgbClr val="194AFE"/>
              </a:solidFill>
              <a:ln w="19050">
                <a:solidFill>
                  <a:schemeClr val="lt1"/>
                </a:solidFill>
              </a:ln>
              <a:effectLst/>
            </c:spPr>
            <c:extLst>
              <c:ext xmlns:c16="http://schemas.microsoft.com/office/drawing/2014/chart" uri="{C3380CC4-5D6E-409C-BE32-E72D297353CC}">
                <c16:uniqueId val="{00000006-297E-425A-980D-2FF131FD81E0}"/>
              </c:ext>
            </c:extLst>
          </c:dPt>
          <c:dPt>
            <c:idx val="1"/>
            <c:bubble3D val="0"/>
            <c:spPr>
              <a:gradFill>
                <a:gsLst>
                  <a:gs pos="0">
                    <a:srgbClr val="9BF8F2"/>
                  </a:gs>
                  <a:gs pos="0">
                    <a:srgbClr val="9BF8F2"/>
                  </a:gs>
                  <a:gs pos="6290">
                    <a:srgbClr val="9BF8F2"/>
                  </a:gs>
                  <a:gs pos="12000">
                    <a:srgbClr val="9BF8F2"/>
                  </a:gs>
                  <a:gs pos="0">
                    <a:srgbClr val="9BF8F2"/>
                  </a:gs>
                </a:gsLst>
                <a:lin ang="5400000" scaled="1"/>
              </a:gradFill>
              <a:ln w="19050">
                <a:solidFill>
                  <a:schemeClr val="lt1"/>
                </a:solidFill>
              </a:ln>
              <a:effectLst/>
            </c:spPr>
            <c:extLst>
              <c:ext xmlns:c16="http://schemas.microsoft.com/office/drawing/2014/chart" uri="{C3380CC4-5D6E-409C-BE32-E72D297353CC}">
                <c16:uniqueId val="{00000008-297E-425A-980D-2FF131FD81E0}"/>
              </c:ext>
            </c:extLst>
          </c:dPt>
          <c:cat>
            <c:strRef>
              <c:f>Pivottables!$AH$4:$AH$6</c:f>
              <c:strCache>
                <c:ptCount val="2"/>
                <c:pt idx="0">
                  <c:v>B2B</c:v>
                </c:pt>
                <c:pt idx="1">
                  <c:v>B2C</c:v>
                </c:pt>
              </c:strCache>
            </c:strRef>
          </c:cat>
          <c:val>
            <c:numRef>
              <c:f>Pivottables!$AJ$4:$AJ$6</c:f>
              <c:numCache>
                <c:formatCode>0.00%</c:formatCode>
                <c:ptCount val="2"/>
                <c:pt idx="0">
                  <c:v>0.63786029637659436</c:v>
                </c:pt>
                <c:pt idx="1">
                  <c:v>0.36213970362340564</c:v>
                </c:pt>
              </c:numCache>
            </c:numRef>
          </c:val>
          <c:extLst>
            <c:ext xmlns:c16="http://schemas.microsoft.com/office/drawing/2014/chart" uri="{C3380CC4-5D6E-409C-BE32-E72D297353CC}">
              <c16:uniqueId val="{00000009-297E-425A-980D-2FF131FD81E0}"/>
            </c:ext>
          </c:extLst>
        </c:ser>
        <c:dLbls>
          <c:showLegendKey val="0"/>
          <c:showVal val="0"/>
          <c:showCatName val="0"/>
          <c:showSerName val="0"/>
          <c:showPercent val="0"/>
          <c:showBubbleSize val="0"/>
          <c:showLeaderLines val="1"/>
        </c:dLbls>
        <c:firstSliceAng val="0"/>
        <c:holeSize val="75"/>
      </c:doughnutChart>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111111111111115E-2"/>
          <c:y val="3.7151348879743938E-2"/>
          <c:w val="0.91088888888888886"/>
          <c:h val="0.93712848651120251"/>
        </c:manualLayout>
      </c:layout>
      <c:doughnutChart>
        <c:varyColors val="1"/>
        <c:ser>
          <c:idx val="0"/>
          <c:order val="0"/>
          <c:spPr>
            <a:solidFill>
              <a:srgbClr val="DC25FA"/>
            </a:solidFill>
            <a:ln w="146050">
              <a:solidFill>
                <a:srgbClr val="000000"/>
              </a:solidFill>
            </a:ln>
            <a:effectLst>
              <a:outerShdw blurRad="127000" dist="76200" dir="5400000" sx="44000" sy="44000" algn="ctr" rotWithShape="0">
                <a:srgbClr val="000000">
                  <a:alpha val="0"/>
                </a:srgbClr>
              </a:outerShdw>
            </a:effectLst>
          </c:spPr>
          <c:dPt>
            <c:idx val="0"/>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01-5DD6-4D9D-8F91-7CA1A523AA8B}"/>
              </c:ext>
            </c:extLst>
          </c:dPt>
          <c:dPt>
            <c:idx val="1"/>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03-5DD6-4D9D-8F91-7CA1A523AA8B}"/>
              </c:ext>
            </c:extLst>
          </c:dPt>
          <c:dPt>
            <c:idx val="2"/>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05-5DD6-4D9D-8F91-7CA1A523AA8B}"/>
              </c:ext>
            </c:extLst>
          </c:dPt>
          <c:dPt>
            <c:idx val="3"/>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07-5DD6-4D9D-8F91-7CA1A523AA8B}"/>
              </c:ext>
            </c:extLst>
          </c:dPt>
          <c:dPt>
            <c:idx val="4"/>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09-5DD6-4D9D-8F91-7CA1A523AA8B}"/>
              </c:ext>
            </c:extLst>
          </c:dPt>
          <c:dPt>
            <c:idx val="5"/>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0B-5DD6-4D9D-8F91-7CA1A523AA8B}"/>
              </c:ext>
            </c:extLst>
          </c:dPt>
          <c:dPt>
            <c:idx val="6"/>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0D-5DD6-4D9D-8F91-7CA1A523AA8B}"/>
              </c:ext>
            </c:extLst>
          </c:dPt>
          <c:dPt>
            <c:idx val="7"/>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0F-5DD6-4D9D-8F91-7CA1A523AA8B}"/>
              </c:ext>
            </c:extLst>
          </c:dPt>
          <c:dPt>
            <c:idx val="8"/>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11-5DD6-4D9D-8F91-7CA1A523AA8B}"/>
              </c:ext>
            </c:extLst>
          </c:dPt>
          <c:dPt>
            <c:idx val="9"/>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13-5DD6-4D9D-8F91-7CA1A523AA8B}"/>
              </c:ext>
            </c:extLst>
          </c:dPt>
          <c:dPt>
            <c:idx val="10"/>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15-5DD6-4D9D-8F91-7CA1A523AA8B}"/>
              </c:ext>
            </c:extLst>
          </c:dPt>
          <c:dPt>
            <c:idx val="11"/>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17-5DD6-4D9D-8F91-7CA1A523AA8B}"/>
              </c:ext>
            </c:extLst>
          </c:dPt>
          <c:dPt>
            <c:idx val="12"/>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19-5DD6-4D9D-8F91-7CA1A523AA8B}"/>
              </c:ext>
            </c:extLst>
          </c:dPt>
          <c:dPt>
            <c:idx val="13"/>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1B-5DD6-4D9D-8F91-7CA1A523AA8B}"/>
              </c:ext>
            </c:extLst>
          </c:dPt>
          <c:dPt>
            <c:idx val="14"/>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1D-5DD6-4D9D-8F91-7CA1A523AA8B}"/>
              </c:ext>
            </c:extLst>
          </c:dPt>
          <c:dPt>
            <c:idx val="15"/>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1F-5DD6-4D9D-8F91-7CA1A523AA8B}"/>
              </c:ext>
            </c:extLst>
          </c:dPt>
          <c:dPt>
            <c:idx val="16"/>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21-5DD6-4D9D-8F91-7CA1A523AA8B}"/>
              </c:ext>
            </c:extLst>
          </c:dPt>
          <c:dPt>
            <c:idx val="17"/>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23-5DD6-4D9D-8F91-7CA1A523AA8B}"/>
              </c:ext>
            </c:extLst>
          </c:dPt>
          <c:dPt>
            <c:idx val="18"/>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25-5DD6-4D9D-8F91-7CA1A523AA8B}"/>
              </c:ext>
            </c:extLst>
          </c:dPt>
          <c:dPt>
            <c:idx val="19"/>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27-5DD6-4D9D-8F91-7CA1A523AA8B}"/>
              </c:ext>
            </c:extLst>
          </c:dPt>
          <c:dPt>
            <c:idx val="20"/>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29-5DD6-4D9D-8F91-7CA1A523AA8B}"/>
              </c:ext>
            </c:extLst>
          </c:dPt>
          <c:dPt>
            <c:idx val="21"/>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2B-5DD6-4D9D-8F91-7CA1A523AA8B}"/>
              </c:ext>
            </c:extLst>
          </c:dPt>
          <c:dPt>
            <c:idx val="22"/>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2D-5DD6-4D9D-8F91-7CA1A523AA8B}"/>
              </c:ext>
            </c:extLst>
          </c:dPt>
          <c:dPt>
            <c:idx val="23"/>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2F-5DD6-4D9D-8F91-7CA1A523AA8B}"/>
              </c:ext>
            </c:extLst>
          </c:dPt>
          <c:dPt>
            <c:idx val="24"/>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31-5DD6-4D9D-8F91-7CA1A523AA8B}"/>
              </c:ext>
            </c:extLst>
          </c:dPt>
          <c:dPt>
            <c:idx val="25"/>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33-5DD6-4D9D-8F91-7CA1A523AA8B}"/>
              </c:ext>
            </c:extLst>
          </c:dPt>
          <c:dPt>
            <c:idx val="26"/>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35-5DD6-4D9D-8F91-7CA1A523AA8B}"/>
              </c:ext>
            </c:extLst>
          </c:dPt>
          <c:dPt>
            <c:idx val="27"/>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37-5DD6-4D9D-8F91-7CA1A523AA8B}"/>
              </c:ext>
            </c:extLst>
          </c:dPt>
          <c:dPt>
            <c:idx val="28"/>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39-5DD6-4D9D-8F91-7CA1A523AA8B}"/>
              </c:ext>
            </c:extLst>
          </c:dPt>
          <c:dPt>
            <c:idx val="29"/>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3B-5DD6-4D9D-8F91-7CA1A523AA8B}"/>
              </c:ext>
            </c:extLst>
          </c:dPt>
          <c:dPt>
            <c:idx val="30"/>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3D-5DD6-4D9D-8F91-7CA1A523AA8B}"/>
              </c:ext>
            </c:extLst>
          </c:dPt>
          <c:dPt>
            <c:idx val="31"/>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3F-5DD6-4D9D-8F91-7CA1A523AA8B}"/>
              </c:ext>
            </c:extLst>
          </c:dPt>
          <c:dPt>
            <c:idx val="32"/>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41-5DD6-4D9D-8F91-7CA1A523AA8B}"/>
              </c:ext>
            </c:extLst>
          </c:dPt>
          <c:dPt>
            <c:idx val="33"/>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43-5DD6-4D9D-8F91-7CA1A523AA8B}"/>
              </c:ext>
            </c:extLst>
          </c:dPt>
          <c:dPt>
            <c:idx val="34"/>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45-5DD6-4D9D-8F91-7CA1A523AA8B}"/>
              </c:ext>
            </c:extLst>
          </c:dPt>
          <c:dPt>
            <c:idx val="35"/>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47-5DD6-4D9D-8F91-7CA1A523AA8B}"/>
              </c:ext>
            </c:extLst>
          </c:dPt>
          <c:dPt>
            <c:idx val="36"/>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49-5DD6-4D9D-8F91-7CA1A523AA8B}"/>
              </c:ext>
            </c:extLst>
          </c:dPt>
          <c:dPt>
            <c:idx val="37"/>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4B-5DD6-4D9D-8F91-7CA1A523AA8B}"/>
              </c:ext>
            </c:extLst>
          </c:dPt>
          <c:dPt>
            <c:idx val="38"/>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4D-5DD6-4D9D-8F91-7CA1A523AA8B}"/>
              </c:ext>
            </c:extLst>
          </c:dPt>
          <c:dPt>
            <c:idx val="39"/>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4F-5DD6-4D9D-8F91-7CA1A523AA8B}"/>
              </c:ext>
            </c:extLst>
          </c:dPt>
          <c:dPt>
            <c:idx val="40"/>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51-5DD6-4D9D-8F91-7CA1A523AA8B}"/>
              </c:ext>
            </c:extLst>
          </c:dPt>
          <c:dPt>
            <c:idx val="41"/>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53-5DD6-4D9D-8F91-7CA1A523AA8B}"/>
              </c:ext>
            </c:extLst>
          </c:dPt>
          <c:dPt>
            <c:idx val="42"/>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55-5DD6-4D9D-8F91-7CA1A523AA8B}"/>
              </c:ext>
            </c:extLst>
          </c:dPt>
          <c:dPt>
            <c:idx val="43"/>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57-5DD6-4D9D-8F91-7CA1A523AA8B}"/>
              </c:ext>
            </c:extLst>
          </c:dPt>
          <c:dPt>
            <c:idx val="44"/>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59-5DD6-4D9D-8F91-7CA1A523AA8B}"/>
              </c:ext>
            </c:extLst>
          </c:dPt>
          <c:dPt>
            <c:idx val="45"/>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5B-5DD6-4D9D-8F91-7CA1A523AA8B}"/>
              </c:ext>
            </c:extLst>
          </c:dPt>
          <c:dPt>
            <c:idx val="46"/>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5D-5DD6-4D9D-8F91-7CA1A523AA8B}"/>
              </c:ext>
            </c:extLst>
          </c:dPt>
          <c:dPt>
            <c:idx val="47"/>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5F-5DD6-4D9D-8F91-7CA1A523AA8B}"/>
              </c:ext>
            </c:extLst>
          </c:dPt>
          <c:dPt>
            <c:idx val="48"/>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61-5DD6-4D9D-8F91-7CA1A523AA8B}"/>
              </c:ext>
            </c:extLst>
          </c:dPt>
          <c:dPt>
            <c:idx val="49"/>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63-5DD6-4D9D-8F91-7CA1A523AA8B}"/>
              </c:ext>
            </c:extLst>
          </c:dPt>
          <c:dPt>
            <c:idx val="50"/>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65-5DD6-4D9D-8F91-7CA1A523AA8B}"/>
              </c:ext>
            </c:extLst>
          </c:dPt>
          <c:dPt>
            <c:idx val="51"/>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67-5DD6-4D9D-8F91-7CA1A523AA8B}"/>
              </c:ext>
            </c:extLst>
          </c:dPt>
          <c:dPt>
            <c:idx val="52"/>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69-5DD6-4D9D-8F91-7CA1A523AA8B}"/>
              </c:ext>
            </c:extLst>
          </c:dPt>
          <c:dPt>
            <c:idx val="53"/>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6B-5DD6-4D9D-8F91-7CA1A523AA8B}"/>
              </c:ext>
            </c:extLst>
          </c:dPt>
          <c:dPt>
            <c:idx val="54"/>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6D-5DD6-4D9D-8F91-7CA1A523AA8B}"/>
              </c:ext>
            </c:extLst>
          </c:dPt>
          <c:dPt>
            <c:idx val="55"/>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6F-5DD6-4D9D-8F91-7CA1A523AA8B}"/>
              </c:ext>
            </c:extLst>
          </c:dPt>
          <c:dPt>
            <c:idx val="56"/>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71-5DD6-4D9D-8F91-7CA1A523AA8B}"/>
              </c:ext>
            </c:extLst>
          </c:dPt>
          <c:dPt>
            <c:idx val="57"/>
            <c:bubble3D val="0"/>
            <c:spPr>
              <a:solidFill>
                <a:srgbClr val="DC25FA"/>
              </a:solidFill>
              <a:ln w="146050">
                <a:solidFill>
                  <a:srgbClr val="000000"/>
                </a:solidFill>
              </a:ln>
              <a:effectLst>
                <a:outerShdw blurRad="127000" dist="76200" dir="5400000" sx="44000" sy="44000" algn="ctr" rotWithShape="0">
                  <a:srgbClr val="000000">
                    <a:alpha val="0"/>
                  </a:srgbClr>
                </a:outerShdw>
              </a:effectLst>
            </c:spPr>
            <c:extLst>
              <c:ext xmlns:c16="http://schemas.microsoft.com/office/drawing/2014/chart" uri="{C3380CC4-5D6E-409C-BE32-E72D297353CC}">
                <c16:uniqueId val="{00000073-5DD6-4D9D-8F91-7CA1A523AA8B}"/>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5DD6-4D9D-8F91-7CA1A523AA8B}"/>
            </c:ext>
          </c:extLst>
        </c:ser>
        <c:ser>
          <c:idx val="1"/>
          <c:order val="1"/>
          <c:spPr>
            <a:solidFill>
              <a:srgbClr val="9BF8F2"/>
            </a:solidFill>
            <a:ln>
              <a:noFill/>
            </a:ln>
          </c:spPr>
          <c:dPt>
            <c:idx val="0"/>
            <c:bubble3D val="0"/>
            <c:spPr>
              <a:solidFill>
                <a:srgbClr val="9BF8F2">
                  <a:alpha val="0"/>
                </a:srgbClr>
              </a:solidFill>
              <a:ln w="19050">
                <a:noFill/>
              </a:ln>
              <a:effectLst/>
            </c:spPr>
            <c:extLst>
              <c:ext xmlns:c16="http://schemas.microsoft.com/office/drawing/2014/chart" uri="{C3380CC4-5D6E-409C-BE32-E72D297353CC}">
                <c16:uniqueId val="{00000076-5DD6-4D9D-8F91-7CA1A523AA8B}"/>
              </c:ext>
            </c:extLst>
          </c:dPt>
          <c:dPt>
            <c:idx val="1"/>
            <c:bubble3D val="0"/>
            <c:spPr>
              <a:solidFill>
                <a:schemeClr val="tx1">
                  <a:alpha val="38000"/>
                </a:schemeClr>
              </a:solidFill>
              <a:ln w="19050">
                <a:noFill/>
              </a:ln>
              <a:effectLst/>
            </c:spPr>
            <c:extLst>
              <c:ext xmlns:c16="http://schemas.microsoft.com/office/drawing/2014/chart" uri="{C3380CC4-5D6E-409C-BE32-E72D297353CC}">
                <c16:uniqueId val="{00000078-5DD6-4D9D-8F91-7CA1A523AA8B}"/>
              </c:ext>
            </c:extLst>
          </c:dPt>
          <c:val>
            <c:numRef>
              <c:f>Pivottables!$S$4:$T$4</c:f>
              <c:numCache>
                <c:formatCode>0%</c:formatCode>
                <c:ptCount val="2"/>
                <c:pt idx="0">
                  <c:v>0.80193337589140468</c:v>
                </c:pt>
                <c:pt idx="1">
                  <c:v>0.19806662410859532</c:v>
                </c:pt>
              </c:numCache>
            </c:numRef>
          </c:val>
          <c:extLst>
            <c:ext xmlns:c15="http://schemas.microsoft.com/office/drawing/2012/chart" uri="{02D57815-91ED-43cb-92C2-25804820EDAC}">
              <c15:filteredSeriesTitle>
                <c15:tx>
                  <c:v>Percentages</c:v>
                </c15:tx>
              </c15:filteredSeriesTitle>
            </c:ext>
            <c:ext xmlns:c16="http://schemas.microsoft.com/office/drawing/2014/chart" uri="{C3380CC4-5D6E-409C-BE32-E72D297353CC}">
              <c16:uniqueId val="{00000079-5DD6-4D9D-8F91-7CA1A523AA8B}"/>
            </c:ext>
          </c:extLst>
        </c:ser>
        <c:dLbls>
          <c:showLegendKey val="0"/>
          <c:showVal val="0"/>
          <c:showCatName val="0"/>
          <c:showSerName val="0"/>
          <c:showPercent val="0"/>
          <c:showBubbleSize val="0"/>
          <c:showLeaderLines val="1"/>
        </c:dLbls>
        <c:firstSliceAng val="0"/>
        <c:holeSize val="48"/>
      </c:doughnutChart>
      <c:spPr>
        <a:solidFill>
          <a:schemeClr val="tx1">
            <a:alpha val="0"/>
          </a:schemeClr>
        </a:solidFill>
        <a:ln>
          <a:solidFill>
            <a:srgbClr val="000000">
              <a:alpha val="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solidFill>
        <a:schemeClr val="accent2">
          <a:alpha val="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chart" Target="../charts/chart10.xml"/><Relationship Id="rId3" Type="http://schemas.openxmlformats.org/officeDocument/2006/relationships/hyperlink" Target="#'Sales Process'!A1"/><Relationship Id="rId7" Type="http://schemas.openxmlformats.org/officeDocument/2006/relationships/image" Target="../media/image2.png"/><Relationship Id="rId12" Type="http://schemas.openxmlformats.org/officeDocument/2006/relationships/chart" Target="../charts/chart9.xml"/><Relationship Id="rId2" Type="http://schemas.openxmlformats.org/officeDocument/2006/relationships/hyperlink" Target="#Geographically!A1"/><Relationship Id="rId1" Type="http://schemas.openxmlformats.org/officeDocument/2006/relationships/image" Target="../media/image1.png"/><Relationship Id="rId6" Type="http://schemas.openxmlformats.org/officeDocument/2006/relationships/hyperlink" Target="https://gmanendra.com/xperly3/" TargetMode="External"/><Relationship Id="rId11" Type="http://schemas.openxmlformats.org/officeDocument/2006/relationships/chart" Target="../charts/chart8.xml"/><Relationship Id="rId5" Type="http://schemas.openxmlformats.org/officeDocument/2006/relationships/hyperlink" Target="#'Income Sources'!A1"/><Relationship Id="rId10" Type="http://schemas.openxmlformats.org/officeDocument/2006/relationships/chart" Target="../charts/chart7.xml"/><Relationship Id="rId4" Type="http://schemas.openxmlformats.org/officeDocument/2006/relationships/hyperlink" Target="#'Project Statu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Geographically!A1"/><Relationship Id="rId1" Type="http://schemas.openxmlformats.org/officeDocument/2006/relationships/image" Target="../media/image1.png"/><Relationship Id="rId5" Type="http://schemas.openxmlformats.org/officeDocument/2006/relationships/hyperlink" Target="#'Income Sources'!A1"/><Relationship Id="rId4" Type="http://schemas.openxmlformats.org/officeDocument/2006/relationships/hyperlink" Target="#'Project Status'!A1"/></Relationships>
</file>

<file path=xl/drawings/_rels/drawing5.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Geographically!A1"/><Relationship Id="rId1" Type="http://schemas.openxmlformats.org/officeDocument/2006/relationships/image" Target="../media/image1.png"/><Relationship Id="rId5" Type="http://schemas.openxmlformats.org/officeDocument/2006/relationships/hyperlink" Target="#'Income Sources'!A1"/><Relationship Id="rId4" Type="http://schemas.openxmlformats.org/officeDocument/2006/relationships/hyperlink" Target="#'Project Status'!A1"/></Relationships>
</file>

<file path=xl/drawings/_rels/drawing6.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Geographically!A1"/><Relationship Id="rId1" Type="http://schemas.openxmlformats.org/officeDocument/2006/relationships/image" Target="../media/image1.png"/><Relationship Id="rId5" Type="http://schemas.openxmlformats.org/officeDocument/2006/relationships/hyperlink" Target="#'Income Sources'!A1"/><Relationship Id="rId4" Type="http://schemas.openxmlformats.org/officeDocument/2006/relationships/hyperlink" Target="#'Project Status'!A1"/></Relationships>
</file>

<file path=xl/drawings/drawing1.xml><?xml version="1.0" encoding="utf-8"?>
<xdr:wsDr xmlns:xdr="http://schemas.openxmlformats.org/drawingml/2006/spreadsheetDrawing" xmlns:a="http://schemas.openxmlformats.org/drawingml/2006/main">
  <xdr:twoCellAnchor>
    <xdr:from>
      <xdr:col>18</xdr:col>
      <xdr:colOff>182880</xdr:colOff>
      <xdr:row>8</xdr:row>
      <xdr:rowOff>68580</xdr:rowOff>
    </xdr:from>
    <xdr:to>
      <xdr:col>21</xdr:col>
      <xdr:colOff>571500</xdr:colOff>
      <xdr:row>20</xdr:row>
      <xdr:rowOff>30480</xdr:rowOff>
    </xdr:to>
    <xdr:graphicFrame macro="">
      <xdr:nvGraphicFramePr>
        <xdr:cNvPr id="8" name="Chart 7">
          <a:extLst>
            <a:ext uri="{FF2B5EF4-FFF2-40B4-BE49-F238E27FC236}">
              <a16:creationId xmlns:a16="http://schemas.microsoft.com/office/drawing/2014/main" id="{26F2CD02-89A2-1E0D-DB41-206AC38E4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10</xdr:row>
      <xdr:rowOff>171450</xdr:rowOff>
    </xdr:from>
    <xdr:to>
      <xdr:col>11</xdr:col>
      <xdr:colOff>99060</xdr:colOff>
      <xdr:row>25</xdr:row>
      <xdr:rowOff>171450</xdr:rowOff>
    </xdr:to>
    <xdr:graphicFrame macro="">
      <xdr:nvGraphicFramePr>
        <xdr:cNvPr id="5" name="Chart 4">
          <a:extLst>
            <a:ext uri="{FF2B5EF4-FFF2-40B4-BE49-F238E27FC236}">
              <a16:creationId xmlns:a16="http://schemas.microsoft.com/office/drawing/2014/main" id="{4E801116-7F05-9E9B-3B8F-610CBAB98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403860</xdr:colOff>
      <xdr:row>10</xdr:row>
      <xdr:rowOff>144780</xdr:rowOff>
    </xdr:from>
    <xdr:to>
      <xdr:col>12</xdr:col>
      <xdr:colOff>99060</xdr:colOff>
      <xdr:row>24</xdr:row>
      <xdr:rowOff>51435</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228F9717-FD53-1855-FE4B-64455520CD4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778240" y="1973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213360</xdr:colOff>
      <xdr:row>2</xdr:row>
      <xdr:rowOff>148590</xdr:rowOff>
    </xdr:from>
    <xdr:to>
      <xdr:col>28</xdr:col>
      <xdr:colOff>1005840</xdr:colOff>
      <xdr:row>17</xdr:row>
      <xdr:rowOff>152400</xdr:rowOff>
    </xdr:to>
    <xdr:graphicFrame macro="">
      <xdr:nvGraphicFramePr>
        <xdr:cNvPr id="10" name="Chart 9">
          <a:extLst>
            <a:ext uri="{FF2B5EF4-FFF2-40B4-BE49-F238E27FC236}">
              <a16:creationId xmlns:a16="http://schemas.microsoft.com/office/drawing/2014/main" id="{AF661B74-2964-0C9E-8BDD-08AEFE419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495300</xdr:colOff>
      <xdr:row>9</xdr:row>
      <xdr:rowOff>41910</xdr:rowOff>
    </xdr:from>
    <xdr:to>
      <xdr:col>33</xdr:col>
      <xdr:colOff>693420</xdr:colOff>
      <xdr:row>19</xdr:row>
      <xdr:rowOff>38100</xdr:rowOff>
    </xdr:to>
    <xdr:graphicFrame macro="">
      <xdr:nvGraphicFramePr>
        <xdr:cNvPr id="14" name="Chart 13">
          <a:extLst>
            <a:ext uri="{FF2B5EF4-FFF2-40B4-BE49-F238E27FC236}">
              <a16:creationId xmlns:a16="http://schemas.microsoft.com/office/drawing/2014/main" id="{41BF1D62-A862-0615-5358-B1062CC66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381000</xdr:colOff>
      <xdr:row>7</xdr:row>
      <xdr:rowOff>148590</xdr:rowOff>
    </xdr:from>
    <xdr:to>
      <xdr:col>25</xdr:col>
      <xdr:colOff>45720</xdr:colOff>
      <xdr:row>28</xdr:row>
      <xdr:rowOff>167640</xdr:rowOff>
    </xdr:to>
    <xdr:graphicFrame macro="">
      <xdr:nvGraphicFramePr>
        <xdr:cNvPr id="18" name="Chart 17">
          <a:extLst>
            <a:ext uri="{FF2B5EF4-FFF2-40B4-BE49-F238E27FC236}">
              <a16:creationId xmlns:a16="http://schemas.microsoft.com/office/drawing/2014/main" id="{198317A4-FD30-2EB8-BF71-E39D513BE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412374</xdr:colOff>
      <xdr:row>30</xdr:row>
      <xdr:rowOff>26894</xdr:rowOff>
    </xdr:from>
    <xdr:to>
      <xdr:col>7</xdr:col>
      <xdr:colOff>242047</xdr:colOff>
      <xdr:row>32</xdr:row>
      <xdr:rowOff>125505</xdr:rowOff>
    </xdr:to>
    <xdr:sp macro="" textlink="Pivottables!AW17">
      <xdr:nvSpPr>
        <xdr:cNvPr id="201" name="Flowchart: Connector 200">
          <a:extLst>
            <a:ext uri="{FF2B5EF4-FFF2-40B4-BE49-F238E27FC236}">
              <a16:creationId xmlns:a16="http://schemas.microsoft.com/office/drawing/2014/main" id="{A09A08A5-5197-B30D-F910-5F51730C84C8}"/>
            </a:ext>
          </a:extLst>
        </xdr:cNvPr>
        <xdr:cNvSpPr/>
      </xdr:nvSpPr>
      <xdr:spPr>
        <a:xfrm>
          <a:off x="4069974" y="5405718"/>
          <a:ext cx="439273" cy="457199"/>
        </a:xfrm>
        <a:prstGeom prst="flowChartConnector">
          <a:avLst/>
        </a:prstGeom>
        <a:gradFill flip="none" rotWithShape="1">
          <a:gsLst>
            <a:gs pos="0">
              <a:srgbClr val="DC25FA"/>
            </a:gs>
            <a:gs pos="21000">
              <a:srgbClr val="F13FD8">
                <a:alpha val="0"/>
              </a:srgbClr>
            </a:gs>
            <a:gs pos="2000">
              <a:srgbClr val="000000"/>
            </a:gs>
            <a:gs pos="100000">
              <a:srgbClr val="000000"/>
            </a:gs>
          </a:gsLst>
          <a:lin ang="10800000" scaled="1"/>
          <a:tileRect/>
        </a:gradFill>
        <a:ln w="53975">
          <a:noFill/>
        </a:ln>
        <a:effectLst>
          <a:glow>
            <a:schemeClr val="accent1">
              <a:alpha val="0"/>
            </a:schemeClr>
          </a:glow>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clientData fLocksWithSheet="0"/>
  </xdr:twoCellAnchor>
  <xdr:twoCellAnchor editAs="absolute">
    <xdr:from>
      <xdr:col>0</xdr:col>
      <xdr:colOff>0</xdr:colOff>
      <xdr:row>0</xdr:row>
      <xdr:rowOff>22860</xdr:rowOff>
    </xdr:from>
    <xdr:to>
      <xdr:col>24</xdr:col>
      <xdr:colOff>91440</xdr:colOff>
      <xdr:row>1</xdr:row>
      <xdr:rowOff>76200</xdr:rowOff>
    </xdr:to>
    <xdr:sp macro="" textlink="">
      <xdr:nvSpPr>
        <xdr:cNvPr id="2" name="Rectangle 1">
          <a:extLst>
            <a:ext uri="{FF2B5EF4-FFF2-40B4-BE49-F238E27FC236}">
              <a16:creationId xmlns:a16="http://schemas.microsoft.com/office/drawing/2014/main" id="{11EC5ADA-4170-47A9-B035-D711C5A53C68}"/>
            </a:ext>
          </a:extLst>
        </xdr:cNvPr>
        <xdr:cNvSpPr/>
      </xdr:nvSpPr>
      <xdr:spPr>
        <a:xfrm>
          <a:off x="0" y="22860"/>
          <a:ext cx="14721840" cy="236220"/>
        </a:xfrm>
        <a:prstGeom prst="rect">
          <a:avLst/>
        </a:prstGeom>
        <a:solidFill>
          <a:srgbClr val="1D1D3C"/>
        </a:solidFill>
        <a:effectLst>
          <a:glow>
            <a:schemeClr val="accent1">
              <a:alpha val="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LocksWithSheet="0"/>
  </xdr:twoCellAnchor>
  <xdr:twoCellAnchor editAs="absolute">
    <xdr:from>
      <xdr:col>0</xdr:col>
      <xdr:colOff>30481</xdr:colOff>
      <xdr:row>0</xdr:row>
      <xdr:rowOff>0</xdr:rowOff>
    </xdr:from>
    <xdr:to>
      <xdr:col>0</xdr:col>
      <xdr:colOff>388620</xdr:colOff>
      <xdr:row>1</xdr:row>
      <xdr:rowOff>99060</xdr:rowOff>
    </xdr:to>
    <xdr:pic>
      <xdr:nvPicPr>
        <xdr:cNvPr id="3" name="Picture 2">
          <a:extLst>
            <a:ext uri="{FF2B5EF4-FFF2-40B4-BE49-F238E27FC236}">
              <a16:creationId xmlns:a16="http://schemas.microsoft.com/office/drawing/2014/main" id="{BB0F05AC-ECAA-4D19-B67A-7270392ACC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1" y="0"/>
          <a:ext cx="358139" cy="281940"/>
        </a:xfrm>
        <a:prstGeom prst="rect">
          <a:avLst/>
        </a:prstGeom>
        <a:gradFill>
          <a:gsLst>
            <a:gs pos="88106">
              <a:srgbClr val="DC25FA"/>
            </a:gs>
            <a:gs pos="0">
              <a:srgbClr val="194AFE"/>
            </a:gs>
            <a:gs pos="100000">
              <a:srgbClr val="DC25FA"/>
            </a:gs>
            <a:gs pos="81000">
              <a:srgbClr val="194AFE"/>
            </a:gs>
            <a:gs pos="79000">
              <a:srgbClr val="C240DB">
                <a:lumMod val="0"/>
                <a:alpha val="0"/>
              </a:srgbClr>
            </a:gs>
            <a:gs pos="0">
              <a:srgbClr val="DC25FA"/>
            </a:gs>
            <a:gs pos="0">
              <a:srgbClr val="DC25FA"/>
            </a:gs>
            <a:gs pos="0">
              <a:srgbClr val="DC25FA"/>
            </a:gs>
          </a:gsLst>
          <a:lin ang="16200000" scaled="1"/>
        </a:gradFill>
        <a:effectLst>
          <a:glow>
            <a:schemeClr val="accent1">
              <a:alpha val="0"/>
            </a:schemeClr>
          </a:glow>
        </a:effectLst>
      </xdr:spPr>
    </xdr:pic>
    <xdr:clientData fLocksWithSheet="0"/>
  </xdr:twoCellAnchor>
  <xdr:twoCellAnchor editAs="absolute">
    <xdr:from>
      <xdr:col>0</xdr:col>
      <xdr:colOff>274320</xdr:colOff>
      <xdr:row>0</xdr:row>
      <xdr:rowOff>7620</xdr:rowOff>
    </xdr:from>
    <xdr:to>
      <xdr:col>1</xdr:col>
      <xdr:colOff>518160</xdr:colOff>
      <xdr:row>1</xdr:row>
      <xdr:rowOff>60960</xdr:rowOff>
    </xdr:to>
    <xdr:sp macro="" textlink="">
      <xdr:nvSpPr>
        <xdr:cNvPr id="4" name="TextBox 3">
          <a:extLst>
            <a:ext uri="{FF2B5EF4-FFF2-40B4-BE49-F238E27FC236}">
              <a16:creationId xmlns:a16="http://schemas.microsoft.com/office/drawing/2014/main" id="{5FF2E27E-89D2-47C9-8F3F-240CED5B5054}"/>
            </a:ext>
          </a:extLst>
        </xdr:cNvPr>
        <xdr:cNvSpPr txBox="1"/>
      </xdr:nvSpPr>
      <xdr:spPr>
        <a:xfrm>
          <a:off x="274320" y="7620"/>
          <a:ext cx="853440" cy="236220"/>
        </a:xfrm>
        <a:prstGeom prst="rect">
          <a:avLst/>
        </a:prstGeom>
        <a:noFill/>
        <a:ln w="9525" cmpd="sng">
          <a:noFill/>
        </a:ln>
        <a:effectLst>
          <a:glow>
            <a:schemeClr val="accent1">
              <a:alpha val="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Aptos" panose="020B0004020202020204" pitchFamily="34" charset="0"/>
              <a:cs typeface="Aharoni" panose="02010803020104030203" pitchFamily="2" charset="-79"/>
            </a:rPr>
            <a:t>Xperly</a:t>
          </a:r>
        </a:p>
      </xdr:txBody>
    </xdr:sp>
    <xdr:clientData fLocksWithSheet="0"/>
  </xdr:twoCellAnchor>
  <xdr:twoCellAnchor editAs="absolute">
    <xdr:from>
      <xdr:col>17</xdr:col>
      <xdr:colOff>22860</xdr:colOff>
      <xdr:row>0</xdr:row>
      <xdr:rowOff>0</xdr:rowOff>
    </xdr:from>
    <xdr:to>
      <xdr:col>19</xdr:col>
      <xdr:colOff>128016</xdr:colOff>
      <xdr:row>1</xdr:row>
      <xdr:rowOff>68580</xdr:rowOff>
    </xdr:to>
    <xdr:sp macro="" textlink="">
      <xdr:nvSpPr>
        <xdr:cNvPr id="5" name="TextBox 4">
          <a:hlinkClick xmlns:r="http://schemas.openxmlformats.org/officeDocument/2006/relationships" r:id="rId2" tooltip="Geographically"/>
          <a:extLst>
            <a:ext uri="{FF2B5EF4-FFF2-40B4-BE49-F238E27FC236}">
              <a16:creationId xmlns:a16="http://schemas.microsoft.com/office/drawing/2014/main" id="{199E38B1-DBAD-477B-9B3E-9FE573ECCE80}"/>
            </a:ext>
          </a:extLst>
        </xdr:cNvPr>
        <xdr:cNvSpPr txBox="1"/>
      </xdr:nvSpPr>
      <xdr:spPr>
        <a:xfrm>
          <a:off x="10386060" y="0"/>
          <a:ext cx="1324356" cy="251460"/>
        </a:xfrm>
        <a:prstGeom prst="rect">
          <a:avLst/>
        </a:prstGeom>
        <a:noFill/>
        <a:ln w="9525" cmpd="sng">
          <a:solidFill>
            <a:schemeClr val="lt1">
              <a:shade val="50000"/>
            </a:schemeClr>
          </a:solidFill>
        </a:ln>
        <a:effectLst>
          <a:glow>
            <a:schemeClr val="accent1">
              <a:alpha val="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Speak Pro" panose="020B0504020101020102" pitchFamily="34" charset="0"/>
              <a:cs typeface="Aharoni" panose="02010803020104030203" pitchFamily="2" charset="-79"/>
            </a:rPr>
            <a:t>Geographically</a:t>
          </a:r>
        </a:p>
      </xdr:txBody>
    </xdr:sp>
    <xdr:clientData fLocksWithSheet="0"/>
  </xdr:twoCellAnchor>
  <xdr:twoCellAnchor editAs="absolute">
    <xdr:from>
      <xdr:col>19</xdr:col>
      <xdr:colOff>160020</xdr:colOff>
      <xdr:row>0</xdr:row>
      <xdr:rowOff>0</xdr:rowOff>
    </xdr:from>
    <xdr:to>
      <xdr:col>21</xdr:col>
      <xdr:colOff>265176</xdr:colOff>
      <xdr:row>1</xdr:row>
      <xdr:rowOff>68580</xdr:rowOff>
    </xdr:to>
    <xdr:sp macro="" textlink="">
      <xdr:nvSpPr>
        <xdr:cNvPr id="6" name="TextBox 5">
          <a:hlinkClick xmlns:r="http://schemas.openxmlformats.org/officeDocument/2006/relationships" r:id="rId3" tooltip="Sales Process"/>
          <a:extLst>
            <a:ext uri="{FF2B5EF4-FFF2-40B4-BE49-F238E27FC236}">
              <a16:creationId xmlns:a16="http://schemas.microsoft.com/office/drawing/2014/main" id="{C9D1BEAC-1ADE-4482-A78E-B5E8B8FE7601}"/>
            </a:ext>
          </a:extLst>
        </xdr:cNvPr>
        <xdr:cNvSpPr txBox="1"/>
      </xdr:nvSpPr>
      <xdr:spPr>
        <a:xfrm>
          <a:off x="11742420" y="0"/>
          <a:ext cx="1324356" cy="251460"/>
        </a:xfrm>
        <a:prstGeom prst="rect">
          <a:avLst/>
        </a:prstGeom>
        <a:noFill/>
        <a:ln w="9525" cmpd="sng">
          <a:solidFill>
            <a:schemeClr val="lt1">
              <a:shade val="50000"/>
            </a:schemeClr>
          </a:solidFill>
        </a:ln>
        <a:effectLst>
          <a:glow>
            <a:schemeClr val="accent1">
              <a:alpha val="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Speak Pro" panose="020B0504020101020102" pitchFamily="34" charset="0"/>
              <a:cs typeface="Aharoni" panose="02010803020104030203" pitchFamily="2" charset="-79"/>
            </a:rPr>
            <a:t>Sales</a:t>
          </a:r>
          <a:r>
            <a:rPr lang="en-US" sz="1200" baseline="0">
              <a:solidFill>
                <a:schemeClr val="bg1"/>
              </a:solidFill>
              <a:latin typeface="Speak Pro" panose="020B0504020101020102" pitchFamily="34" charset="0"/>
              <a:cs typeface="Aharoni" panose="02010803020104030203" pitchFamily="2" charset="-79"/>
            </a:rPr>
            <a:t> Process</a:t>
          </a:r>
          <a:endParaRPr lang="en-US" sz="1200">
            <a:solidFill>
              <a:schemeClr val="bg1"/>
            </a:solidFill>
            <a:latin typeface="Speak Pro" panose="020B0504020101020102" pitchFamily="34" charset="0"/>
            <a:cs typeface="Aharoni" panose="02010803020104030203" pitchFamily="2" charset="-79"/>
          </a:endParaRPr>
        </a:p>
      </xdr:txBody>
    </xdr:sp>
    <xdr:clientData fLocksWithSheet="0"/>
  </xdr:twoCellAnchor>
  <xdr:twoCellAnchor editAs="absolute">
    <xdr:from>
      <xdr:col>21</xdr:col>
      <xdr:colOff>281940</xdr:colOff>
      <xdr:row>0</xdr:row>
      <xdr:rowOff>7620</xdr:rowOff>
    </xdr:from>
    <xdr:to>
      <xdr:col>23</xdr:col>
      <xdr:colOff>388620</xdr:colOff>
      <xdr:row>1</xdr:row>
      <xdr:rowOff>76200</xdr:rowOff>
    </xdr:to>
    <xdr:sp macro="" textlink="">
      <xdr:nvSpPr>
        <xdr:cNvPr id="7" name="TextBox 6">
          <a:hlinkClick xmlns:r="http://schemas.openxmlformats.org/officeDocument/2006/relationships" r:id="rId4" tooltip="Projects Status"/>
          <a:extLst>
            <a:ext uri="{FF2B5EF4-FFF2-40B4-BE49-F238E27FC236}">
              <a16:creationId xmlns:a16="http://schemas.microsoft.com/office/drawing/2014/main" id="{AECF4245-292D-45CC-933A-681F054CB2F6}"/>
            </a:ext>
          </a:extLst>
        </xdr:cNvPr>
        <xdr:cNvSpPr txBox="1"/>
      </xdr:nvSpPr>
      <xdr:spPr>
        <a:xfrm>
          <a:off x="13083540" y="7620"/>
          <a:ext cx="1325880" cy="251460"/>
        </a:xfrm>
        <a:prstGeom prst="rect">
          <a:avLst/>
        </a:prstGeom>
        <a:noFill/>
        <a:ln w="9525" cmpd="sng">
          <a:solidFill>
            <a:schemeClr val="lt1">
              <a:shade val="50000"/>
            </a:schemeClr>
          </a:solidFill>
        </a:ln>
        <a:effectLst>
          <a:glow>
            <a:schemeClr val="accent1">
              <a:alpha val="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Speak Pro" panose="020B0504020101020102" pitchFamily="34" charset="0"/>
              <a:cs typeface="Aharoni" panose="02010803020104030203" pitchFamily="2" charset="-79"/>
            </a:rPr>
            <a:t>Project</a:t>
          </a:r>
          <a:r>
            <a:rPr lang="en-US" sz="1200" baseline="0">
              <a:solidFill>
                <a:schemeClr val="bg1"/>
              </a:solidFill>
              <a:latin typeface="Speak Pro" panose="020B0504020101020102" pitchFamily="34" charset="0"/>
              <a:cs typeface="Aharoni" panose="02010803020104030203" pitchFamily="2" charset="-79"/>
            </a:rPr>
            <a:t> Status</a:t>
          </a:r>
          <a:endParaRPr lang="en-US" sz="1200">
            <a:solidFill>
              <a:schemeClr val="bg1"/>
            </a:solidFill>
            <a:latin typeface="Speak Pro" panose="020B0504020101020102" pitchFamily="34" charset="0"/>
            <a:cs typeface="Aharoni" panose="02010803020104030203" pitchFamily="2" charset="-79"/>
          </a:endParaRPr>
        </a:p>
      </xdr:txBody>
    </xdr:sp>
    <xdr:clientData fLocksWithSheet="0"/>
  </xdr:twoCellAnchor>
  <xdr:twoCellAnchor editAs="absolute">
    <xdr:from>
      <xdr:col>14</xdr:col>
      <xdr:colOff>502920</xdr:colOff>
      <xdr:row>0</xdr:row>
      <xdr:rowOff>0</xdr:rowOff>
    </xdr:from>
    <xdr:to>
      <xdr:col>17</xdr:col>
      <xdr:colOff>0</xdr:colOff>
      <xdr:row>1</xdr:row>
      <xdr:rowOff>76200</xdr:rowOff>
    </xdr:to>
    <xdr:sp macro="" textlink="">
      <xdr:nvSpPr>
        <xdr:cNvPr id="8" name="TextBox 7">
          <a:hlinkClick xmlns:r="http://schemas.openxmlformats.org/officeDocument/2006/relationships" r:id="rId5" tooltip="Income Sources"/>
          <a:extLst>
            <a:ext uri="{FF2B5EF4-FFF2-40B4-BE49-F238E27FC236}">
              <a16:creationId xmlns:a16="http://schemas.microsoft.com/office/drawing/2014/main" id="{30631B66-0FC4-471F-9A8F-25BBA4AE6A8A}"/>
            </a:ext>
          </a:extLst>
        </xdr:cNvPr>
        <xdr:cNvSpPr txBox="1"/>
      </xdr:nvSpPr>
      <xdr:spPr>
        <a:xfrm>
          <a:off x="9037320" y="0"/>
          <a:ext cx="1325880" cy="259080"/>
        </a:xfrm>
        <a:prstGeom prst="rect">
          <a:avLst/>
        </a:prstGeom>
        <a:noFill/>
        <a:ln w="9525" cmpd="sng">
          <a:solidFill>
            <a:schemeClr val="lt1">
              <a:shade val="50000"/>
            </a:schemeClr>
          </a:solidFill>
        </a:ln>
        <a:effectLst>
          <a:glow>
            <a:schemeClr val="accent1">
              <a:alpha val="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bg1"/>
              </a:solidFill>
              <a:latin typeface="Speak Pro" panose="020B0504020101020102" pitchFamily="34" charset="0"/>
              <a:cs typeface="Aharoni" panose="02010803020104030203" pitchFamily="2" charset="-79"/>
            </a:rPr>
            <a:t>Income Sources</a:t>
          </a:r>
        </a:p>
      </xdr:txBody>
    </xdr:sp>
    <xdr:clientData fLocksWithSheet="0"/>
  </xdr:twoCellAnchor>
  <xdr:twoCellAnchor editAs="absolute">
    <xdr:from>
      <xdr:col>0</xdr:col>
      <xdr:colOff>141642</xdr:colOff>
      <xdr:row>5</xdr:row>
      <xdr:rowOff>84716</xdr:rowOff>
    </xdr:from>
    <xdr:to>
      <xdr:col>2</xdr:col>
      <xdr:colOff>438822</xdr:colOff>
      <xdr:row>7</xdr:row>
      <xdr:rowOff>54236</xdr:rowOff>
    </xdr:to>
    <xdr:sp macro="" textlink="">
      <xdr:nvSpPr>
        <xdr:cNvPr id="10" name="Rectangle: Rounded Corners 9">
          <a:extLst>
            <a:ext uri="{FF2B5EF4-FFF2-40B4-BE49-F238E27FC236}">
              <a16:creationId xmlns:a16="http://schemas.microsoft.com/office/drawing/2014/main" id="{032D5A29-B5DB-4F92-8506-29CA3328DA78}"/>
            </a:ext>
          </a:extLst>
        </xdr:cNvPr>
        <xdr:cNvSpPr/>
      </xdr:nvSpPr>
      <xdr:spPr>
        <a:xfrm>
          <a:off x="141642" y="981187"/>
          <a:ext cx="1516380" cy="328108"/>
        </a:xfrm>
        <a:prstGeom prst="roundRect">
          <a:avLst/>
        </a:prstGeom>
        <a:gradFill flip="none" rotWithShape="1">
          <a:gsLst>
            <a:gs pos="100000">
              <a:srgbClr val="194AFE"/>
            </a:gs>
            <a:gs pos="100000">
              <a:srgbClr val="000000"/>
            </a:gs>
            <a:gs pos="0">
              <a:srgbClr val="000000">
                <a:lumMod val="99000"/>
                <a:lumOff val="1000"/>
                <a:alpha val="28000"/>
              </a:srgbClr>
            </a:gs>
            <a:gs pos="86000">
              <a:srgbClr val="194AFE"/>
            </a:gs>
            <a:gs pos="32000">
              <a:srgbClr val="194AFE"/>
            </a:gs>
            <a:gs pos="1000">
              <a:srgbClr val="194AFE"/>
            </a:gs>
          </a:gsLst>
          <a:path path="circle">
            <a:fillToRect l="100000" b="100000"/>
          </a:path>
          <a:tileRect t="-100000" r="-100000"/>
        </a:gradFill>
        <a:ln>
          <a:noFill/>
        </a:ln>
        <a:effectLst>
          <a:glow>
            <a:schemeClr val="accent1">
              <a:alpha val="0"/>
            </a:schemeClr>
          </a:glow>
          <a:reflection blurRad="1270000" stA="46000" endPos="64000" dist="9906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Speak Pro" panose="020B0504020101020102" pitchFamily="34" charset="0"/>
            </a:rPr>
            <a:t>Income Sources</a:t>
          </a:r>
        </a:p>
      </xdr:txBody>
    </xdr:sp>
    <xdr:clientData fLocksWithSheet="0"/>
  </xdr:twoCellAnchor>
  <xdr:twoCellAnchor editAs="absolute">
    <xdr:from>
      <xdr:col>0</xdr:col>
      <xdr:colOff>15688</xdr:colOff>
      <xdr:row>7</xdr:row>
      <xdr:rowOff>42582</xdr:rowOff>
    </xdr:from>
    <xdr:to>
      <xdr:col>5</xdr:col>
      <xdr:colOff>213808</xdr:colOff>
      <xdr:row>12</xdr:row>
      <xdr:rowOff>50202</xdr:rowOff>
    </xdr:to>
    <xdr:sp macro="" textlink="">
      <xdr:nvSpPr>
        <xdr:cNvPr id="11" name="Rectangle: Rounded Corners 10">
          <a:extLst>
            <a:ext uri="{FF2B5EF4-FFF2-40B4-BE49-F238E27FC236}">
              <a16:creationId xmlns:a16="http://schemas.microsoft.com/office/drawing/2014/main" id="{8EB8BCCE-1C73-A2EB-DD0C-DBDCECC82390}"/>
            </a:ext>
          </a:extLst>
        </xdr:cNvPr>
        <xdr:cNvSpPr/>
      </xdr:nvSpPr>
      <xdr:spPr>
        <a:xfrm>
          <a:off x="15688" y="1297641"/>
          <a:ext cx="3246120" cy="904090"/>
        </a:xfrm>
        <a:prstGeom prst="roundRect">
          <a:avLst/>
        </a:prstGeom>
        <a:solidFill>
          <a:schemeClr val="tx1">
            <a:lumMod val="95000"/>
            <a:lumOff val="5000"/>
          </a:schemeClr>
        </a:solidFill>
        <a:ln>
          <a:noFill/>
        </a:ln>
        <a:effectLst>
          <a:glow>
            <a:schemeClr val="accent1">
              <a:alpha val="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US" sz="1200">
              <a:latin typeface="Speak Pro" panose="020B0504020101020102" pitchFamily="34" charset="0"/>
              <a:cs typeface="Aharoni" panose="02010803020104030203" pitchFamily="2" charset="-79"/>
            </a:rPr>
            <a:t>Grand total of income, and their breakdowns</a:t>
          </a:r>
          <a:r>
            <a:rPr lang="en-US" sz="1200" baseline="0">
              <a:latin typeface="Speak Pro" panose="020B0504020101020102" pitchFamily="34" charset="0"/>
              <a:cs typeface="Aharoni" panose="02010803020104030203" pitchFamily="2" charset="-79"/>
            </a:rPr>
            <a:t> showing the achievments percentage and  highlight for most valuable source, marketing strategies and operation profit.</a:t>
          </a:r>
          <a:endParaRPr lang="en-US" sz="1200">
            <a:latin typeface="Speak Pro" panose="020B0504020101020102" pitchFamily="34" charset="0"/>
            <a:cs typeface="Aharoni" panose="02010803020104030203" pitchFamily="2" charset="-79"/>
          </a:endParaRPr>
        </a:p>
      </xdr:txBody>
    </xdr:sp>
    <xdr:clientData fLocksWithSheet="0"/>
  </xdr:twoCellAnchor>
  <xdr:twoCellAnchor editAs="absolute">
    <xdr:from>
      <xdr:col>0</xdr:col>
      <xdr:colOff>106680</xdr:colOff>
      <xdr:row>13</xdr:row>
      <xdr:rowOff>137160</xdr:rowOff>
    </xdr:from>
    <xdr:to>
      <xdr:col>6</xdr:col>
      <xdr:colOff>114300</xdr:colOff>
      <xdr:row>16</xdr:row>
      <xdr:rowOff>106680</xdr:rowOff>
    </xdr:to>
    <xdr:sp macro="" textlink="">
      <xdr:nvSpPr>
        <xdr:cNvPr id="12" name="Rectangle 11">
          <a:extLst>
            <a:ext uri="{FF2B5EF4-FFF2-40B4-BE49-F238E27FC236}">
              <a16:creationId xmlns:a16="http://schemas.microsoft.com/office/drawing/2014/main" id="{F181FB84-E162-4DE0-62C3-45B43BEDFF0D}"/>
            </a:ext>
          </a:extLst>
        </xdr:cNvPr>
        <xdr:cNvSpPr/>
      </xdr:nvSpPr>
      <xdr:spPr>
        <a:xfrm>
          <a:off x="106680" y="2514600"/>
          <a:ext cx="3665220" cy="518160"/>
        </a:xfrm>
        <a:prstGeom prst="rect">
          <a:avLst/>
        </a:prstGeom>
        <a:noFill/>
        <a:ln>
          <a:noFill/>
        </a:ln>
        <a:effectLst>
          <a:glow>
            <a:schemeClr val="accent1">
              <a:alpha val="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3200">
              <a:latin typeface="Speak Pro" panose="020B0504020101020102" pitchFamily="34" charset="0"/>
            </a:rPr>
            <a:t>Financial Statistics</a:t>
          </a:r>
        </a:p>
      </xdr:txBody>
    </xdr:sp>
    <xdr:clientData fLocksWithSheet="0"/>
  </xdr:twoCellAnchor>
  <xdr:twoCellAnchor editAs="absolute">
    <xdr:from>
      <xdr:col>6</xdr:col>
      <xdr:colOff>60960</xdr:colOff>
      <xdr:row>0</xdr:row>
      <xdr:rowOff>38100</xdr:rowOff>
    </xdr:from>
    <xdr:to>
      <xdr:col>7</xdr:col>
      <xdr:colOff>167640</xdr:colOff>
      <xdr:row>1</xdr:row>
      <xdr:rowOff>18826</xdr:rowOff>
    </xdr:to>
    <xdr:sp macro="" textlink="">
      <xdr:nvSpPr>
        <xdr:cNvPr id="13" name="TextBox 12">
          <a:hlinkClick xmlns:r="http://schemas.openxmlformats.org/officeDocument/2006/relationships" r:id="rId6" tooltip="Xperly"/>
          <a:extLst>
            <a:ext uri="{FF2B5EF4-FFF2-40B4-BE49-F238E27FC236}">
              <a16:creationId xmlns:a16="http://schemas.microsoft.com/office/drawing/2014/main" id="{E3C7A538-E197-7E8D-58B8-884FDBF98943}"/>
            </a:ext>
          </a:extLst>
        </xdr:cNvPr>
        <xdr:cNvSpPr txBox="1"/>
      </xdr:nvSpPr>
      <xdr:spPr>
        <a:xfrm>
          <a:off x="3718560" y="38100"/>
          <a:ext cx="716280" cy="160020"/>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latin typeface="Speak Pro" panose="020B0504020101020102" pitchFamily="34" charset="0"/>
              <a:cs typeface="Aharoni" panose="02010803020104030203" pitchFamily="2" charset="-79"/>
            </a:rPr>
            <a:t>Browse</a:t>
          </a:r>
        </a:p>
      </xdr:txBody>
    </xdr:sp>
    <xdr:clientData fLocksWithSheet="0"/>
  </xdr:twoCellAnchor>
  <xdr:twoCellAnchor editAs="absolute">
    <xdr:from>
      <xdr:col>0</xdr:col>
      <xdr:colOff>76200</xdr:colOff>
      <xdr:row>11</xdr:row>
      <xdr:rowOff>160020</xdr:rowOff>
    </xdr:from>
    <xdr:to>
      <xdr:col>4</xdr:col>
      <xdr:colOff>365760</xdr:colOff>
      <xdr:row>13</xdr:row>
      <xdr:rowOff>175260</xdr:rowOff>
    </xdr:to>
    <mc:AlternateContent xmlns:mc="http://schemas.openxmlformats.org/markup-compatibility/2006" xmlns:a14="http://schemas.microsoft.com/office/drawing/2010/main">
      <mc:Choice Requires="a14">
        <xdr:graphicFrame macro="">
          <xdr:nvGraphicFramePr>
            <xdr:cNvPr id="18" name="Year 1">
              <a:extLst>
                <a:ext uri="{FF2B5EF4-FFF2-40B4-BE49-F238E27FC236}">
                  <a16:creationId xmlns:a16="http://schemas.microsoft.com/office/drawing/2014/main" id="{D207EC64-AAB2-4FCD-84D3-10E042A71F9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6200" y="2132255"/>
              <a:ext cx="2727960" cy="373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5</xdr:col>
      <xdr:colOff>0</xdr:colOff>
      <xdr:row>0</xdr:row>
      <xdr:rowOff>0</xdr:rowOff>
    </xdr:from>
    <xdr:to>
      <xdr:col>6</xdr:col>
      <xdr:colOff>0</xdr:colOff>
      <xdr:row>1</xdr:row>
      <xdr:rowOff>91440</xdr:rowOff>
    </xdr:to>
    <xdr:pic>
      <xdr:nvPicPr>
        <xdr:cNvPr id="23" name="Graphic 22" descr="Compass with solid fill">
          <a:extLst>
            <a:ext uri="{FF2B5EF4-FFF2-40B4-BE49-F238E27FC236}">
              <a16:creationId xmlns:a16="http://schemas.microsoft.com/office/drawing/2014/main" id="{7F9046D9-D8B0-57E8-7F7E-FAC59BDE2AA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048000" y="0"/>
          <a:ext cx="609600" cy="274320"/>
        </a:xfrm>
        <a:prstGeom prst="rect">
          <a:avLst/>
        </a:prstGeom>
        <a:effectLst>
          <a:glow>
            <a:schemeClr val="accent1">
              <a:alpha val="0"/>
            </a:schemeClr>
          </a:glow>
        </a:effectLst>
      </xdr:spPr>
    </xdr:pic>
    <xdr:clientData fLocksWithSheet="0"/>
  </xdr:twoCellAnchor>
  <xdr:twoCellAnchor editAs="absolute">
    <xdr:from>
      <xdr:col>0</xdr:col>
      <xdr:colOff>0</xdr:colOff>
      <xdr:row>16</xdr:row>
      <xdr:rowOff>53340</xdr:rowOff>
    </xdr:from>
    <xdr:to>
      <xdr:col>3</xdr:col>
      <xdr:colOff>251460</xdr:colOff>
      <xdr:row>19</xdr:row>
      <xdr:rowOff>76702</xdr:rowOff>
    </xdr:to>
    <xdr:sp macro="" textlink="Pivottables!R4">
      <xdr:nvSpPr>
        <xdr:cNvPr id="14" name="TextBox 13">
          <a:extLst>
            <a:ext uri="{FF2B5EF4-FFF2-40B4-BE49-F238E27FC236}">
              <a16:creationId xmlns:a16="http://schemas.microsoft.com/office/drawing/2014/main" id="{87BD7713-1A5B-EF8B-E111-50B7A0FB85CB}"/>
            </a:ext>
          </a:extLst>
        </xdr:cNvPr>
        <xdr:cNvSpPr txBox="1"/>
      </xdr:nvSpPr>
      <xdr:spPr>
        <a:xfrm>
          <a:off x="0" y="2922046"/>
          <a:ext cx="2080260" cy="561244"/>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C14FE2D-529D-48EA-8EE2-D17753110A2B}" type="TxLink">
            <a:rPr lang="en-US" sz="3200" b="0" i="0" u="none" strike="noStrike">
              <a:solidFill>
                <a:srgbClr val="FFFFFF"/>
              </a:solidFill>
              <a:latin typeface="Speak Pro" panose="020F0502020204030204" pitchFamily="34" charset="0"/>
              <a:ea typeface="Calibri"/>
              <a:cs typeface="Calibri"/>
            </a:rPr>
            <a:pPr/>
            <a:t> 898,932 </a:t>
          </a:fld>
          <a:endParaRPr lang="en-US" sz="3200">
            <a:latin typeface="Speak Pro" panose="020F0502020204030204" pitchFamily="34" charset="0"/>
          </a:endParaRPr>
        </a:p>
      </xdr:txBody>
    </xdr:sp>
    <xdr:clientData fLocksWithSheet="0"/>
  </xdr:twoCellAnchor>
  <xdr:twoCellAnchor editAs="absolute">
    <xdr:from>
      <xdr:col>0</xdr:col>
      <xdr:colOff>167640</xdr:colOff>
      <xdr:row>19</xdr:row>
      <xdr:rowOff>15240</xdr:rowOff>
    </xdr:from>
    <xdr:to>
      <xdr:col>2</xdr:col>
      <xdr:colOff>594360</xdr:colOff>
      <xdr:row>20</xdr:row>
      <xdr:rowOff>114300</xdr:rowOff>
    </xdr:to>
    <xdr:grpSp>
      <xdr:nvGrpSpPr>
        <xdr:cNvPr id="49" name="Group 48">
          <a:extLst>
            <a:ext uri="{FF2B5EF4-FFF2-40B4-BE49-F238E27FC236}">
              <a16:creationId xmlns:a16="http://schemas.microsoft.com/office/drawing/2014/main" id="{647FB42D-A41C-21F8-7D15-F20059A09DD4}"/>
            </a:ext>
          </a:extLst>
        </xdr:cNvPr>
        <xdr:cNvGrpSpPr/>
      </xdr:nvGrpSpPr>
      <xdr:grpSpPr>
        <a:xfrm>
          <a:off x="167640" y="3421828"/>
          <a:ext cx="1645920" cy="278354"/>
          <a:chOff x="190500" y="3375660"/>
          <a:chExt cx="1645920" cy="281940"/>
        </a:xfrm>
        <a:effectLst>
          <a:glow>
            <a:schemeClr val="accent1">
              <a:alpha val="0"/>
            </a:schemeClr>
          </a:glow>
        </a:effectLst>
      </xdr:grpSpPr>
      <xdr:sp macro="" textlink="">
        <xdr:nvSpPr>
          <xdr:cNvPr id="15" name="TextBox 14">
            <a:extLst>
              <a:ext uri="{FF2B5EF4-FFF2-40B4-BE49-F238E27FC236}">
                <a16:creationId xmlns:a16="http://schemas.microsoft.com/office/drawing/2014/main" id="{74984CEF-BC42-A605-662D-3E229188A369}"/>
              </a:ext>
            </a:extLst>
          </xdr:cNvPr>
          <xdr:cNvSpPr txBox="1"/>
        </xdr:nvSpPr>
        <xdr:spPr>
          <a:xfrm>
            <a:off x="190500" y="3375660"/>
            <a:ext cx="1066800" cy="281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latin typeface="Speak Pro" panose="020B0504020101020102" pitchFamily="34" charset="0"/>
              </a:rPr>
              <a:t>Income Target</a:t>
            </a:r>
          </a:p>
        </xdr:txBody>
      </xdr:sp>
      <xdr:sp macro="" textlink="Pivottables!Q4">
        <xdr:nvSpPr>
          <xdr:cNvPr id="16" name="TextBox 15">
            <a:extLst>
              <a:ext uri="{FF2B5EF4-FFF2-40B4-BE49-F238E27FC236}">
                <a16:creationId xmlns:a16="http://schemas.microsoft.com/office/drawing/2014/main" id="{526831BD-668D-4707-851B-AA9220844A56}"/>
              </a:ext>
            </a:extLst>
          </xdr:cNvPr>
          <xdr:cNvSpPr txBox="1"/>
        </xdr:nvSpPr>
        <xdr:spPr>
          <a:xfrm>
            <a:off x="1021080" y="3390900"/>
            <a:ext cx="815340" cy="2567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A97668C-CDE5-41A0-BA30-B9A16D4FAE9E}" type="TxLink">
              <a:rPr lang="en-US" sz="1100" b="0" i="0" u="none" strike="noStrike">
                <a:solidFill>
                  <a:srgbClr val="FFFFFF"/>
                </a:solidFill>
                <a:latin typeface="Speak Pro" panose="020B0504020101020102" pitchFamily="34" charset="0"/>
                <a:ea typeface="Calibri"/>
                <a:cs typeface="Calibri"/>
              </a:rPr>
              <a:pPr/>
              <a:t> 720,883 </a:t>
            </a:fld>
            <a:endParaRPr lang="en-US" sz="1100">
              <a:solidFill>
                <a:schemeClr val="bg1"/>
              </a:solidFill>
              <a:latin typeface="Speak Pro" panose="020B0504020101020102" pitchFamily="34" charset="0"/>
            </a:endParaRPr>
          </a:p>
        </xdr:txBody>
      </xdr:sp>
    </xdr:grpSp>
    <xdr:clientData fLocksWithSheet="0"/>
  </xdr:twoCellAnchor>
  <xdr:twoCellAnchor editAs="absolute">
    <xdr:from>
      <xdr:col>11</xdr:col>
      <xdr:colOff>586740</xdr:colOff>
      <xdr:row>16</xdr:row>
      <xdr:rowOff>99060</xdr:rowOff>
    </xdr:from>
    <xdr:to>
      <xdr:col>12</xdr:col>
      <xdr:colOff>161871</xdr:colOff>
      <xdr:row>18</xdr:row>
      <xdr:rowOff>5032</xdr:rowOff>
    </xdr:to>
    <xdr:sp macro="" textlink="">
      <xdr:nvSpPr>
        <xdr:cNvPr id="19" name="TextBox 18">
          <a:extLst>
            <a:ext uri="{FF2B5EF4-FFF2-40B4-BE49-F238E27FC236}">
              <a16:creationId xmlns:a16="http://schemas.microsoft.com/office/drawing/2014/main" id="{3B0F685A-F949-57D8-0179-A1317731CC03}"/>
            </a:ext>
          </a:extLst>
        </xdr:cNvPr>
        <xdr:cNvSpPr txBox="1"/>
      </xdr:nvSpPr>
      <xdr:spPr>
        <a:xfrm>
          <a:off x="7292340" y="3025140"/>
          <a:ext cx="184731" cy="264560"/>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fLocksWithSheet="0"/>
  </xdr:twoCellAnchor>
  <xdr:twoCellAnchor editAs="absolute">
    <xdr:from>
      <xdr:col>0</xdr:col>
      <xdr:colOff>152400</xdr:colOff>
      <xdr:row>20</xdr:row>
      <xdr:rowOff>99060</xdr:rowOff>
    </xdr:from>
    <xdr:to>
      <xdr:col>4</xdr:col>
      <xdr:colOff>45720</xdr:colOff>
      <xdr:row>26</xdr:row>
      <xdr:rowOff>60960</xdr:rowOff>
    </xdr:to>
    <xdr:graphicFrame macro="">
      <xdr:nvGraphicFramePr>
        <xdr:cNvPr id="24" name="Chart 23">
          <a:extLst>
            <a:ext uri="{FF2B5EF4-FFF2-40B4-BE49-F238E27FC236}">
              <a16:creationId xmlns:a16="http://schemas.microsoft.com/office/drawing/2014/main" id="{1A0CF7D4-7F88-48F5-8548-25E06017E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twoCellAnchor>
  <xdr:twoCellAnchor editAs="absolute">
    <xdr:from>
      <xdr:col>0</xdr:col>
      <xdr:colOff>91440</xdr:colOff>
      <xdr:row>26</xdr:row>
      <xdr:rowOff>167640</xdr:rowOff>
    </xdr:from>
    <xdr:to>
      <xdr:col>5</xdr:col>
      <xdr:colOff>335280</xdr:colOff>
      <xdr:row>29</xdr:row>
      <xdr:rowOff>73790</xdr:rowOff>
    </xdr:to>
    <xdr:sp macro="" textlink="">
      <xdr:nvSpPr>
        <xdr:cNvPr id="25" name="TextBox 24">
          <a:extLst>
            <a:ext uri="{FF2B5EF4-FFF2-40B4-BE49-F238E27FC236}">
              <a16:creationId xmlns:a16="http://schemas.microsoft.com/office/drawing/2014/main" id="{813915E1-0287-9942-AD8D-470975D32F1A}"/>
            </a:ext>
          </a:extLst>
        </xdr:cNvPr>
        <xdr:cNvSpPr txBox="1"/>
      </xdr:nvSpPr>
      <xdr:spPr>
        <a:xfrm>
          <a:off x="91440" y="4922520"/>
          <a:ext cx="3291840" cy="444032"/>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a:solidFill>
                <a:schemeClr val="bg1"/>
              </a:solidFill>
              <a:latin typeface="Speak Pro" panose="020B0504020101020102" pitchFamily="34" charset="0"/>
            </a:rPr>
            <a:t>Quantity of Items</a:t>
          </a:r>
        </a:p>
      </xdr:txBody>
    </xdr:sp>
    <xdr:clientData fLocksWithSheet="0"/>
  </xdr:twoCellAnchor>
  <xdr:twoCellAnchor editAs="absolute">
    <xdr:from>
      <xdr:col>0</xdr:col>
      <xdr:colOff>91440</xdr:colOff>
      <xdr:row>30</xdr:row>
      <xdr:rowOff>22859</xdr:rowOff>
    </xdr:from>
    <xdr:to>
      <xdr:col>0</xdr:col>
      <xdr:colOff>388620</xdr:colOff>
      <xdr:row>31</xdr:row>
      <xdr:rowOff>171226</xdr:rowOff>
    </xdr:to>
    <xdr:sp macro="" textlink="">
      <xdr:nvSpPr>
        <xdr:cNvPr id="58" name="TextBox 57">
          <a:extLst>
            <a:ext uri="{FF2B5EF4-FFF2-40B4-BE49-F238E27FC236}">
              <a16:creationId xmlns:a16="http://schemas.microsoft.com/office/drawing/2014/main" id="{D0C475A9-25F3-F6E5-693D-1DBFD5B9FD57}"/>
            </a:ext>
          </a:extLst>
        </xdr:cNvPr>
        <xdr:cNvSpPr txBox="1"/>
      </xdr:nvSpPr>
      <xdr:spPr>
        <a:xfrm>
          <a:off x="91440" y="5509259"/>
          <a:ext cx="297180" cy="327661"/>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rgbClr val="CC0E62"/>
              </a:solidFill>
              <a:latin typeface="Times New Roman" panose="02020603050405020304" pitchFamily="18" charset="0"/>
              <a:cs typeface="Times New Roman" panose="02020603050405020304" pitchFamily="18" charset="0"/>
            </a:rPr>
            <a:t>•</a:t>
          </a:r>
          <a:endParaRPr lang="en-US" sz="2400">
            <a:solidFill>
              <a:srgbClr val="CC0E62"/>
            </a:solidFill>
            <a:latin typeface="Speak Pro" panose="020B0504020101020102" pitchFamily="34" charset="0"/>
          </a:endParaRPr>
        </a:p>
      </xdr:txBody>
    </xdr:sp>
    <xdr:clientData fLocksWithSheet="0"/>
  </xdr:twoCellAnchor>
  <xdr:twoCellAnchor editAs="absolute">
    <xdr:from>
      <xdr:col>0</xdr:col>
      <xdr:colOff>99060</xdr:colOff>
      <xdr:row>30</xdr:row>
      <xdr:rowOff>68580</xdr:rowOff>
    </xdr:from>
    <xdr:to>
      <xdr:col>4</xdr:col>
      <xdr:colOff>411480</xdr:colOff>
      <xdr:row>38</xdr:row>
      <xdr:rowOff>2071</xdr:rowOff>
    </xdr:to>
    <xdr:grpSp>
      <xdr:nvGrpSpPr>
        <xdr:cNvPr id="66" name="Group 65">
          <a:extLst>
            <a:ext uri="{FF2B5EF4-FFF2-40B4-BE49-F238E27FC236}">
              <a16:creationId xmlns:a16="http://schemas.microsoft.com/office/drawing/2014/main" id="{591F7BFA-0EF9-A192-E197-5FBF49B40378}"/>
            </a:ext>
          </a:extLst>
        </xdr:cNvPr>
        <xdr:cNvGrpSpPr/>
      </xdr:nvGrpSpPr>
      <xdr:grpSpPr>
        <a:xfrm>
          <a:off x="99060" y="5447404"/>
          <a:ext cx="2750820" cy="1367843"/>
          <a:chOff x="99060" y="5554980"/>
          <a:chExt cx="2750820" cy="1396531"/>
        </a:xfrm>
        <a:effectLst>
          <a:glow>
            <a:schemeClr val="accent1">
              <a:alpha val="0"/>
            </a:schemeClr>
          </a:glow>
        </a:effectLst>
      </xdr:grpSpPr>
      <xdr:grpSp>
        <xdr:nvGrpSpPr>
          <xdr:cNvPr id="46" name="Group 45">
            <a:extLst>
              <a:ext uri="{FF2B5EF4-FFF2-40B4-BE49-F238E27FC236}">
                <a16:creationId xmlns:a16="http://schemas.microsoft.com/office/drawing/2014/main" id="{8C908C80-6168-05D4-A5C6-2E81CFDECC80}"/>
              </a:ext>
            </a:extLst>
          </xdr:cNvPr>
          <xdr:cNvGrpSpPr/>
        </xdr:nvGrpSpPr>
        <xdr:grpSpPr>
          <a:xfrm>
            <a:off x="342900" y="5577840"/>
            <a:ext cx="1005840" cy="1366051"/>
            <a:chOff x="182880" y="5295900"/>
            <a:chExt cx="1005840" cy="1366051"/>
          </a:xfrm>
        </xdr:grpSpPr>
        <xdr:sp macro="" textlink="Pivottables!G4">
          <xdr:nvSpPr>
            <xdr:cNvPr id="26" name="TextBox 25">
              <a:extLst>
                <a:ext uri="{FF2B5EF4-FFF2-40B4-BE49-F238E27FC236}">
                  <a16:creationId xmlns:a16="http://schemas.microsoft.com/office/drawing/2014/main" id="{655729AF-1D18-00E6-B916-DFBE80B9DA4B}"/>
                </a:ext>
              </a:extLst>
            </xdr:cNvPr>
            <xdr:cNvSpPr txBox="1"/>
          </xdr:nvSpPr>
          <xdr:spPr>
            <a:xfrm>
              <a:off x="182880" y="5295900"/>
              <a:ext cx="1005840" cy="2895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b="0" i="0" u="none" strike="noStrike">
                  <a:solidFill>
                    <a:schemeClr val="bg1"/>
                  </a:solidFill>
                  <a:effectLst/>
                  <a:latin typeface="Speak Pro" panose="020B0504020101020102" pitchFamily="34" charset="0"/>
                  <a:ea typeface="Calibri"/>
                  <a:cs typeface="Calibri"/>
                </a:rPr>
                <a:t> </a:t>
              </a:r>
              <a:fld id="{A9188246-D7DB-49A3-BBDC-B8E0C82C9FE0}" type="TxLink">
                <a:rPr lang="en-US" sz="1100" b="0" i="0" u="none" strike="noStrike">
                  <a:solidFill>
                    <a:schemeClr val="bg1"/>
                  </a:solidFill>
                  <a:effectLst/>
                  <a:latin typeface="Speak Pro" panose="020B0504020101020102" pitchFamily="34" charset="0"/>
                  <a:ea typeface="Calibri"/>
                  <a:cs typeface="Calibri"/>
                </a:rPr>
                <a:pPr algn="l"/>
                <a:t>Usage Fees</a:t>
              </a:fld>
              <a:endParaRPr lang="en-US" sz="2400">
                <a:solidFill>
                  <a:schemeClr val="bg1"/>
                </a:solidFill>
                <a:latin typeface="Speak Pro" panose="020B0504020101020102" pitchFamily="34" charset="0"/>
              </a:endParaRPr>
            </a:p>
          </xdr:txBody>
        </xdr:sp>
        <xdr:sp macro="" textlink="Pivottables!G5">
          <xdr:nvSpPr>
            <xdr:cNvPr id="27" name="TextBox 26">
              <a:extLst>
                <a:ext uri="{FF2B5EF4-FFF2-40B4-BE49-F238E27FC236}">
                  <a16:creationId xmlns:a16="http://schemas.microsoft.com/office/drawing/2014/main" id="{41EC3166-295F-9014-E2DD-C72F96238828}"/>
                </a:ext>
              </a:extLst>
            </xdr:cNvPr>
            <xdr:cNvSpPr txBox="1"/>
          </xdr:nvSpPr>
          <xdr:spPr>
            <a:xfrm>
              <a:off x="190500" y="5509260"/>
              <a:ext cx="982980" cy="25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US" sz="1100" b="0" i="0" u="none" strike="noStrike">
                  <a:solidFill>
                    <a:schemeClr val="bg1"/>
                  </a:solidFill>
                  <a:latin typeface="Speak Pro" panose="020B0504020101020102" pitchFamily="34" charset="0"/>
                  <a:ea typeface="Calibri"/>
                  <a:cs typeface="Calibri"/>
                </a:rPr>
                <a:t> </a:t>
              </a:r>
              <a:fld id="{4C49031A-D9F1-4775-B1CC-BC3CC0AF00F7}" type="TxLink">
                <a:rPr lang="en-US" sz="1100" b="0" i="0" u="none" strike="noStrike">
                  <a:solidFill>
                    <a:schemeClr val="bg1"/>
                  </a:solidFill>
                  <a:latin typeface="Speak Pro" panose="020B0504020101020102" pitchFamily="34" charset="0"/>
                  <a:ea typeface="Calibri"/>
                  <a:cs typeface="Calibri"/>
                </a:rPr>
                <a:pPr algn="l"/>
                <a:t>Subscription</a:t>
              </a:fld>
              <a:endParaRPr lang="en-US" sz="1100">
                <a:solidFill>
                  <a:schemeClr val="bg1"/>
                </a:solidFill>
                <a:latin typeface="Speak Pro" panose="020B0504020101020102" pitchFamily="34" charset="0"/>
              </a:endParaRPr>
            </a:p>
          </xdr:txBody>
        </xdr:sp>
        <xdr:sp macro="" textlink="Pivottables!G6">
          <xdr:nvSpPr>
            <xdr:cNvPr id="28" name="TextBox 27">
              <a:extLst>
                <a:ext uri="{FF2B5EF4-FFF2-40B4-BE49-F238E27FC236}">
                  <a16:creationId xmlns:a16="http://schemas.microsoft.com/office/drawing/2014/main" id="{467BCE32-8AE2-DF51-58F6-CEEAAA707014}"/>
                </a:ext>
              </a:extLst>
            </xdr:cNvPr>
            <xdr:cNvSpPr txBox="1"/>
          </xdr:nvSpPr>
          <xdr:spPr>
            <a:xfrm>
              <a:off x="182880" y="5730240"/>
              <a:ext cx="891540" cy="25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US" sz="1100" b="0" i="0" u="none" strike="noStrike">
                  <a:solidFill>
                    <a:schemeClr val="bg1"/>
                  </a:solidFill>
                  <a:latin typeface="Speak Pro" panose="020B0504020101020102" pitchFamily="34" charset="0"/>
                  <a:ea typeface="Calibri"/>
                  <a:cs typeface="Calibri"/>
                </a:rPr>
                <a:t> </a:t>
              </a:r>
              <a:fld id="{2109F45D-0B90-48D9-ACF4-6601199930B2}" type="TxLink">
                <a:rPr lang="en-US" sz="1100" b="0" i="0" u="none" strike="noStrike">
                  <a:solidFill>
                    <a:schemeClr val="bg1"/>
                  </a:solidFill>
                  <a:latin typeface="Speak Pro" panose="020B0504020101020102" pitchFamily="34" charset="0"/>
                  <a:ea typeface="Calibri"/>
                  <a:cs typeface="Calibri"/>
                </a:rPr>
                <a:pPr algn="l"/>
                <a:t>Renting</a:t>
              </a:fld>
              <a:endParaRPr lang="en-US" sz="1100">
                <a:solidFill>
                  <a:schemeClr val="bg1"/>
                </a:solidFill>
                <a:latin typeface="Speak Pro" panose="020B0504020101020102" pitchFamily="34" charset="0"/>
              </a:endParaRPr>
            </a:p>
          </xdr:txBody>
        </xdr:sp>
        <xdr:sp macro="" textlink="Pivottables!G7">
          <xdr:nvSpPr>
            <xdr:cNvPr id="29" name="TextBox 28">
              <a:extLst>
                <a:ext uri="{FF2B5EF4-FFF2-40B4-BE49-F238E27FC236}">
                  <a16:creationId xmlns:a16="http://schemas.microsoft.com/office/drawing/2014/main" id="{A61B88B1-F736-4A44-66B7-09CAFDF95222}"/>
                </a:ext>
              </a:extLst>
            </xdr:cNvPr>
            <xdr:cNvSpPr txBox="1"/>
          </xdr:nvSpPr>
          <xdr:spPr>
            <a:xfrm>
              <a:off x="190500" y="5951220"/>
              <a:ext cx="815340" cy="25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US" sz="1100" b="0" i="0" u="none" strike="noStrike">
                  <a:solidFill>
                    <a:schemeClr val="bg1"/>
                  </a:solidFill>
                  <a:latin typeface="Speak Pro" panose="020B0504020101020102" pitchFamily="34" charset="0"/>
                  <a:ea typeface="Calibri"/>
                  <a:cs typeface="Calibri"/>
                </a:rPr>
                <a:t> </a:t>
              </a:r>
              <a:fld id="{BDFE0D4A-6D91-4BF4-AA10-A35030A2489A}" type="TxLink">
                <a:rPr lang="en-US" sz="1100" b="0" i="0" u="none" strike="noStrike">
                  <a:solidFill>
                    <a:schemeClr val="bg1"/>
                  </a:solidFill>
                  <a:latin typeface="Speak Pro" panose="020B0504020101020102" pitchFamily="34" charset="0"/>
                  <a:ea typeface="Calibri"/>
                  <a:cs typeface="Calibri"/>
                </a:rPr>
                <a:pPr algn="l"/>
                <a:t>Licensing</a:t>
              </a:fld>
              <a:endParaRPr lang="en-US" sz="1100">
                <a:solidFill>
                  <a:schemeClr val="bg1"/>
                </a:solidFill>
                <a:latin typeface="Speak Pro" panose="020B0504020101020102" pitchFamily="34" charset="0"/>
              </a:endParaRPr>
            </a:p>
          </xdr:txBody>
        </xdr:sp>
        <xdr:sp macro="" textlink="Pivottables!G8">
          <xdr:nvSpPr>
            <xdr:cNvPr id="30" name="TextBox 29">
              <a:extLst>
                <a:ext uri="{FF2B5EF4-FFF2-40B4-BE49-F238E27FC236}">
                  <a16:creationId xmlns:a16="http://schemas.microsoft.com/office/drawing/2014/main" id="{84D23723-A2B9-026D-C8D7-44A200DF635D}"/>
                </a:ext>
              </a:extLst>
            </xdr:cNvPr>
            <xdr:cNvSpPr txBox="1"/>
          </xdr:nvSpPr>
          <xdr:spPr>
            <a:xfrm>
              <a:off x="190500" y="6187440"/>
              <a:ext cx="861060" cy="25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US" sz="1100" b="0" i="0" u="none" strike="noStrike">
                  <a:solidFill>
                    <a:schemeClr val="bg1"/>
                  </a:solidFill>
                  <a:latin typeface="Speak Pro" panose="020B0504020101020102" pitchFamily="34" charset="0"/>
                  <a:ea typeface="Calibri"/>
                  <a:cs typeface="Calibri"/>
                </a:rPr>
                <a:t> </a:t>
              </a:r>
              <a:fld id="{98C0AD2B-E45E-48C2-BA46-44D9A8C4535E}" type="TxLink">
                <a:rPr lang="en-US" sz="1100" b="0" i="0" u="none" strike="noStrike">
                  <a:solidFill>
                    <a:schemeClr val="bg1"/>
                  </a:solidFill>
                  <a:latin typeface="Speak Pro" panose="020B0504020101020102" pitchFamily="34" charset="0"/>
                  <a:ea typeface="Calibri"/>
                  <a:cs typeface="Calibri"/>
                </a:rPr>
                <a:pPr algn="l"/>
                <a:t>Asset Sale</a:t>
              </a:fld>
              <a:endParaRPr lang="en-US" sz="1100">
                <a:solidFill>
                  <a:schemeClr val="bg1"/>
                </a:solidFill>
                <a:latin typeface="Speak Pro" panose="020B0504020101020102" pitchFamily="34" charset="0"/>
              </a:endParaRPr>
            </a:p>
          </xdr:txBody>
        </xdr:sp>
        <xdr:sp macro="" textlink="Pivottables!G9">
          <xdr:nvSpPr>
            <xdr:cNvPr id="31" name="TextBox 30">
              <a:extLst>
                <a:ext uri="{FF2B5EF4-FFF2-40B4-BE49-F238E27FC236}">
                  <a16:creationId xmlns:a16="http://schemas.microsoft.com/office/drawing/2014/main" id="{0784C4C4-7E95-4317-C513-53B548B165AC}"/>
                </a:ext>
              </a:extLst>
            </xdr:cNvPr>
            <xdr:cNvSpPr txBox="1"/>
          </xdr:nvSpPr>
          <xdr:spPr>
            <a:xfrm>
              <a:off x="182880" y="6403103"/>
              <a:ext cx="868680" cy="25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l"/>
              <a:r>
                <a:rPr lang="en-US" sz="1100" b="0" i="0" u="none" strike="noStrike">
                  <a:solidFill>
                    <a:schemeClr val="bg1"/>
                  </a:solidFill>
                  <a:latin typeface="Speak Pro" panose="020B0504020101020102" pitchFamily="34" charset="0"/>
                  <a:ea typeface="Calibri"/>
                  <a:cs typeface="Calibri"/>
                </a:rPr>
                <a:t> </a:t>
              </a:r>
              <a:fld id="{F55E65B5-4946-4D3C-B893-DD3270091FB9}" type="TxLink">
                <a:rPr lang="en-US" sz="1100" b="0" i="0" u="none" strike="noStrike">
                  <a:solidFill>
                    <a:schemeClr val="bg1"/>
                  </a:solidFill>
                  <a:latin typeface="Speak Pro" panose="020B0504020101020102" pitchFamily="34" charset="0"/>
                  <a:ea typeface="Calibri"/>
                  <a:cs typeface="Calibri"/>
                </a:rPr>
                <a:pPr algn="l"/>
                <a:t>Advertising</a:t>
              </a:fld>
              <a:endParaRPr lang="en-US" sz="1100">
                <a:solidFill>
                  <a:schemeClr val="bg1"/>
                </a:solidFill>
                <a:latin typeface="Speak Pro" panose="020B0504020101020102" pitchFamily="34" charset="0"/>
              </a:endParaRPr>
            </a:p>
          </xdr:txBody>
        </xdr:sp>
      </xdr:grpSp>
      <xdr:grpSp>
        <xdr:nvGrpSpPr>
          <xdr:cNvPr id="48" name="Group 47">
            <a:extLst>
              <a:ext uri="{FF2B5EF4-FFF2-40B4-BE49-F238E27FC236}">
                <a16:creationId xmlns:a16="http://schemas.microsoft.com/office/drawing/2014/main" id="{3B430792-AC5D-5C66-3218-69DF7E9EC226}"/>
              </a:ext>
            </a:extLst>
          </xdr:cNvPr>
          <xdr:cNvGrpSpPr/>
        </xdr:nvGrpSpPr>
        <xdr:grpSpPr>
          <a:xfrm>
            <a:off x="1287780" y="5577840"/>
            <a:ext cx="640080" cy="1373671"/>
            <a:chOff x="929640" y="5303520"/>
            <a:chExt cx="1046719" cy="1373671"/>
          </a:xfrm>
        </xdr:grpSpPr>
        <xdr:sp macro="" textlink="Pivottables!N4">
          <xdr:nvSpPr>
            <xdr:cNvPr id="32" name="TextBox 31">
              <a:extLst>
                <a:ext uri="{FF2B5EF4-FFF2-40B4-BE49-F238E27FC236}">
                  <a16:creationId xmlns:a16="http://schemas.microsoft.com/office/drawing/2014/main" id="{C72DD57F-6CD8-70EF-6BFE-23EF8A452989}"/>
                </a:ext>
              </a:extLst>
            </xdr:cNvPr>
            <xdr:cNvSpPr txBox="1"/>
          </xdr:nvSpPr>
          <xdr:spPr>
            <a:xfrm>
              <a:off x="937259" y="5303520"/>
              <a:ext cx="1005840" cy="2895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fld id="{E1ACD4AA-5C0A-4281-AFC3-6ECFB56441F7}" type="TxLink">
                <a:rPr lang="en-US" sz="1100" b="0" i="0" u="none" strike="noStrike">
                  <a:solidFill>
                    <a:schemeClr val="bg1"/>
                  </a:solidFill>
                  <a:effectLst/>
                  <a:latin typeface="Speak Pro" panose="020B0504020101020102" pitchFamily="34" charset="0"/>
                  <a:ea typeface="Calibri"/>
                  <a:cs typeface="Calibri"/>
                </a:rPr>
                <a:pPr algn="r"/>
                <a:t>10%</a:t>
              </a:fld>
              <a:endParaRPr lang="en-US" sz="2400">
                <a:solidFill>
                  <a:schemeClr val="bg1"/>
                </a:solidFill>
                <a:latin typeface="Speak Pro" panose="020B0504020101020102" pitchFamily="34" charset="0"/>
              </a:endParaRPr>
            </a:p>
          </xdr:txBody>
        </xdr:sp>
        <xdr:sp macro="" textlink="Pivottables!N5">
          <xdr:nvSpPr>
            <xdr:cNvPr id="33" name="TextBox 32">
              <a:extLst>
                <a:ext uri="{FF2B5EF4-FFF2-40B4-BE49-F238E27FC236}">
                  <a16:creationId xmlns:a16="http://schemas.microsoft.com/office/drawing/2014/main" id="{05546506-8BAB-3BC7-0DB1-0A184454B497}"/>
                </a:ext>
              </a:extLst>
            </xdr:cNvPr>
            <xdr:cNvSpPr txBox="1"/>
          </xdr:nvSpPr>
          <xdr:spPr>
            <a:xfrm>
              <a:off x="929640" y="5532120"/>
              <a:ext cx="982980" cy="25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1100" b="0" i="0" u="none" strike="noStrike">
                  <a:solidFill>
                    <a:schemeClr val="bg1"/>
                  </a:solidFill>
                  <a:latin typeface="Speak Pro" panose="020B0504020101020102" pitchFamily="34" charset="0"/>
                  <a:ea typeface="Calibri"/>
                  <a:cs typeface="Calibri"/>
                </a:rPr>
                <a:t> </a:t>
              </a:r>
              <a:fld id="{3623B62A-B033-4B6F-83D6-2AFBAF60F370}" type="TxLink">
                <a:rPr lang="en-US" sz="1100" b="0" i="0" u="none" strike="noStrike">
                  <a:solidFill>
                    <a:schemeClr val="bg1"/>
                  </a:solidFill>
                  <a:latin typeface="Speak Pro" panose="020B0504020101020102" pitchFamily="34" charset="0"/>
                  <a:ea typeface="Calibri"/>
                  <a:cs typeface="Calibri"/>
                </a:rPr>
                <a:pPr algn="r"/>
                <a:t>11%</a:t>
              </a:fld>
              <a:endParaRPr lang="en-US" sz="1100">
                <a:solidFill>
                  <a:schemeClr val="bg1"/>
                </a:solidFill>
                <a:latin typeface="Speak Pro" panose="020B0504020101020102" pitchFamily="34" charset="0"/>
              </a:endParaRPr>
            </a:p>
          </xdr:txBody>
        </xdr:sp>
        <xdr:sp macro="" textlink="Pivottables!N6">
          <xdr:nvSpPr>
            <xdr:cNvPr id="34" name="TextBox 33">
              <a:extLst>
                <a:ext uri="{FF2B5EF4-FFF2-40B4-BE49-F238E27FC236}">
                  <a16:creationId xmlns:a16="http://schemas.microsoft.com/office/drawing/2014/main" id="{87FE33E0-3E91-F2D4-24CC-00865C464D4C}"/>
                </a:ext>
              </a:extLst>
            </xdr:cNvPr>
            <xdr:cNvSpPr txBox="1"/>
          </xdr:nvSpPr>
          <xdr:spPr>
            <a:xfrm>
              <a:off x="1074421" y="5760720"/>
              <a:ext cx="891539" cy="25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7F329B5B-5CA4-477B-8933-F7A11760352C}" type="TxLink">
                <a:rPr lang="en-US" sz="1100" b="0" i="0" u="none" strike="noStrike">
                  <a:solidFill>
                    <a:schemeClr val="bg1"/>
                  </a:solidFill>
                  <a:latin typeface="Speak Pro" panose="020B0504020101020102" pitchFamily="34" charset="0"/>
                  <a:ea typeface="Calibri"/>
                  <a:cs typeface="Calibri"/>
                </a:rPr>
                <a:pPr algn="r"/>
                <a:t>14%</a:t>
              </a:fld>
              <a:endParaRPr lang="en-US" sz="1100">
                <a:solidFill>
                  <a:schemeClr val="bg1"/>
                </a:solidFill>
                <a:latin typeface="Speak Pro" panose="020B0504020101020102" pitchFamily="34" charset="0"/>
              </a:endParaRPr>
            </a:p>
          </xdr:txBody>
        </xdr:sp>
        <xdr:sp macro="" textlink="Pivottables!N7">
          <xdr:nvSpPr>
            <xdr:cNvPr id="35" name="TextBox 34">
              <a:extLst>
                <a:ext uri="{FF2B5EF4-FFF2-40B4-BE49-F238E27FC236}">
                  <a16:creationId xmlns:a16="http://schemas.microsoft.com/office/drawing/2014/main" id="{44452E17-4301-7D2E-735B-0E01C139CE24}"/>
                </a:ext>
              </a:extLst>
            </xdr:cNvPr>
            <xdr:cNvSpPr txBox="1"/>
          </xdr:nvSpPr>
          <xdr:spPr>
            <a:xfrm>
              <a:off x="1127761" y="5974080"/>
              <a:ext cx="815340" cy="25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D789D80B-9A4D-4826-ACB7-B2A8AE0DF3C4}" type="TxLink">
                <a:rPr lang="en-US" sz="1100" b="0" i="0" u="none" strike="noStrike">
                  <a:solidFill>
                    <a:schemeClr val="bg1"/>
                  </a:solidFill>
                  <a:latin typeface="Speak Pro" panose="020B0504020101020102" pitchFamily="34" charset="0"/>
                  <a:ea typeface="Calibri"/>
                  <a:cs typeface="Calibri"/>
                </a:rPr>
                <a:pPr algn="r"/>
                <a:t>62%</a:t>
              </a:fld>
              <a:endParaRPr lang="en-US" sz="1100">
                <a:solidFill>
                  <a:schemeClr val="bg1"/>
                </a:solidFill>
                <a:latin typeface="Speak Pro" panose="020B0504020101020102" pitchFamily="34" charset="0"/>
              </a:endParaRPr>
            </a:p>
          </xdr:txBody>
        </xdr:sp>
        <xdr:sp macro="" textlink="Pivottables!N8">
          <xdr:nvSpPr>
            <xdr:cNvPr id="36" name="TextBox 35">
              <a:extLst>
                <a:ext uri="{FF2B5EF4-FFF2-40B4-BE49-F238E27FC236}">
                  <a16:creationId xmlns:a16="http://schemas.microsoft.com/office/drawing/2014/main" id="{EE1842F6-A453-6CA3-B9B7-B343E1456182}"/>
                </a:ext>
              </a:extLst>
            </xdr:cNvPr>
            <xdr:cNvSpPr txBox="1"/>
          </xdr:nvSpPr>
          <xdr:spPr>
            <a:xfrm>
              <a:off x="1082040" y="6195060"/>
              <a:ext cx="861061" cy="25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F25E253E-B01F-42C8-85C9-9EC6EFFF77E1}" type="TxLink">
                <a:rPr lang="en-US" sz="1100" b="0" i="0" u="none" strike="noStrike">
                  <a:solidFill>
                    <a:schemeClr val="bg1"/>
                  </a:solidFill>
                  <a:latin typeface="Speak Pro" panose="020B0504020101020102" pitchFamily="34" charset="0"/>
                  <a:ea typeface="Calibri"/>
                  <a:cs typeface="Calibri"/>
                </a:rPr>
                <a:pPr algn="r"/>
                <a:t>0%</a:t>
              </a:fld>
              <a:endParaRPr lang="en-US" sz="1100">
                <a:solidFill>
                  <a:schemeClr val="bg1"/>
                </a:solidFill>
                <a:latin typeface="Speak Pro" panose="020B0504020101020102" pitchFamily="34" charset="0"/>
              </a:endParaRPr>
            </a:p>
          </xdr:txBody>
        </xdr:sp>
        <xdr:sp macro="" textlink="Pivottables!N9">
          <xdr:nvSpPr>
            <xdr:cNvPr id="37" name="TextBox 36">
              <a:extLst>
                <a:ext uri="{FF2B5EF4-FFF2-40B4-BE49-F238E27FC236}">
                  <a16:creationId xmlns:a16="http://schemas.microsoft.com/office/drawing/2014/main" id="{4194796C-66AE-1DD5-5953-FB6B55C57D52}"/>
                </a:ext>
              </a:extLst>
            </xdr:cNvPr>
            <xdr:cNvSpPr txBox="1"/>
          </xdr:nvSpPr>
          <xdr:spPr>
            <a:xfrm>
              <a:off x="1107679" y="6418343"/>
              <a:ext cx="868680" cy="25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r"/>
              <a:fld id="{A09A42F3-B185-46B6-83CA-68A17AEC2A62}" type="TxLink">
                <a:rPr lang="en-US" sz="1100" b="0" i="0" u="none" strike="noStrike">
                  <a:solidFill>
                    <a:schemeClr val="bg1"/>
                  </a:solidFill>
                  <a:latin typeface="Speak Pro" panose="020B0504020101020102" pitchFamily="34" charset="0"/>
                  <a:ea typeface="Calibri"/>
                  <a:cs typeface="Calibri"/>
                </a:rPr>
                <a:pPr algn="r"/>
                <a:t>2%</a:t>
              </a:fld>
              <a:endParaRPr lang="en-US" sz="1100">
                <a:solidFill>
                  <a:schemeClr val="bg1"/>
                </a:solidFill>
                <a:latin typeface="Speak Pro" panose="020B0504020101020102" pitchFamily="34" charset="0"/>
              </a:endParaRPr>
            </a:p>
          </xdr:txBody>
        </xdr:sp>
      </xdr:grpSp>
      <xdr:grpSp>
        <xdr:nvGrpSpPr>
          <xdr:cNvPr id="50" name="Group 49">
            <a:extLst>
              <a:ext uri="{FF2B5EF4-FFF2-40B4-BE49-F238E27FC236}">
                <a16:creationId xmlns:a16="http://schemas.microsoft.com/office/drawing/2014/main" id="{D15CF24F-2713-BFCF-9290-465062B10322}"/>
              </a:ext>
            </a:extLst>
          </xdr:cNvPr>
          <xdr:cNvGrpSpPr/>
        </xdr:nvGrpSpPr>
        <xdr:grpSpPr>
          <a:xfrm>
            <a:off x="1836420" y="5554980"/>
            <a:ext cx="1013460" cy="1366051"/>
            <a:chOff x="868680" y="5295900"/>
            <a:chExt cx="1013460" cy="1366051"/>
          </a:xfrm>
        </xdr:grpSpPr>
        <xdr:sp macro="" textlink="Pivottables!M4">
          <xdr:nvSpPr>
            <xdr:cNvPr id="51" name="TextBox 50">
              <a:extLst>
                <a:ext uri="{FF2B5EF4-FFF2-40B4-BE49-F238E27FC236}">
                  <a16:creationId xmlns:a16="http://schemas.microsoft.com/office/drawing/2014/main" id="{D642D133-F6BB-F321-9D6C-A3A917D0773F}"/>
                </a:ext>
              </a:extLst>
            </xdr:cNvPr>
            <xdr:cNvSpPr txBox="1"/>
          </xdr:nvSpPr>
          <xdr:spPr>
            <a:xfrm>
              <a:off x="868680" y="5295900"/>
              <a:ext cx="1005840" cy="2895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6AC0A3F-46C3-481F-BCA4-4CB7194F2DF0}" type="TxLink">
                <a:rPr lang="en-US" sz="1100" b="0" i="0" u="none" strike="noStrike">
                  <a:solidFill>
                    <a:schemeClr val="bg1"/>
                  </a:solidFill>
                  <a:effectLst/>
                  <a:latin typeface="Speak Pro" panose="020B0504020101020102" pitchFamily="34" charset="0"/>
                  <a:ea typeface="Calibri"/>
                  <a:cs typeface="Calibri"/>
                </a:rPr>
                <a:pPr algn="ctr"/>
                <a:t> 11,856 </a:t>
              </a:fld>
              <a:endParaRPr lang="en-US" sz="2400">
                <a:solidFill>
                  <a:schemeClr val="bg1"/>
                </a:solidFill>
                <a:latin typeface="Speak Pro" panose="020B0504020101020102" pitchFamily="34" charset="0"/>
              </a:endParaRPr>
            </a:p>
          </xdr:txBody>
        </xdr:sp>
        <xdr:sp macro="" textlink="Pivottables!M5">
          <xdr:nvSpPr>
            <xdr:cNvPr id="52" name="TextBox 51">
              <a:extLst>
                <a:ext uri="{FF2B5EF4-FFF2-40B4-BE49-F238E27FC236}">
                  <a16:creationId xmlns:a16="http://schemas.microsoft.com/office/drawing/2014/main" id="{A0FFC404-761F-F803-E5DF-A86B9CEC418C}"/>
                </a:ext>
              </a:extLst>
            </xdr:cNvPr>
            <xdr:cNvSpPr txBox="1"/>
          </xdr:nvSpPr>
          <xdr:spPr>
            <a:xfrm>
              <a:off x="899160" y="5509260"/>
              <a:ext cx="982980" cy="25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A74796EE-20A3-41D8-A92C-602E8DE9A43E}" type="TxLink">
                <a:rPr lang="en-US" sz="1100" b="0" i="0" u="none" strike="noStrike">
                  <a:solidFill>
                    <a:schemeClr val="bg1"/>
                  </a:solidFill>
                  <a:latin typeface="Speak Pro" panose="020B0504020101020102" pitchFamily="34" charset="0"/>
                  <a:ea typeface="Calibri"/>
                  <a:cs typeface="Calibri"/>
                </a:rPr>
                <a:pPr algn="ctr"/>
                <a:t> 13,188 </a:t>
              </a:fld>
              <a:endParaRPr lang="en-US" sz="1100">
                <a:solidFill>
                  <a:schemeClr val="bg1"/>
                </a:solidFill>
                <a:latin typeface="Speak Pro" panose="020B0504020101020102" pitchFamily="34" charset="0"/>
              </a:endParaRPr>
            </a:p>
          </xdr:txBody>
        </xdr:sp>
        <xdr:sp macro="" textlink="Pivottables!M6">
          <xdr:nvSpPr>
            <xdr:cNvPr id="53" name="TextBox 52">
              <a:extLst>
                <a:ext uri="{FF2B5EF4-FFF2-40B4-BE49-F238E27FC236}">
                  <a16:creationId xmlns:a16="http://schemas.microsoft.com/office/drawing/2014/main" id="{8555545C-4A09-9969-CF3F-0B60879ED416}"/>
                </a:ext>
              </a:extLst>
            </xdr:cNvPr>
            <xdr:cNvSpPr txBox="1"/>
          </xdr:nvSpPr>
          <xdr:spPr>
            <a:xfrm>
              <a:off x="952500" y="5745480"/>
              <a:ext cx="891540" cy="25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82B7CD20-8193-4D4E-90DA-0A4C4FBD07BA}" type="TxLink">
                <a:rPr lang="en-US" sz="1100" b="0" i="0" u="none" strike="noStrike">
                  <a:solidFill>
                    <a:schemeClr val="bg1"/>
                  </a:solidFill>
                  <a:latin typeface="Speak Pro" panose="020B0504020101020102" pitchFamily="34" charset="0"/>
                  <a:ea typeface="Calibri"/>
                  <a:cs typeface="Calibri"/>
                </a:rPr>
                <a:pPr algn="ctr"/>
                <a:t> 16,488 </a:t>
              </a:fld>
              <a:endParaRPr lang="en-US" sz="1100">
                <a:solidFill>
                  <a:schemeClr val="bg1"/>
                </a:solidFill>
                <a:latin typeface="Speak Pro" panose="020B0504020101020102" pitchFamily="34" charset="0"/>
              </a:endParaRPr>
            </a:p>
          </xdr:txBody>
        </xdr:sp>
        <xdr:sp macro="" textlink="Pivottables!M7">
          <xdr:nvSpPr>
            <xdr:cNvPr id="54" name="TextBox 53">
              <a:extLst>
                <a:ext uri="{FF2B5EF4-FFF2-40B4-BE49-F238E27FC236}">
                  <a16:creationId xmlns:a16="http://schemas.microsoft.com/office/drawing/2014/main" id="{F3BEDA54-2E1C-6C49-2860-2BEFF6A57943}"/>
                </a:ext>
              </a:extLst>
            </xdr:cNvPr>
            <xdr:cNvSpPr txBox="1"/>
          </xdr:nvSpPr>
          <xdr:spPr>
            <a:xfrm>
              <a:off x="998220" y="5958840"/>
              <a:ext cx="815340" cy="25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AD312826-5B42-4107-81F9-C5601B99C53C}" type="TxLink">
                <a:rPr lang="en-US" sz="1100" b="0" i="0" u="none" strike="noStrike">
                  <a:solidFill>
                    <a:schemeClr val="bg1"/>
                  </a:solidFill>
                  <a:latin typeface="Speak Pro" panose="020B0504020101020102" pitchFamily="34" charset="0"/>
                  <a:ea typeface="Calibri"/>
                  <a:cs typeface="Calibri"/>
                </a:rPr>
                <a:pPr algn="ctr"/>
                <a:t> 72,768 </a:t>
              </a:fld>
              <a:endParaRPr lang="en-US" sz="1100">
                <a:solidFill>
                  <a:schemeClr val="bg1"/>
                </a:solidFill>
                <a:latin typeface="Speak Pro" panose="020B0504020101020102" pitchFamily="34" charset="0"/>
              </a:endParaRPr>
            </a:p>
          </xdr:txBody>
        </xdr:sp>
        <xdr:sp macro="" textlink="Pivottables!M8">
          <xdr:nvSpPr>
            <xdr:cNvPr id="55" name="TextBox 54">
              <a:extLst>
                <a:ext uri="{FF2B5EF4-FFF2-40B4-BE49-F238E27FC236}">
                  <a16:creationId xmlns:a16="http://schemas.microsoft.com/office/drawing/2014/main" id="{B56200C6-3E62-4C76-1079-D3877803EA9E}"/>
                </a:ext>
              </a:extLst>
            </xdr:cNvPr>
            <xdr:cNvSpPr txBox="1"/>
          </xdr:nvSpPr>
          <xdr:spPr>
            <a:xfrm>
              <a:off x="967740" y="6179820"/>
              <a:ext cx="861060" cy="25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6EBE15C9-2E09-4BB3-A84D-8A51360041BB}" type="TxLink">
                <a:rPr lang="en-US" sz="1100" b="0" i="0" u="none" strike="noStrike">
                  <a:solidFill>
                    <a:schemeClr val="bg1"/>
                  </a:solidFill>
                  <a:latin typeface="Speak Pro" panose="020B0504020101020102" pitchFamily="34" charset="0"/>
                  <a:ea typeface="Calibri"/>
                  <a:cs typeface="Calibri"/>
                </a:rPr>
                <a:pPr algn="ctr"/>
                <a:t> 26 </a:t>
              </a:fld>
              <a:endParaRPr lang="en-US" sz="1100">
                <a:solidFill>
                  <a:schemeClr val="bg1"/>
                </a:solidFill>
                <a:latin typeface="Speak Pro" panose="020B0504020101020102" pitchFamily="34" charset="0"/>
              </a:endParaRPr>
            </a:p>
          </xdr:txBody>
        </xdr:sp>
        <xdr:sp macro="" textlink="Pivottables!M9">
          <xdr:nvSpPr>
            <xdr:cNvPr id="56" name="TextBox 55">
              <a:extLst>
                <a:ext uri="{FF2B5EF4-FFF2-40B4-BE49-F238E27FC236}">
                  <a16:creationId xmlns:a16="http://schemas.microsoft.com/office/drawing/2014/main" id="{B2D95D06-C17E-652B-4005-3BE8F044633F}"/>
                </a:ext>
              </a:extLst>
            </xdr:cNvPr>
            <xdr:cNvSpPr txBox="1"/>
          </xdr:nvSpPr>
          <xdr:spPr>
            <a:xfrm>
              <a:off x="967740" y="6403103"/>
              <a:ext cx="868680" cy="25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ctr"/>
              <a:fld id="{C48DECBC-6FF5-4B9E-A8EF-189730A39BB5}" type="TxLink">
                <a:rPr lang="en-US" sz="1100" b="0" i="0" u="none" strike="noStrike">
                  <a:solidFill>
                    <a:schemeClr val="bg1"/>
                  </a:solidFill>
                  <a:latin typeface="Speak Pro" panose="020B0504020101020102" pitchFamily="34" charset="0"/>
                  <a:ea typeface="Calibri"/>
                  <a:cs typeface="Calibri"/>
                </a:rPr>
                <a:pPr algn="ctr"/>
                <a:t> 2,844 </a:t>
              </a:fld>
              <a:endParaRPr lang="en-US" sz="1100">
                <a:solidFill>
                  <a:schemeClr val="bg1"/>
                </a:solidFill>
                <a:latin typeface="Speak Pro" panose="020B0504020101020102" pitchFamily="34" charset="0"/>
              </a:endParaRPr>
            </a:p>
          </xdr:txBody>
        </xdr:sp>
      </xdr:grpSp>
      <xdr:sp macro="" textlink="">
        <xdr:nvSpPr>
          <xdr:cNvPr id="59" name="TextBox 58">
            <a:extLst>
              <a:ext uri="{FF2B5EF4-FFF2-40B4-BE49-F238E27FC236}">
                <a16:creationId xmlns:a16="http://schemas.microsoft.com/office/drawing/2014/main" id="{865EFD43-3BC1-5E05-DE32-1D2A2F54E50E}"/>
              </a:ext>
            </a:extLst>
          </xdr:cNvPr>
          <xdr:cNvSpPr txBox="1"/>
        </xdr:nvSpPr>
        <xdr:spPr>
          <a:xfrm>
            <a:off x="99060" y="5730240"/>
            <a:ext cx="297180" cy="411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rgbClr val="CC0E62"/>
                </a:solidFill>
                <a:latin typeface="Times New Roman" panose="02020603050405020304" pitchFamily="18" charset="0"/>
                <a:cs typeface="Times New Roman" panose="02020603050405020304" pitchFamily="18" charset="0"/>
              </a:rPr>
              <a:t>•</a:t>
            </a:r>
            <a:endParaRPr lang="en-US" sz="2400">
              <a:solidFill>
                <a:srgbClr val="CC0E62"/>
              </a:solidFill>
              <a:latin typeface="Speak Pro" panose="020B0504020101020102" pitchFamily="34" charset="0"/>
            </a:endParaRPr>
          </a:p>
        </xdr:txBody>
      </xdr:sp>
    </xdr:grpSp>
    <xdr:clientData fLocksWithSheet="0"/>
  </xdr:twoCellAnchor>
  <xdr:twoCellAnchor editAs="absolute">
    <xdr:from>
      <xdr:col>0</xdr:col>
      <xdr:colOff>91440</xdr:colOff>
      <xdr:row>32</xdr:row>
      <xdr:rowOff>91440</xdr:rowOff>
    </xdr:from>
    <xdr:to>
      <xdr:col>0</xdr:col>
      <xdr:colOff>388620</xdr:colOff>
      <xdr:row>34</xdr:row>
      <xdr:rowOff>144331</xdr:rowOff>
    </xdr:to>
    <xdr:sp macro="" textlink="">
      <xdr:nvSpPr>
        <xdr:cNvPr id="60" name="TextBox 59">
          <a:extLst>
            <a:ext uri="{FF2B5EF4-FFF2-40B4-BE49-F238E27FC236}">
              <a16:creationId xmlns:a16="http://schemas.microsoft.com/office/drawing/2014/main" id="{21780066-C3DE-80CB-2FFA-4461C5BADEC0}"/>
            </a:ext>
          </a:extLst>
        </xdr:cNvPr>
        <xdr:cNvSpPr txBox="1"/>
      </xdr:nvSpPr>
      <xdr:spPr>
        <a:xfrm>
          <a:off x="91440" y="5943600"/>
          <a:ext cx="297180" cy="411479"/>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rgbClr val="CC0E62"/>
              </a:solidFill>
              <a:latin typeface="Times New Roman" panose="02020603050405020304" pitchFamily="18" charset="0"/>
              <a:cs typeface="Times New Roman" panose="02020603050405020304" pitchFamily="18" charset="0"/>
            </a:rPr>
            <a:t>•</a:t>
          </a:r>
          <a:endParaRPr lang="en-US" sz="2400">
            <a:solidFill>
              <a:srgbClr val="CC0E62"/>
            </a:solidFill>
            <a:latin typeface="Speak Pro" panose="020B0504020101020102" pitchFamily="34" charset="0"/>
          </a:endParaRPr>
        </a:p>
      </xdr:txBody>
    </xdr:sp>
    <xdr:clientData fLocksWithSheet="0"/>
  </xdr:twoCellAnchor>
  <xdr:twoCellAnchor editAs="absolute">
    <xdr:from>
      <xdr:col>0</xdr:col>
      <xdr:colOff>99060</xdr:colOff>
      <xdr:row>33</xdr:row>
      <xdr:rowOff>114300</xdr:rowOff>
    </xdr:from>
    <xdr:to>
      <xdr:col>0</xdr:col>
      <xdr:colOff>396240</xdr:colOff>
      <xdr:row>35</xdr:row>
      <xdr:rowOff>167191</xdr:rowOff>
    </xdr:to>
    <xdr:sp macro="" textlink="">
      <xdr:nvSpPr>
        <xdr:cNvPr id="61" name="TextBox 60">
          <a:extLst>
            <a:ext uri="{FF2B5EF4-FFF2-40B4-BE49-F238E27FC236}">
              <a16:creationId xmlns:a16="http://schemas.microsoft.com/office/drawing/2014/main" id="{D880D5D6-B0C3-578F-08D2-3ABB23F4FB66}"/>
            </a:ext>
          </a:extLst>
        </xdr:cNvPr>
        <xdr:cNvSpPr txBox="1"/>
      </xdr:nvSpPr>
      <xdr:spPr>
        <a:xfrm>
          <a:off x="99060" y="6149340"/>
          <a:ext cx="297180" cy="411479"/>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rgbClr val="CC0E62"/>
              </a:solidFill>
              <a:latin typeface="Times New Roman" panose="02020603050405020304" pitchFamily="18" charset="0"/>
              <a:cs typeface="Times New Roman" panose="02020603050405020304" pitchFamily="18" charset="0"/>
            </a:rPr>
            <a:t>•</a:t>
          </a:r>
          <a:endParaRPr lang="en-US" sz="2400">
            <a:solidFill>
              <a:srgbClr val="CC0E62"/>
            </a:solidFill>
            <a:latin typeface="Speak Pro" panose="020B0504020101020102" pitchFamily="34" charset="0"/>
          </a:endParaRPr>
        </a:p>
      </xdr:txBody>
    </xdr:sp>
    <xdr:clientData fLocksWithSheet="0"/>
  </xdr:twoCellAnchor>
  <xdr:twoCellAnchor editAs="absolute">
    <xdr:from>
      <xdr:col>0</xdr:col>
      <xdr:colOff>91440</xdr:colOff>
      <xdr:row>34</xdr:row>
      <xdr:rowOff>152400</xdr:rowOff>
    </xdr:from>
    <xdr:to>
      <xdr:col>0</xdr:col>
      <xdr:colOff>388620</xdr:colOff>
      <xdr:row>37</xdr:row>
      <xdr:rowOff>25997</xdr:rowOff>
    </xdr:to>
    <xdr:sp macro="" textlink="">
      <xdr:nvSpPr>
        <xdr:cNvPr id="62" name="TextBox 61">
          <a:extLst>
            <a:ext uri="{FF2B5EF4-FFF2-40B4-BE49-F238E27FC236}">
              <a16:creationId xmlns:a16="http://schemas.microsoft.com/office/drawing/2014/main" id="{9E748B8A-01CF-042E-F0D8-FDA947D9D5BD}"/>
            </a:ext>
          </a:extLst>
        </xdr:cNvPr>
        <xdr:cNvSpPr txBox="1"/>
      </xdr:nvSpPr>
      <xdr:spPr>
        <a:xfrm>
          <a:off x="91440" y="6370320"/>
          <a:ext cx="297180" cy="411479"/>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rgbClr val="CC0E62"/>
              </a:solidFill>
              <a:latin typeface="Times New Roman" panose="02020603050405020304" pitchFamily="18" charset="0"/>
              <a:cs typeface="Times New Roman" panose="02020603050405020304" pitchFamily="18" charset="0"/>
            </a:rPr>
            <a:t>•</a:t>
          </a:r>
          <a:endParaRPr lang="en-US" sz="2400">
            <a:solidFill>
              <a:srgbClr val="CC0E62"/>
            </a:solidFill>
            <a:latin typeface="Speak Pro" panose="020B0504020101020102" pitchFamily="34" charset="0"/>
          </a:endParaRPr>
        </a:p>
      </xdr:txBody>
    </xdr:sp>
    <xdr:clientData fLocksWithSheet="0"/>
  </xdr:twoCellAnchor>
  <xdr:twoCellAnchor editAs="absolute">
    <xdr:from>
      <xdr:col>0</xdr:col>
      <xdr:colOff>106680</xdr:colOff>
      <xdr:row>36</xdr:row>
      <xdr:rowOff>7620</xdr:rowOff>
    </xdr:from>
    <xdr:to>
      <xdr:col>0</xdr:col>
      <xdr:colOff>403860</xdr:colOff>
      <xdr:row>38</xdr:row>
      <xdr:rowOff>60511</xdr:rowOff>
    </xdr:to>
    <xdr:sp macro="" textlink="">
      <xdr:nvSpPr>
        <xdr:cNvPr id="63" name="TextBox 62">
          <a:extLst>
            <a:ext uri="{FF2B5EF4-FFF2-40B4-BE49-F238E27FC236}">
              <a16:creationId xmlns:a16="http://schemas.microsoft.com/office/drawing/2014/main" id="{B1B52DEF-1F11-EBBD-3FA1-B2DF19314D17}"/>
            </a:ext>
          </a:extLst>
        </xdr:cNvPr>
        <xdr:cNvSpPr txBox="1"/>
      </xdr:nvSpPr>
      <xdr:spPr>
        <a:xfrm>
          <a:off x="106680" y="6591300"/>
          <a:ext cx="297180" cy="411479"/>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rgbClr val="CC0E62"/>
              </a:solidFill>
              <a:latin typeface="Times New Roman" panose="02020603050405020304" pitchFamily="18" charset="0"/>
              <a:cs typeface="Times New Roman" panose="02020603050405020304" pitchFamily="18" charset="0"/>
            </a:rPr>
            <a:t>•</a:t>
          </a:r>
          <a:endParaRPr lang="en-US" sz="2400">
            <a:solidFill>
              <a:srgbClr val="CC0E62"/>
            </a:solidFill>
            <a:latin typeface="Speak Pro" panose="020B0504020101020102" pitchFamily="34" charset="0"/>
          </a:endParaRPr>
        </a:p>
      </xdr:txBody>
    </xdr:sp>
    <xdr:clientData fLocksWithSheet="0"/>
  </xdr:twoCellAnchor>
  <xdr:twoCellAnchor editAs="absolute">
    <xdr:from>
      <xdr:col>23</xdr:col>
      <xdr:colOff>73962</xdr:colOff>
      <xdr:row>3</xdr:row>
      <xdr:rowOff>168985</xdr:rowOff>
    </xdr:from>
    <xdr:to>
      <xdr:col>26</xdr:col>
      <xdr:colOff>528921</xdr:colOff>
      <xdr:row>46</xdr:row>
      <xdr:rowOff>26895</xdr:rowOff>
    </xdr:to>
    <xdr:grpSp>
      <xdr:nvGrpSpPr>
        <xdr:cNvPr id="94" name="Group 93">
          <a:extLst>
            <a:ext uri="{FF2B5EF4-FFF2-40B4-BE49-F238E27FC236}">
              <a16:creationId xmlns:a16="http://schemas.microsoft.com/office/drawing/2014/main" id="{FEBCB6EE-2B2A-1858-4B91-1B013EC9C782}"/>
            </a:ext>
          </a:extLst>
        </xdr:cNvPr>
        <xdr:cNvGrpSpPr/>
      </xdr:nvGrpSpPr>
      <xdr:grpSpPr>
        <a:xfrm>
          <a:off x="14094762" y="706867"/>
          <a:ext cx="2283759" cy="7567557"/>
          <a:chOff x="12402176" y="609600"/>
          <a:chExt cx="1986911" cy="6804660"/>
        </a:xfrm>
        <a:effectLst>
          <a:glow>
            <a:schemeClr val="accent1">
              <a:alpha val="0"/>
            </a:schemeClr>
          </a:glow>
        </a:effectLst>
      </xdr:grpSpPr>
      <xdr:grpSp>
        <xdr:nvGrpSpPr>
          <xdr:cNvPr id="79" name="Group 78">
            <a:extLst>
              <a:ext uri="{FF2B5EF4-FFF2-40B4-BE49-F238E27FC236}">
                <a16:creationId xmlns:a16="http://schemas.microsoft.com/office/drawing/2014/main" id="{D75BC3DC-945C-A00A-FEDF-4F214066EA0A}"/>
              </a:ext>
            </a:extLst>
          </xdr:cNvPr>
          <xdr:cNvGrpSpPr/>
        </xdr:nvGrpSpPr>
        <xdr:grpSpPr>
          <a:xfrm>
            <a:off x="12402176" y="609600"/>
            <a:ext cx="1986911" cy="6804660"/>
            <a:chOff x="13491836" y="1374774"/>
            <a:chExt cx="1986911" cy="4366260"/>
          </a:xfrm>
        </xdr:grpSpPr>
        <xdr:grpSp>
          <xdr:nvGrpSpPr>
            <xdr:cNvPr id="71" name="Group 70">
              <a:extLst>
                <a:ext uri="{FF2B5EF4-FFF2-40B4-BE49-F238E27FC236}">
                  <a16:creationId xmlns:a16="http://schemas.microsoft.com/office/drawing/2014/main" id="{A74B9A94-DB0C-BB09-427F-FDBADD2EFE12}"/>
                </a:ext>
              </a:extLst>
            </xdr:cNvPr>
            <xdr:cNvGrpSpPr/>
          </xdr:nvGrpSpPr>
          <xdr:grpSpPr>
            <a:xfrm>
              <a:off x="13602229" y="1409969"/>
              <a:ext cx="1679587" cy="4325530"/>
              <a:chOff x="13602229" y="1409969"/>
              <a:chExt cx="1679587" cy="4325530"/>
            </a:xfrm>
          </xdr:grpSpPr>
          <xdr:sp macro="" textlink="">
            <xdr:nvSpPr>
              <xdr:cNvPr id="68" name="TextBox 67">
                <a:extLst>
                  <a:ext uri="{FF2B5EF4-FFF2-40B4-BE49-F238E27FC236}">
                    <a16:creationId xmlns:a16="http://schemas.microsoft.com/office/drawing/2014/main" id="{F04D6F95-3861-6B6B-795B-D6DC5845BDF1}"/>
                  </a:ext>
                </a:extLst>
              </xdr:cNvPr>
              <xdr:cNvSpPr txBox="1"/>
            </xdr:nvSpPr>
            <xdr:spPr>
              <a:xfrm>
                <a:off x="13602229" y="1744921"/>
                <a:ext cx="1679587" cy="338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a:solidFill>
                      <a:schemeClr val="bg1"/>
                    </a:solidFill>
                    <a:latin typeface="Speak Pro" panose="020B0504020101020102" pitchFamily="34" charset="0"/>
                  </a:rPr>
                  <a:t>Average</a:t>
                </a:r>
                <a:r>
                  <a:rPr lang="en-US" sz="1400">
                    <a:solidFill>
                      <a:schemeClr val="bg1"/>
                    </a:solidFill>
                    <a:latin typeface="Speak Pro" panose="020B0504020101020102" pitchFamily="34" charset="0"/>
                  </a:rPr>
                  <a:t> Monthly Income</a:t>
                </a:r>
              </a:p>
            </xdr:txBody>
          </xdr:sp>
          <xdr:sp macro="" textlink="Pivottables!X7">
            <xdr:nvSpPr>
              <xdr:cNvPr id="69" name="TextBox 68">
                <a:extLst>
                  <a:ext uri="{FF2B5EF4-FFF2-40B4-BE49-F238E27FC236}">
                    <a16:creationId xmlns:a16="http://schemas.microsoft.com/office/drawing/2014/main" id="{F3DBD820-58D8-B324-2BF3-AFFF34E60905}"/>
                  </a:ext>
                </a:extLst>
              </xdr:cNvPr>
              <xdr:cNvSpPr txBox="1"/>
            </xdr:nvSpPr>
            <xdr:spPr>
              <a:xfrm>
                <a:off x="13772781" y="1582847"/>
                <a:ext cx="1196340" cy="1885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D8B004B8-15D7-433A-8FA5-8F08E9A6CA7C}" type="TxLink">
                  <a:rPr lang="en-US" sz="1600" b="0" i="0" u="none" strike="noStrike">
                    <a:solidFill>
                      <a:schemeClr val="bg1"/>
                    </a:solidFill>
                    <a:latin typeface="Speak Pro" panose="020B0504020101020102" pitchFamily="34" charset="0"/>
                    <a:ea typeface="Calibri"/>
                    <a:cs typeface="Calibri"/>
                  </a:rPr>
                  <a:pPr algn="ctr"/>
                  <a:t> 60,074 </a:t>
                </a:fld>
                <a:endParaRPr lang="en-US" sz="1600">
                  <a:solidFill>
                    <a:schemeClr val="bg1"/>
                  </a:solidFill>
                  <a:latin typeface="Speak Pro" panose="020B0504020101020102" pitchFamily="34" charset="0"/>
                </a:endParaRPr>
              </a:p>
            </xdr:txBody>
          </xdr:sp>
          <xdr:sp macro="" textlink="">
            <xdr:nvSpPr>
              <xdr:cNvPr id="72" name="TextBox 71">
                <a:extLst>
                  <a:ext uri="{FF2B5EF4-FFF2-40B4-BE49-F238E27FC236}">
                    <a16:creationId xmlns:a16="http://schemas.microsoft.com/office/drawing/2014/main" id="{A98A285B-ABB0-8C12-1EB7-31FAF54C9E49}"/>
                  </a:ext>
                </a:extLst>
              </xdr:cNvPr>
              <xdr:cNvSpPr txBox="1"/>
            </xdr:nvSpPr>
            <xdr:spPr>
              <a:xfrm>
                <a:off x="13770720" y="1409969"/>
                <a:ext cx="902190" cy="180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0">
                    <a:solidFill>
                      <a:schemeClr val="accent2">
                        <a:lumMod val="75000"/>
                      </a:schemeClr>
                    </a:solidFill>
                    <a:effectLst/>
                    <a:latin typeface="+mn-lt"/>
                    <a:ea typeface="+mn-ea"/>
                    <a:cs typeface="+mn-cs"/>
                  </a:rPr>
                  <a:t>X̄</a:t>
                </a:r>
              </a:p>
              <a:p>
                <a:br>
                  <a:rPr lang="en-US" sz="1100" b="0" i="0">
                    <a:solidFill>
                      <a:schemeClr val="bg1"/>
                    </a:solidFill>
                    <a:effectLst/>
                    <a:latin typeface="+mn-lt"/>
                    <a:ea typeface="+mn-ea"/>
                    <a:cs typeface="+mn-cs"/>
                  </a:rPr>
                </a:br>
                <a:r>
                  <a:rPr lang="en-US" sz="1800" b="0" i="0" u="none" strike="noStrike">
                    <a:solidFill>
                      <a:schemeClr val="bg1"/>
                    </a:solidFill>
                    <a:latin typeface="Speak Pro" panose="020B0504020101020102" pitchFamily="34" charset="0"/>
                    <a:ea typeface="Calibri"/>
                    <a:cs typeface="Calibri"/>
                  </a:rPr>
                  <a:t> </a:t>
                </a:r>
              </a:p>
            </xdr:txBody>
          </xdr:sp>
          <xdr:sp macro="" textlink="">
            <xdr:nvSpPr>
              <xdr:cNvPr id="76" name="TextBox 75">
                <a:extLst>
                  <a:ext uri="{FF2B5EF4-FFF2-40B4-BE49-F238E27FC236}">
                    <a16:creationId xmlns:a16="http://schemas.microsoft.com/office/drawing/2014/main" id="{E0E067F3-E6BE-D65B-C1FB-BED10227FACB}"/>
                  </a:ext>
                </a:extLst>
              </xdr:cNvPr>
              <xdr:cNvSpPr txBox="1"/>
            </xdr:nvSpPr>
            <xdr:spPr>
              <a:xfrm>
                <a:off x="13957121" y="2195892"/>
                <a:ext cx="1150620" cy="3688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a:solidFill>
                      <a:schemeClr val="bg1"/>
                    </a:solidFill>
                    <a:latin typeface="Speak Pro" panose="020B0504020101020102" pitchFamily="34" charset="0"/>
                  </a:rPr>
                  <a:t>Operating</a:t>
                </a:r>
                <a:r>
                  <a:rPr lang="en-US" sz="1400" baseline="0">
                    <a:solidFill>
                      <a:schemeClr val="bg1"/>
                    </a:solidFill>
                    <a:latin typeface="Speak Pro" panose="020B0504020101020102" pitchFamily="34" charset="0"/>
                  </a:rPr>
                  <a:t> Profits</a:t>
                </a:r>
                <a:endParaRPr lang="en-US" sz="1400">
                  <a:solidFill>
                    <a:schemeClr val="bg1"/>
                  </a:solidFill>
                  <a:latin typeface="Speak Pro" panose="020B0504020101020102" pitchFamily="34" charset="0"/>
                </a:endParaRPr>
              </a:p>
            </xdr:txBody>
          </xdr:sp>
          <xdr:sp macro="" textlink="Pivottables!AD5">
            <xdr:nvSpPr>
              <xdr:cNvPr id="80" name="TextBox 79">
                <a:extLst>
                  <a:ext uri="{FF2B5EF4-FFF2-40B4-BE49-F238E27FC236}">
                    <a16:creationId xmlns:a16="http://schemas.microsoft.com/office/drawing/2014/main" id="{6B41E92A-4BD3-DB3E-6768-ED20D71E6190}"/>
                  </a:ext>
                </a:extLst>
              </xdr:cNvPr>
              <xdr:cNvSpPr txBox="1"/>
            </xdr:nvSpPr>
            <xdr:spPr>
              <a:xfrm>
                <a:off x="13947916" y="3940802"/>
                <a:ext cx="1043940" cy="197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E2A2009-EEDC-4D64-BF52-6E245A09BF2C}" type="TxLink">
                  <a:rPr lang="en-US" sz="1600" b="0" i="0" u="none" strike="noStrike">
                    <a:solidFill>
                      <a:schemeClr val="bg1"/>
                    </a:solidFill>
                    <a:latin typeface="Speak Pro" panose="020B0504020101020102" pitchFamily="34" charset="0"/>
                    <a:ea typeface="Calibri"/>
                    <a:cs typeface="Calibri"/>
                  </a:rPr>
                  <a:pPr algn="ctr"/>
                  <a:t> 144,177 </a:t>
                </a:fld>
                <a:endParaRPr lang="en-US" sz="1600">
                  <a:solidFill>
                    <a:schemeClr val="bg1"/>
                  </a:solidFill>
                  <a:latin typeface="Speak Pro" panose="020B0504020101020102" pitchFamily="34" charset="0"/>
                </a:endParaRPr>
              </a:p>
            </xdr:txBody>
          </xdr:sp>
          <xdr:sp macro="" textlink="Pivottables!$AL$3">
            <xdr:nvSpPr>
              <xdr:cNvPr id="89" name="TextBox 88">
                <a:extLst>
                  <a:ext uri="{FF2B5EF4-FFF2-40B4-BE49-F238E27FC236}">
                    <a16:creationId xmlns:a16="http://schemas.microsoft.com/office/drawing/2014/main" id="{711509D4-70C2-8658-2D3A-237CA2B493BF}"/>
                  </a:ext>
                </a:extLst>
              </xdr:cNvPr>
              <xdr:cNvSpPr txBox="1"/>
            </xdr:nvSpPr>
            <xdr:spPr>
              <a:xfrm>
                <a:off x="14217546" y="4208872"/>
                <a:ext cx="638716" cy="1874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AC576A6-093F-4738-AE12-84841195A624}" type="TxLink">
                  <a:rPr lang="en-US" sz="1400" b="0" i="0" u="none" strike="noStrike">
                    <a:solidFill>
                      <a:srgbClr val="FFFFFF"/>
                    </a:solidFill>
                    <a:latin typeface="Speak Pro" panose="020B0504020101020102" pitchFamily="34" charset="0"/>
                    <a:ea typeface="Calibri"/>
                    <a:cs typeface="Calibri"/>
                  </a:rPr>
                  <a:pPr algn="ctr"/>
                  <a:t>B2B</a:t>
                </a:fld>
                <a:endParaRPr lang="en-US" sz="1400">
                  <a:solidFill>
                    <a:schemeClr val="bg1"/>
                  </a:solidFill>
                  <a:latin typeface="Speak Pro" panose="020B0504020101020102" pitchFamily="34" charset="0"/>
                </a:endParaRPr>
              </a:p>
            </xdr:txBody>
          </xdr:sp>
          <xdr:sp macro="" textlink="Pivottables!$AM$3">
            <xdr:nvSpPr>
              <xdr:cNvPr id="91" name="TextBox 90">
                <a:extLst>
                  <a:ext uri="{FF2B5EF4-FFF2-40B4-BE49-F238E27FC236}">
                    <a16:creationId xmlns:a16="http://schemas.microsoft.com/office/drawing/2014/main" id="{3C4BC03E-A348-3B4B-2FDA-93B1BD273735}"/>
                  </a:ext>
                </a:extLst>
              </xdr:cNvPr>
              <xdr:cNvSpPr txBox="1"/>
            </xdr:nvSpPr>
            <xdr:spPr>
              <a:xfrm>
                <a:off x="14062794" y="4384893"/>
                <a:ext cx="967740" cy="197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F05C4545-2E1B-4852-86CC-4C44484C0536}" type="TxLink">
                  <a:rPr lang="en-US" sz="1400" b="0" i="0" u="none" strike="noStrike">
                    <a:solidFill>
                      <a:srgbClr val="FFFFFF"/>
                    </a:solidFill>
                    <a:latin typeface="Speak Pro" panose="020B0504020101020102" pitchFamily="34" charset="0"/>
                    <a:ea typeface="Calibri"/>
                    <a:cs typeface="Calibri"/>
                  </a:rPr>
                  <a:pPr algn="ctr"/>
                  <a:t> 459,823 </a:t>
                </a:fld>
                <a:endParaRPr lang="en-US" sz="1400">
                  <a:solidFill>
                    <a:schemeClr val="bg1"/>
                  </a:solidFill>
                  <a:latin typeface="Speak Pro" panose="020B0504020101020102" pitchFamily="34" charset="0"/>
                </a:endParaRPr>
              </a:p>
            </xdr:txBody>
          </xdr:sp>
          <xdr:sp macro="" textlink="Pivottables!$AN$3">
            <xdr:nvSpPr>
              <xdr:cNvPr id="93" name="TextBox 92">
                <a:extLst>
                  <a:ext uri="{FF2B5EF4-FFF2-40B4-BE49-F238E27FC236}">
                    <a16:creationId xmlns:a16="http://schemas.microsoft.com/office/drawing/2014/main" id="{285A1B11-E6AA-794C-EB02-C3DD4F649481}"/>
                  </a:ext>
                </a:extLst>
              </xdr:cNvPr>
              <xdr:cNvSpPr txBox="1"/>
            </xdr:nvSpPr>
            <xdr:spPr>
              <a:xfrm>
                <a:off x="14177533" y="4555454"/>
                <a:ext cx="804725" cy="167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26024BB7-15B9-4530-878A-E0B0A9C6C069}" type="TxLink">
                  <a:rPr lang="en-US" sz="1400" b="0" i="0" u="none" strike="noStrike">
                    <a:solidFill>
                      <a:srgbClr val="FFFFFF"/>
                    </a:solidFill>
                    <a:latin typeface="Speak Pro" panose="020B0504020101020102" pitchFamily="34" charset="0"/>
                    <a:ea typeface="Calibri"/>
                    <a:cs typeface="Calibri"/>
                  </a:rPr>
                  <a:pPr algn="ctr"/>
                  <a:t>63.79%</a:t>
                </a:fld>
                <a:endParaRPr lang="en-US" sz="1400" b="0" i="0" u="none" strike="noStrike">
                  <a:solidFill>
                    <a:srgbClr val="FFFFFF"/>
                  </a:solidFill>
                  <a:latin typeface="Speak Pro" panose="020B0504020101020102" pitchFamily="34" charset="0"/>
                  <a:ea typeface="Calibri"/>
                  <a:cs typeface="Calibri"/>
                </a:endParaRPr>
              </a:p>
            </xdr:txBody>
          </xdr:sp>
          <xdr:sp macro="" textlink="Pivottables!$AL$4">
            <xdr:nvSpPr>
              <xdr:cNvPr id="95" name="TextBox 94">
                <a:extLst>
                  <a:ext uri="{FF2B5EF4-FFF2-40B4-BE49-F238E27FC236}">
                    <a16:creationId xmlns:a16="http://schemas.microsoft.com/office/drawing/2014/main" id="{F49866F0-454E-A0F2-24F5-C5CA9672A903}"/>
                  </a:ext>
                </a:extLst>
              </xdr:cNvPr>
              <xdr:cNvSpPr txBox="1"/>
            </xdr:nvSpPr>
            <xdr:spPr>
              <a:xfrm>
                <a:off x="14296229" y="5548009"/>
                <a:ext cx="686027" cy="1874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73ADAFB2-7B10-4F74-92F3-37A3FE0C8D7B}" type="TxLink">
                  <a:rPr lang="en-US" sz="1400" b="0" i="0" u="none" strike="noStrike">
                    <a:solidFill>
                      <a:srgbClr val="FFFFFF"/>
                    </a:solidFill>
                    <a:latin typeface="Speak Pro" panose="020B0504020101020102" pitchFamily="34" charset="0"/>
                    <a:ea typeface="Calibri"/>
                    <a:cs typeface="Calibri"/>
                  </a:rPr>
                  <a:pPr algn="ctr"/>
                  <a:t>B2C</a:t>
                </a:fld>
                <a:endParaRPr lang="en-US" sz="1400">
                  <a:solidFill>
                    <a:schemeClr val="bg1"/>
                  </a:solidFill>
                  <a:latin typeface="Speak Pro" panose="020B0504020101020102" pitchFamily="34" charset="0"/>
                </a:endParaRPr>
              </a:p>
            </xdr:txBody>
          </xdr:sp>
          <xdr:sp macro="" textlink="Pivottables!$AM$4">
            <xdr:nvSpPr>
              <xdr:cNvPr id="96" name="TextBox 95">
                <a:extLst>
                  <a:ext uri="{FF2B5EF4-FFF2-40B4-BE49-F238E27FC236}">
                    <a16:creationId xmlns:a16="http://schemas.microsoft.com/office/drawing/2014/main" id="{97E2580D-9718-4BD5-D5B2-98EED3384A4B}"/>
                  </a:ext>
                </a:extLst>
              </xdr:cNvPr>
              <xdr:cNvSpPr txBox="1"/>
            </xdr:nvSpPr>
            <xdr:spPr>
              <a:xfrm>
                <a:off x="14177835" y="5207730"/>
                <a:ext cx="967740" cy="197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83BE66A3-DD44-4DB0-9773-6916BBBE3DFA}" type="TxLink">
                  <a:rPr lang="en-US" sz="1400" b="0" i="0" u="none" strike="noStrike">
                    <a:solidFill>
                      <a:srgbClr val="FFFFFF"/>
                    </a:solidFill>
                    <a:latin typeface="Speak Pro" panose="020B0504020101020102" pitchFamily="34" charset="0"/>
                    <a:ea typeface="Calibri"/>
                    <a:cs typeface="Calibri"/>
                  </a:rPr>
                  <a:pPr algn="ctr"/>
                  <a:t> 261,060 </a:t>
                </a:fld>
                <a:endParaRPr lang="en-US" sz="1400">
                  <a:solidFill>
                    <a:schemeClr val="bg1"/>
                  </a:solidFill>
                  <a:latin typeface="Speak Pro" panose="020B0504020101020102" pitchFamily="34" charset="0"/>
                </a:endParaRPr>
              </a:p>
            </xdr:txBody>
          </xdr:sp>
          <xdr:sp macro="" textlink="Pivottables!$AN$4">
            <xdr:nvSpPr>
              <xdr:cNvPr id="97" name="TextBox 96">
                <a:extLst>
                  <a:ext uri="{FF2B5EF4-FFF2-40B4-BE49-F238E27FC236}">
                    <a16:creationId xmlns:a16="http://schemas.microsoft.com/office/drawing/2014/main" id="{88CBCF68-E57D-671F-F7B6-45178F4EC44D}"/>
                  </a:ext>
                </a:extLst>
              </xdr:cNvPr>
              <xdr:cNvSpPr txBox="1"/>
            </xdr:nvSpPr>
            <xdr:spPr>
              <a:xfrm>
                <a:off x="14238327" y="5378292"/>
                <a:ext cx="822353" cy="167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106EE447-9258-4264-9F45-7DADA4C5F65F}" type="TxLink">
                  <a:rPr lang="en-US" sz="1400" b="0" i="0" u="none" strike="noStrike">
                    <a:solidFill>
                      <a:srgbClr val="FFFFFF"/>
                    </a:solidFill>
                    <a:latin typeface="Speak Pro" panose="020B0504020101020102" pitchFamily="34" charset="0"/>
                    <a:ea typeface="Calibri"/>
                    <a:cs typeface="Calibri"/>
                  </a:rPr>
                  <a:pPr algn="ctr"/>
                  <a:t>36.21%</a:t>
                </a:fld>
                <a:endParaRPr lang="en-US" sz="1400" b="0" i="0" u="none" strike="noStrike">
                  <a:solidFill>
                    <a:srgbClr val="FFFFFF"/>
                  </a:solidFill>
                  <a:latin typeface="Speak Pro" panose="020B0504020101020102" pitchFamily="34" charset="0"/>
                  <a:ea typeface="Calibri"/>
                  <a:cs typeface="Calibri"/>
                </a:endParaRPr>
              </a:p>
            </xdr:txBody>
          </xdr:sp>
        </xdr:grpSp>
        <xdr:grpSp>
          <xdr:nvGrpSpPr>
            <xdr:cNvPr id="78" name="Group 77">
              <a:extLst>
                <a:ext uri="{FF2B5EF4-FFF2-40B4-BE49-F238E27FC236}">
                  <a16:creationId xmlns:a16="http://schemas.microsoft.com/office/drawing/2014/main" id="{B51D1F66-CA58-209C-52E6-F554C13481E0}"/>
                </a:ext>
              </a:extLst>
            </xdr:cNvPr>
            <xdr:cNvGrpSpPr/>
          </xdr:nvGrpSpPr>
          <xdr:grpSpPr>
            <a:xfrm>
              <a:off x="13491836" y="1374774"/>
              <a:ext cx="1986911" cy="4366260"/>
              <a:chOff x="13491836" y="1374774"/>
              <a:chExt cx="1986911" cy="4366260"/>
            </a:xfrm>
          </xdr:grpSpPr>
          <xdr:sp macro="" textlink="">
            <xdr:nvSpPr>
              <xdr:cNvPr id="67" name="Rectangle: Rounded Corners 66">
                <a:extLst>
                  <a:ext uri="{FF2B5EF4-FFF2-40B4-BE49-F238E27FC236}">
                    <a16:creationId xmlns:a16="http://schemas.microsoft.com/office/drawing/2014/main" id="{886DCC36-549B-8B7F-13F9-C19764B75653}"/>
                  </a:ext>
                </a:extLst>
              </xdr:cNvPr>
              <xdr:cNvSpPr/>
            </xdr:nvSpPr>
            <xdr:spPr>
              <a:xfrm>
                <a:off x="13491836" y="1374774"/>
                <a:ext cx="1584960" cy="43662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7" name="Chart 76">
                <a:extLst>
                  <a:ext uri="{FF2B5EF4-FFF2-40B4-BE49-F238E27FC236}">
                    <a16:creationId xmlns:a16="http://schemas.microsoft.com/office/drawing/2014/main" id="{62B7F98B-BD8B-4AA0-8195-0045B4A59041}"/>
                  </a:ext>
                </a:extLst>
              </xdr:cNvPr>
              <xdr:cNvGraphicFramePr>
                <a:graphicFrameLocks/>
              </xdr:cNvGraphicFramePr>
            </xdr:nvGraphicFramePr>
            <xdr:xfrm>
              <a:off x="13770665" y="2379667"/>
              <a:ext cx="1708082" cy="1768276"/>
            </xdr:xfrm>
            <a:graphic>
              <a:graphicData uri="http://schemas.openxmlformats.org/drawingml/2006/chart">
                <c:chart xmlns:c="http://schemas.openxmlformats.org/drawingml/2006/chart" xmlns:r="http://schemas.openxmlformats.org/officeDocument/2006/relationships" r:id="rId10"/>
              </a:graphicData>
            </a:graphic>
          </xdr:graphicFrame>
        </xdr:grpSp>
      </xdr:grpSp>
      <xdr:graphicFrame macro="">
        <xdr:nvGraphicFramePr>
          <xdr:cNvPr id="86" name="Chart 85">
            <a:extLst>
              <a:ext uri="{FF2B5EF4-FFF2-40B4-BE49-F238E27FC236}">
                <a16:creationId xmlns:a16="http://schemas.microsoft.com/office/drawing/2014/main" id="{29CCB234-32C5-45F4-8AD3-9961F715A77A}"/>
              </a:ext>
            </a:extLst>
          </xdr:cNvPr>
          <xdr:cNvGraphicFramePr>
            <a:graphicFrameLocks/>
          </xdr:cNvGraphicFramePr>
        </xdr:nvGraphicFramePr>
        <xdr:xfrm>
          <a:off x="12759150" y="5829617"/>
          <a:ext cx="1333500" cy="802351"/>
        </xdr:xfrm>
        <a:graphic>
          <a:graphicData uri="http://schemas.openxmlformats.org/drawingml/2006/chart">
            <c:chart xmlns:c="http://schemas.openxmlformats.org/drawingml/2006/chart" xmlns:r="http://schemas.openxmlformats.org/officeDocument/2006/relationships" r:id="rId11"/>
          </a:graphicData>
        </a:graphic>
      </xdr:graphicFrame>
    </xdr:grpSp>
    <xdr:clientData fLocksWithSheet="0"/>
  </xdr:twoCellAnchor>
  <xdr:twoCellAnchor editAs="absolute">
    <xdr:from>
      <xdr:col>7</xdr:col>
      <xdr:colOff>472440</xdr:colOff>
      <xdr:row>6</xdr:row>
      <xdr:rowOff>91440</xdr:rowOff>
    </xdr:from>
    <xdr:to>
      <xdr:col>15</xdr:col>
      <xdr:colOff>167640</xdr:colOff>
      <xdr:row>30</xdr:row>
      <xdr:rowOff>146304</xdr:rowOff>
    </xdr:to>
    <xdr:graphicFrame macro="">
      <xdr:nvGraphicFramePr>
        <xdr:cNvPr id="109" name="Chart 108">
          <a:extLst>
            <a:ext uri="{FF2B5EF4-FFF2-40B4-BE49-F238E27FC236}">
              <a16:creationId xmlns:a16="http://schemas.microsoft.com/office/drawing/2014/main" id="{BD19FF2A-2B2E-4C7E-BA57-CC1F926C7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twoCellAnchor>
  <xdr:twoCellAnchor editAs="absolute">
    <xdr:from>
      <xdr:col>10</xdr:col>
      <xdr:colOff>426720</xdr:colOff>
      <xdr:row>14</xdr:row>
      <xdr:rowOff>175260</xdr:rowOff>
    </xdr:from>
    <xdr:to>
      <xdr:col>12</xdr:col>
      <xdr:colOff>411480</xdr:colOff>
      <xdr:row>21</xdr:row>
      <xdr:rowOff>152400</xdr:rowOff>
    </xdr:to>
    <xdr:sp macro="" textlink="">
      <xdr:nvSpPr>
        <xdr:cNvPr id="110" name="Oval 109">
          <a:extLst>
            <a:ext uri="{FF2B5EF4-FFF2-40B4-BE49-F238E27FC236}">
              <a16:creationId xmlns:a16="http://schemas.microsoft.com/office/drawing/2014/main" id="{490A154C-BF8E-AD8A-C78F-48561A10E4CE}"/>
            </a:ext>
          </a:extLst>
        </xdr:cNvPr>
        <xdr:cNvSpPr/>
      </xdr:nvSpPr>
      <xdr:spPr>
        <a:xfrm>
          <a:off x="6522720" y="2735580"/>
          <a:ext cx="1203960" cy="1257300"/>
        </a:xfrm>
        <a:prstGeom prst="ellipse">
          <a:avLst/>
        </a:prstGeom>
        <a:gradFill flip="none" rotWithShape="1">
          <a:gsLst>
            <a:gs pos="0">
              <a:srgbClr val="C240DB"/>
            </a:gs>
            <a:gs pos="0">
              <a:srgbClr val="C240DB"/>
            </a:gs>
            <a:gs pos="0">
              <a:srgbClr val="DC25FA"/>
            </a:gs>
            <a:gs pos="14000">
              <a:schemeClr val="tx1"/>
            </a:gs>
            <a:gs pos="0">
              <a:srgbClr val="C240DB"/>
            </a:gs>
            <a:gs pos="100000">
              <a:srgbClr val="DC25FA"/>
            </a:gs>
            <a:gs pos="83000">
              <a:srgbClr val="DC25FA"/>
            </a:gs>
            <a:gs pos="86000">
              <a:srgbClr val="DC25FA"/>
            </a:gs>
          </a:gsLst>
          <a:lin ang="13500000" scaled="1"/>
          <a:tileRect/>
        </a:gradFill>
        <a:ln>
          <a:solidFill>
            <a:schemeClr val="accent1">
              <a:shade val="15000"/>
              <a:alpha val="0"/>
            </a:schemeClr>
          </a:solidFill>
          <a:extLst>
            <a:ext uri="{C807C97D-BFC1-408E-A445-0C87EB9F89A2}">
              <ask:lineSketchStyleProps xmlns:ask="http://schemas.microsoft.com/office/drawing/2018/sketchyshapes" sd="1219033472">
                <a:custGeom>
                  <a:avLst/>
                  <a:gdLst>
                    <a:gd name="connsiteX0" fmla="*/ 0 w 1335024"/>
                    <a:gd name="connsiteY0" fmla="*/ 666750 h 1333500"/>
                    <a:gd name="connsiteX1" fmla="*/ 667512 w 1335024"/>
                    <a:gd name="connsiteY1" fmla="*/ 0 h 1333500"/>
                    <a:gd name="connsiteX2" fmla="*/ 1335024 w 1335024"/>
                    <a:gd name="connsiteY2" fmla="*/ 666750 h 1333500"/>
                    <a:gd name="connsiteX3" fmla="*/ 667512 w 1335024"/>
                    <a:gd name="connsiteY3" fmla="*/ 1333500 h 1333500"/>
                    <a:gd name="connsiteX4" fmla="*/ 0 w 1335024"/>
                    <a:gd name="connsiteY4" fmla="*/ 666750 h 13335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35024" h="1333500" fill="none" extrusionOk="0">
                      <a:moveTo>
                        <a:pt x="0" y="666750"/>
                      </a:moveTo>
                      <a:cubicBezTo>
                        <a:pt x="4644" y="299065"/>
                        <a:pt x="320217" y="-43962"/>
                        <a:pt x="667512" y="0"/>
                      </a:cubicBezTo>
                      <a:cubicBezTo>
                        <a:pt x="966262" y="-10705"/>
                        <a:pt x="1313709" y="318582"/>
                        <a:pt x="1335024" y="666750"/>
                      </a:cubicBezTo>
                      <a:cubicBezTo>
                        <a:pt x="1333910" y="1024359"/>
                        <a:pt x="1025877" y="1347803"/>
                        <a:pt x="667512" y="1333500"/>
                      </a:cubicBezTo>
                      <a:cubicBezTo>
                        <a:pt x="340477" y="1356802"/>
                        <a:pt x="17438" y="1039179"/>
                        <a:pt x="0" y="666750"/>
                      </a:cubicBezTo>
                      <a:close/>
                    </a:path>
                    <a:path w="1335024" h="1333500" stroke="0" extrusionOk="0">
                      <a:moveTo>
                        <a:pt x="0" y="666750"/>
                      </a:moveTo>
                      <a:cubicBezTo>
                        <a:pt x="-48218" y="268772"/>
                        <a:pt x="262262" y="13734"/>
                        <a:pt x="667512" y="0"/>
                      </a:cubicBezTo>
                      <a:cubicBezTo>
                        <a:pt x="1062123" y="5464"/>
                        <a:pt x="1284143" y="300132"/>
                        <a:pt x="1335024" y="666750"/>
                      </a:cubicBezTo>
                      <a:cubicBezTo>
                        <a:pt x="1316254" y="1053316"/>
                        <a:pt x="1031052" y="1361786"/>
                        <a:pt x="667512" y="1333500"/>
                      </a:cubicBezTo>
                      <a:cubicBezTo>
                        <a:pt x="290055" y="1328686"/>
                        <a:pt x="45232" y="1056598"/>
                        <a:pt x="0" y="666750"/>
                      </a:cubicBezTo>
                      <a:close/>
                    </a:path>
                  </a:pathLst>
                </a:custGeom>
                <ask:type>
                  <ask:lineSketchNone/>
                </ask:type>
              </ask:lineSketchStyleProps>
            </a:ext>
          </a:extLst>
        </a:ln>
        <a:effectLst>
          <a:glow>
            <a:schemeClr val="accent1">
              <a:alpha val="0"/>
            </a:schemeClr>
          </a:glow>
          <a:outerShdw blurRad="50800" dir="5400000" sx="1000" sy="1000" algn="ctr" rotWithShape="0">
            <a:srgbClr val="194AFE"/>
          </a:outerShdw>
          <a:reflection endPos="0" dist="635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40000"/>
                <a:lumOff val="60000"/>
              </a:schemeClr>
            </a:solidFill>
          </a:endParaRPr>
        </a:p>
      </xdr:txBody>
    </xdr:sp>
    <xdr:clientData fLocksWithSheet="0"/>
  </xdr:twoCellAnchor>
  <xdr:twoCellAnchor editAs="absolute">
    <xdr:from>
      <xdr:col>10</xdr:col>
      <xdr:colOff>541020</xdr:colOff>
      <xdr:row>15</xdr:row>
      <xdr:rowOff>160020</xdr:rowOff>
    </xdr:from>
    <xdr:to>
      <xdr:col>12</xdr:col>
      <xdr:colOff>358140</xdr:colOff>
      <xdr:row>21</xdr:row>
      <xdr:rowOff>83820</xdr:rowOff>
    </xdr:to>
    <xdr:sp macro="" textlink="">
      <xdr:nvSpPr>
        <xdr:cNvPr id="113" name="Oval 112">
          <a:extLst>
            <a:ext uri="{FF2B5EF4-FFF2-40B4-BE49-F238E27FC236}">
              <a16:creationId xmlns:a16="http://schemas.microsoft.com/office/drawing/2014/main" id="{D9EB879A-39DD-4C02-B9FC-9C9128DC9E54}"/>
            </a:ext>
          </a:extLst>
        </xdr:cNvPr>
        <xdr:cNvSpPr/>
      </xdr:nvSpPr>
      <xdr:spPr>
        <a:xfrm>
          <a:off x="6637020" y="2903220"/>
          <a:ext cx="1036320" cy="1021080"/>
        </a:xfrm>
        <a:prstGeom prst="ellipse">
          <a:avLst/>
        </a:prstGeom>
        <a:solidFill>
          <a:schemeClr val="tx1"/>
        </a:solidFill>
        <a:ln>
          <a:solidFill>
            <a:schemeClr val="accent1">
              <a:shade val="15000"/>
              <a:alpha val="0"/>
            </a:schemeClr>
          </a:solidFill>
          <a:extLst>
            <a:ext uri="{C807C97D-BFC1-408E-A445-0C87EB9F89A2}">
              <ask:lineSketchStyleProps xmlns:ask="http://schemas.microsoft.com/office/drawing/2018/sketchyshapes" sd="1219033472">
                <a:custGeom>
                  <a:avLst/>
                  <a:gdLst>
                    <a:gd name="connsiteX0" fmla="*/ 0 w 1335024"/>
                    <a:gd name="connsiteY0" fmla="*/ 666750 h 1333500"/>
                    <a:gd name="connsiteX1" fmla="*/ 667512 w 1335024"/>
                    <a:gd name="connsiteY1" fmla="*/ 0 h 1333500"/>
                    <a:gd name="connsiteX2" fmla="*/ 1335024 w 1335024"/>
                    <a:gd name="connsiteY2" fmla="*/ 666750 h 1333500"/>
                    <a:gd name="connsiteX3" fmla="*/ 667512 w 1335024"/>
                    <a:gd name="connsiteY3" fmla="*/ 1333500 h 1333500"/>
                    <a:gd name="connsiteX4" fmla="*/ 0 w 1335024"/>
                    <a:gd name="connsiteY4" fmla="*/ 666750 h 13335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35024" h="1333500" fill="none" extrusionOk="0">
                      <a:moveTo>
                        <a:pt x="0" y="666750"/>
                      </a:moveTo>
                      <a:cubicBezTo>
                        <a:pt x="4644" y="299065"/>
                        <a:pt x="320217" y="-43962"/>
                        <a:pt x="667512" y="0"/>
                      </a:cubicBezTo>
                      <a:cubicBezTo>
                        <a:pt x="966262" y="-10705"/>
                        <a:pt x="1313709" y="318582"/>
                        <a:pt x="1335024" y="666750"/>
                      </a:cubicBezTo>
                      <a:cubicBezTo>
                        <a:pt x="1333910" y="1024359"/>
                        <a:pt x="1025877" y="1347803"/>
                        <a:pt x="667512" y="1333500"/>
                      </a:cubicBezTo>
                      <a:cubicBezTo>
                        <a:pt x="340477" y="1356802"/>
                        <a:pt x="17438" y="1039179"/>
                        <a:pt x="0" y="666750"/>
                      </a:cubicBezTo>
                      <a:close/>
                    </a:path>
                    <a:path w="1335024" h="1333500" stroke="0" extrusionOk="0">
                      <a:moveTo>
                        <a:pt x="0" y="666750"/>
                      </a:moveTo>
                      <a:cubicBezTo>
                        <a:pt x="-48218" y="268772"/>
                        <a:pt x="262262" y="13734"/>
                        <a:pt x="667512" y="0"/>
                      </a:cubicBezTo>
                      <a:cubicBezTo>
                        <a:pt x="1062123" y="5464"/>
                        <a:pt x="1284143" y="300132"/>
                        <a:pt x="1335024" y="666750"/>
                      </a:cubicBezTo>
                      <a:cubicBezTo>
                        <a:pt x="1316254" y="1053316"/>
                        <a:pt x="1031052" y="1361786"/>
                        <a:pt x="667512" y="1333500"/>
                      </a:cubicBezTo>
                      <a:cubicBezTo>
                        <a:pt x="290055" y="1328686"/>
                        <a:pt x="45232" y="1056598"/>
                        <a:pt x="0" y="666750"/>
                      </a:cubicBezTo>
                      <a:close/>
                    </a:path>
                  </a:pathLst>
                </a:custGeom>
                <ask:type>
                  <ask:lineSketchNone/>
                </ask:type>
              </ask:lineSketchStyleProps>
            </a:ext>
          </a:extLst>
        </a:ln>
        <a:effectLst>
          <a:glow>
            <a:schemeClr val="accent1">
              <a:alpha val="0"/>
            </a:schemeClr>
          </a:glow>
          <a:outerShdw blurRad="50800" dir="5400000" sx="1000" sy="1000" algn="ctr" rotWithShape="0">
            <a:srgbClr val="194AFE"/>
          </a:outerShdw>
          <a:reflection endPos="0" dist="635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40000"/>
                <a:lumOff val="60000"/>
              </a:schemeClr>
            </a:solidFill>
          </a:endParaRPr>
        </a:p>
      </xdr:txBody>
    </xdr:sp>
    <xdr:clientData fLocksWithSheet="0"/>
  </xdr:twoCellAnchor>
  <xdr:twoCellAnchor editAs="absolute">
    <xdr:from>
      <xdr:col>10</xdr:col>
      <xdr:colOff>563880</xdr:colOff>
      <xdr:row>16</xdr:row>
      <xdr:rowOff>99060</xdr:rowOff>
    </xdr:from>
    <xdr:to>
      <xdr:col>12</xdr:col>
      <xdr:colOff>571500</xdr:colOff>
      <xdr:row>19</xdr:row>
      <xdr:rowOff>166408</xdr:rowOff>
    </xdr:to>
    <xdr:sp macro="" textlink="Pivottables!S4">
      <xdr:nvSpPr>
        <xdr:cNvPr id="17" name="TextBox 16">
          <a:extLst>
            <a:ext uri="{FF2B5EF4-FFF2-40B4-BE49-F238E27FC236}">
              <a16:creationId xmlns:a16="http://schemas.microsoft.com/office/drawing/2014/main" id="{D8254154-266D-698E-5928-DE1F80F25258}"/>
            </a:ext>
          </a:extLst>
        </xdr:cNvPr>
        <xdr:cNvSpPr txBox="1"/>
      </xdr:nvSpPr>
      <xdr:spPr>
        <a:xfrm>
          <a:off x="6659880" y="3025140"/>
          <a:ext cx="1226820" cy="605230"/>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0" i="0" u="none" strike="noStrike">
              <a:solidFill>
                <a:schemeClr val="bg1"/>
              </a:solidFill>
              <a:latin typeface="Speak Pro" panose="020B0504020101020102" pitchFamily="34" charset="0"/>
              <a:ea typeface="Calibri"/>
              <a:cs typeface="Calibri"/>
            </a:rPr>
            <a:t>  </a:t>
          </a:r>
          <a:fld id="{890AF748-5D4D-48FE-BAD2-35FE06E9A4B3}" type="TxLink">
            <a:rPr lang="en-US" sz="2400" b="0" i="0" u="none" strike="noStrike">
              <a:solidFill>
                <a:schemeClr val="bg1"/>
              </a:solidFill>
              <a:latin typeface="Speak Pro" panose="020B0504020101020102" pitchFamily="34" charset="0"/>
              <a:ea typeface="Calibri"/>
              <a:cs typeface="Calibri"/>
            </a:rPr>
            <a:pPr/>
            <a:t>86%</a:t>
          </a:fld>
          <a:endParaRPr lang="en-US" sz="2400" b="0" i="0" u="none" strike="noStrike">
            <a:solidFill>
              <a:schemeClr val="bg1"/>
            </a:solidFill>
            <a:latin typeface="Speak Pro" panose="020B0504020101020102" pitchFamily="34" charset="0"/>
            <a:ea typeface="Calibri"/>
            <a:cs typeface="Calibri"/>
          </a:endParaRPr>
        </a:p>
        <a:p>
          <a:r>
            <a:rPr lang="en-US" sz="1100" b="0" i="0" u="none" strike="noStrike">
              <a:solidFill>
                <a:schemeClr val="bg1"/>
              </a:solidFill>
              <a:latin typeface="Speak Pro" panose="020B0504020101020102" pitchFamily="34" charset="0"/>
              <a:ea typeface="Calibri"/>
              <a:cs typeface="Calibri"/>
            </a:rPr>
            <a:t>Income</a:t>
          </a:r>
          <a:r>
            <a:rPr lang="en-US" sz="1100" b="0" i="0" u="none" strike="noStrike" baseline="0">
              <a:solidFill>
                <a:schemeClr val="bg1"/>
              </a:solidFill>
              <a:latin typeface="Speak Pro" panose="020B0504020101020102" pitchFamily="34" charset="0"/>
              <a:ea typeface="Calibri"/>
              <a:cs typeface="Calibri"/>
            </a:rPr>
            <a:t> Achieved</a:t>
          </a:r>
          <a:endParaRPr lang="en-US" sz="1100" b="0">
            <a:solidFill>
              <a:schemeClr val="bg1"/>
            </a:solidFill>
            <a:latin typeface="Speak Pro" panose="020B0504020101020102" pitchFamily="34" charset="0"/>
          </a:endParaRPr>
        </a:p>
      </xdr:txBody>
    </xdr:sp>
    <xdr:clientData fLocksWithSheet="0"/>
  </xdr:twoCellAnchor>
  <xdr:twoCellAnchor editAs="absolute">
    <xdr:from>
      <xdr:col>9</xdr:col>
      <xdr:colOff>342900</xdr:colOff>
      <xdr:row>11</xdr:row>
      <xdr:rowOff>60960</xdr:rowOff>
    </xdr:from>
    <xdr:to>
      <xdr:col>13</xdr:col>
      <xdr:colOff>518160</xdr:colOff>
      <xdr:row>25</xdr:row>
      <xdr:rowOff>137160</xdr:rowOff>
    </xdr:to>
    <xdr:sp macro="" textlink="">
      <xdr:nvSpPr>
        <xdr:cNvPr id="114" name="Oval 113">
          <a:extLst>
            <a:ext uri="{FF2B5EF4-FFF2-40B4-BE49-F238E27FC236}">
              <a16:creationId xmlns:a16="http://schemas.microsoft.com/office/drawing/2014/main" id="{091D4829-C3C4-AF49-7E58-800484FF405D}"/>
            </a:ext>
          </a:extLst>
        </xdr:cNvPr>
        <xdr:cNvSpPr/>
      </xdr:nvSpPr>
      <xdr:spPr>
        <a:xfrm>
          <a:off x="5829300" y="2072640"/>
          <a:ext cx="2613660" cy="2636520"/>
        </a:xfrm>
        <a:prstGeom prst="ellipse">
          <a:avLst/>
        </a:prstGeom>
        <a:gradFill flip="none" rotWithShape="1">
          <a:gsLst>
            <a:gs pos="0">
              <a:srgbClr val="C240DB">
                <a:alpha val="0"/>
              </a:srgbClr>
            </a:gs>
            <a:gs pos="100000">
              <a:srgbClr val="DC25FA"/>
            </a:gs>
            <a:gs pos="100000">
              <a:srgbClr val="DC25FA"/>
            </a:gs>
            <a:gs pos="66000">
              <a:srgbClr val="C240DB">
                <a:lumMod val="0"/>
                <a:alpha val="0"/>
              </a:srgbClr>
            </a:gs>
            <a:gs pos="0">
              <a:srgbClr val="DC25FA"/>
            </a:gs>
            <a:gs pos="0">
              <a:srgbClr val="DC25FA"/>
            </a:gs>
            <a:gs pos="0">
              <a:srgbClr val="DC25FA"/>
            </a:gs>
          </a:gsLst>
          <a:lin ang="13500000" scaled="1"/>
          <a:tileRect/>
        </a:gradFill>
        <a:ln>
          <a:solidFill>
            <a:schemeClr val="accent1">
              <a:shade val="15000"/>
              <a:alpha val="0"/>
            </a:schemeClr>
          </a:solidFill>
          <a:extLst>
            <a:ext uri="{C807C97D-BFC1-408E-A445-0C87EB9F89A2}">
              <ask:lineSketchStyleProps xmlns:ask="http://schemas.microsoft.com/office/drawing/2018/sketchyshapes" sd="1219033472">
                <a:custGeom>
                  <a:avLst/>
                  <a:gdLst>
                    <a:gd name="connsiteX0" fmla="*/ 0 w 1335024"/>
                    <a:gd name="connsiteY0" fmla="*/ 666750 h 1333500"/>
                    <a:gd name="connsiteX1" fmla="*/ 667512 w 1335024"/>
                    <a:gd name="connsiteY1" fmla="*/ 0 h 1333500"/>
                    <a:gd name="connsiteX2" fmla="*/ 1335024 w 1335024"/>
                    <a:gd name="connsiteY2" fmla="*/ 666750 h 1333500"/>
                    <a:gd name="connsiteX3" fmla="*/ 667512 w 1335024"/>
                    <a:gd name="connsiteY3" fmla="*/ 1333500 h 1333500"/>
                    <a:gd name="connsiteX4" fmla="*/ 0 w 1335024"/>
                    <a:gd name="connsiteY4" fmla="*/ 666750 h 13335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35024" h="1333500" fill="none" extrusionOk="0">
                      <a:moveTo>
                        <a:pt x="0" y="666750"/>
                      </a:moveTo>
                      <a:cubicBezTo>
                        <a:pt x="4644" y="299065"/>
                        <a:pt x="320217" y="-43962"/>
                        <a:pt x="667512" y="0"/>
                      </a:cubicBezTo>
                      <a:cubicBezTo>
                        <a:pt x="966262" y="-10705"/>
                        <a:pt x="1313709" y="318582"/>
                        <a:pt x="1335024" y="666750"/>
                      </a:cubicBezTo>
                      <a:cubicBezTo>
                        <a:pt x="1333910" y="1024359"/>
                        <a:pt x="1025877" y="1347803"/>
                        <a:pt x="667512" y="1333500"/>
                      </a:cubicBezTo>
                      <a:cubicBezTo>
                        <a:pt x="340477" y="1356802"/>
                        <a:pt x="17438" y="1039179"/>
                        <a:pt x="0" y="666750"/>
                      </a:cubicBezTo>
                      <a:close/>
                    </a:path>
                    <a:path w="1335024" h="1333500" stroke="0" extrusionOk="0">
                      <a:moveTo>
                        <a:pt x="0" y="666750"/>
                      </a:moveTo>
                      <a:cubicBezTo>
                        <a:pt x="-48218" y="268772"/>
                        <a:pt x="262262" y="13734"/>
                        <a:pt x="667512" y="0"/>
                      </a:cubicBezTo>
                      <a:cubicBezTo>
                        <a:pt x="1062123" y="5464"/>
                        <a:pt x="1284143" y="300132"/>
                        <a:pt x="1335024" y="666750"/>
                      </a:cubicBezTo>
                      <a:cubicBezTo>
                        <a:pt x="1316254" y="1053316"/>
                        <a:pt x="1031052" y="1361786"/>
                        <a:pt x="667512" y="1333500"/>
                      </a:cubicBezTo>
                      <a:cubicBezTo>
                        <a:pt x="290055" y="1328686"/>
                        <a:pt x="45232" y="1056598"/>
                        <a:pt x="0" y="666750"/>
                      </a:cubicBezTo>
                      <a:close/>
                    </a:path>
                  </a:pathLst>
                </a:custGeom>
                <ask:type>
                  <ask:lineSketchNone/>
                </ask:type>
              </ask:lineSketchStyleProps>
            </a:ext>
          </a:extLst>
        </a:ln>
        <a:effectLst>
          <a:glow>
            <a:schemeClr val="accent1">
              <a:alpha val="0"/>
            </a:schemeClr>
          </a:glow>
          <a:outerShdw blurRad="50800" dir="5400000" sx="1000" sy="1000" algn="ctr" rotWithShape="0">
            <a:srgbClr val="194AFE"/>
          </a:outerShdw>
          <a:reflection endPos="0" dist="63500" dir="5400000" sy="-100000" algn="bl" rotWithShape="0"/>
          <a:softEdge rad="3175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accent4">
                <a:lumMod val="40000"/>
                <a:lumOff val="60000"/>
              </a:schemeClr>
            </a:solidFill>
          </a:endParaRPr>
        </a:p>
      </xdr:txBody>
    </xdr:sp>
    <xdr:clientData fLocksWithSheet="0"/>
  </xdr:twoCellAnchor>
  <xdr:twoCellAnchor editAs="absolute">
    <xdr:from>
      <xdr:col>11</xdr:col>
      <xdr:colOff>381000</xdr:colOff>
      <xdr:row>9</xdr:row>
      <xdr:rowOff>53340</xdr:rowOff>
    </xdr:from>
    <xdr:to>
      <xdr:col>13</xdr:col>
      <xdr:colOff>182880</xdr:colOff>
      <xdr:row>14</xdr:row>
      <xdr:rowOff>175260</xdr:rowOff>
    </xdr:to>
    <xdr:cxnSp macro="">
      <xdr:nvCxnSpPr>
        <xdr:cNvPr id="119" name="Straight Connector 118">
          <a:extLst>
            <a:ext uri="{FF2B5EF4-FFF2-40B4-BE49-F238E27FC236}">
              <a16:creationId xmlns:a16="http://schemas.microsoft.com/office/drawing/2014/main" id="{15AE8B19-256F-7561-BE8A-BF92B8E249DE}"/>
            </a:ext>
          </a:extLst>
        </xdr:cNvPr>
        <xdr:cNvCxnSpPr/>
      </xdr:nvCxnSpPr>
      <xdr:spPr>
        <a:xfrm flipV="1">
          <a:off x="7086600" y="1699260"/>
          <a:ext cx="1021080" cy="1036320"/>
        </a:xfrm>
        <a:prstGeom prst="line">
          <a:avLst/>
        </a:prstGeom>
        <a:ln>
          <a:noFill/>
        </a:ln>
        <a:effectLst>
          <a:glow>
            <a:schemeClr val="accent1">
              <a:alpha val="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0">
          <a:schemeClr val="dk1"/>
        </a:fillRef>
        <a:effectRef idx="0">
          <a:schemeClr val="dk1"/>
        </a:effectRef>
        <a:fontRef idx="minor">
          <a:schemeClr val="tx1"/>
        </a:fontRef>
      </xdr:style>
    </xdr:cxnSp>
    <xdr:clientData fLocksWithSheet="0"/>
  </xdr:twoCellAnchor>
  <xdr:twoCellAnchor editAs="absolute">
    <xdr:from>
      <xdr:col>11</xdr:col>
      <xdr:colOff>579120</xdr:colOff>
      <xdr:row>9</xdr:row>
      <xdr:rowOff>68580</xdr:rowOff>
    </xdr:from>
    <xdr:to>
      <xdr:col>13</xdr:col>
      <xdr:colOff>205740</xdr:colOff>
      <xdr:row>15</xdr:row>
      <xdr:rowOff>30480</xdr:rowOff>
    </xdr:to>
    <xdr:cxnSp macro="">
      <xdr:nvCxnSpPr>
        <xdr:cNvPr id="122" name="Straight Connector 121">
          <a:extLst>
            <a:ext uri="{FF2B5EF4-FFF2-40B4-BE49-F238E27FC236}">
              <a16:creationId xmlns:a16="http://schemas.microsoft.com/office/drawing/2014/main" id="{134BD801-1FA2-B016-3A64-8A522539E323}"/>
            </a:ext>
          </a:extLst>
        </xdr:cNvPr>
        <xdr:cNvCxnSpPr/>
      </xdr:nvCxnSpPr>
      <xdr:spPr>
        <a:xfrm flipV="1">
          <a:off x="7284720" y="1714500"/>
          <a:ext cx="845820" cy="1059180"/>
        </a:xfrm>
        <a:prstGeom prst="line">
          <a:avLst/>
        </a:prstGeom>
        <a:ln>
          <a:solidFill>
            <a:srgbClr val="C240DB"/>
          </a:solidFill>
        </a:ln>
        <a:effectLst>
          <a:glow>
            <a:schemeClr val="accent1">
              <a:alpha val="0"/>
            </a:schemeClr>
          </a:glow>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12</xdr:col>
      <xdr:colOff>358140</xdr:colOff>
      <xdr:row>16</xdr:row>
      <xdr:rowOff>26894</xdr:rowOff>
    </xdr:from>
    <xdr:to>
      <xdr:col>14</xdr:col>
      <xdr:colOff>188259</xdr:colOff>
      <xdr:row>17</xdr:row>
      <xdr:rowOff>15240</xdr:rowOff>
    </xdr:to>
    <xdr:cxnSp macro="">
      <xdr:nvCxnSpPr>
        <xdr:cNvPr id="124" name="Straight Connector 123">
          <a:extLst>
            <a:ext uri="{FF2B5EF4-FFF2-40B4-BE49-F238E27FC236}">
              <a16:creationId xmlns:a16="http://schemas.microsoft.com/office/drawing/2014/main" id="{00F56030-DE22-DE5E-97F1-FA263A8163D3}"/>
            </a:ext>
          </a:extLst>
        </xdr:cNvPr>
        <xdr:cNvCxnSpPr/>
      </xdr:nvCxnSpPr>
      <xdr:spPr>
        <a:xfrm flipV="1">
          <a:off x="7673340" y="2895600"/>
          <a:ext cx="1049319" cy="167640"/>
        </a:xfrm>
        <a:prstGeom prst="line">
          <a:avLst/>
        </a:prstGeom>
        <a:ln>
          <a:solidFill>
            <a:srgbClr val="C240DB"/>
          </a:solidFill>
        </a:ln>
        <a:effectLst>
          <a:glow>
            <a:schemeClr val="accent1">
              <a:alpha val="0"/>
            </a:schemeClr>
          </a:glow>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12</xdr:col>
      <xdr:colOff>312420</xdr:colOff>
      <xdr:row>20</xdr:row>
      <xdr:rowOff>68580</xdr:rowOff>
    </xdr:from>
    <xdr:to>
      <xdr:col>15</xdr:col>
      <xdr:colOff>259976</xdr:colOff>
      <xdr:row>26</xdr:row>
      <xdr:rowOff>0</xdr:rowOff>
    </xdr:to>
    <xdr:cxnSp macro="">
      <xdr:nvCxnSpPr>
        <xdr:cNvPr id="127" name="Straight Connector 126">
          <a:extLst>
            <a:ext uri="{FF2B5EF4-FFF2-40B4-BE49-F238E27FC236}">
              <a16:creationId xmlns:a16="http://schemas.microsoft.com/office/drawing/2014/main" id="{726A8DE1-CC4A-1A5B-A36C-DAEDFC6BF207}"/>
            </a:ext>
          </a:extLst>
        </xdr:cNvPr>
        <xdr:cNvCxnSpPr/>
      </xdr:nvCxnSpPr>
      <xdr:spPr>
        <a:xfrm>
          <a:off x="7627620" y="3654462"/>
          <a:ext cx="1776356" cy="1007185"/>
        </a:xfrm>
        <a:prstGeom prst="line">
          <a:avLst/>
        </a:prstGeom>
        <a:ln>
          <a:solidFill>
            <a:srgbClr val="C240DB"/>
          </a:solidFill>
        </a:ln>
        <a:effectLst>
          <a:glow>
            <a:schemeClr val="accent1">
              <a:alpha val="0"/>
            </a:schemeClr>
          </a:glow>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11</xdr:col>
      <xdr:colOff>426720</xdr:colOff>
      <xdr:row>21</xdr:row>
      <xdr:rowOff>175260</xdr:rowOff>
    </xdr:from>
    <xdr:to>
      <xdr:col>12</xdr:col>
      <xdr:colOff>114300</xdr:colOff>
      <xdr:row>27</xdr:row>
      <xdr:rowOff>114300</xdr:rowOff>
    </xdr:to>
    <xdr:cxnSp macro="">
      <xdr:nvCxnSpPr>
        <xdr:cNvPr id="129" name="Straight Connector 128">
          <a:extLst>
            <a:ext uri="{FF2B5EF4-FFF2-40B4-BE49-F238E27FC236}">
              <a16:creationId xmlns:a16="http://schemas.microsoft.com/office/drawing/2014/main" id="{FED4F5AA-B492-CDDF-0DE7-CDD5C3690212}"/>
            </a:ext>
          </a:extLst>
        </xdr:cNvPr>
        <xdr:cNvCxnSpPr/>
      </xdr:nvCxnSpPr>
      <xdr:spPr>
        <a:xfrm>
          <a:off x="7132320" y="4015740"/>
          <a:ext cx="297180" cy="1036320"/>
        </a:xfrm>
        <a:prstGeom prst="line">
          <a:avLst/>
        </a:prstGeom>
        <a:ln>
          <a:solidFill>
            <a:srgbClr val="C240DB"/>
          </a:solidFill>
        </a:ln>
        <a:effectLst>
          <a:glow>
            <a:schemeClr val="accent1">
              <a:alpha val="0"/>
            </a:schemeClr>
          </a:glow>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9</xdr:col>
      <xdr:colOff>167640</xdr:colOff>
      <xdr:row>19</xdr:row>
      <xdr:rowOff>76200</xdr:rowOff>
    </xdr:from>
    <xdr:to>
      <xdr:col>10</xdr:col>
      <xdr:colOff>457200</xdr:colOff>
      <xdr:row>21</xdr:row>
      <xdr:rowOff>160020</xdr:rowOff>
    </xdr:to>
    <xdr:cxnSp macro="">
      <xdr:nvCxnSpPr>
        <xdr:cNvPr id="132" name="Straight Connector 131">
          <a:extLst>
            <a:ext uri="{FF2B5EF4-FFF2-40B4-BE49-F238E27FC236}">
              <a16:creationId xmlns:a16="http://schemas.microsoft.com/office/drawing/2014/main" id="{06460BDE-5572-B086-C8C4-560AAAD41C80}"/>
            </a:ext>
          </a:extLst>
        </xdr:cNvPr>
        <xdr:cNvCxnSpPr/>
      </xdr:nvCxnSpPr>
      <xdr:spPr>
        <a:xfrm flipH="1">
          <a:off x="5654040" y="3550920"/>
          <a:ext cx="899160" cy="449580"/>
        </a:xfrm>
        <a:prstGeom prst="line">
          <a:avLst/>
        </a:prstGeom>
        <a:ln>
          <a:solidFill>
            <a:srgbClr val="C240DB"/>
          </a:solidFill>
        </a:ln>
        <a:effectLst>
          <a:glow>
            <a:schemeClr val="accent1">
              <a:alpha val="0"/>
            </a:schemeClr>
          </a:glow>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10</xdr:col>
      <xdr:colOff>0</xdr:colOff>
      <xdr:row>12</xdr:row>
      <xdr:rowOff>30480</xdr:rowOff>
    </xdr:from>
    <xdr:to>
      <xdr:col>10</xdr:col>
      <xdr:colOff>579120</xdr:colOff>
      <xdr:row>16</xdr:row>
      <xdr:rowOff>0</xdr:rowOff>
    </xdr:to>
    <xdr:cxnSp macro="">
      <xdr:nvCxnSpPr>
        <xdr:cNvPr id="137" name="Straight Connector 136">
          <a:extLst>
            <a:ext uri="{FF2B5EF4-FFF2-40B4-BE49-F238E27FC236}">
              <a16:creationId xmlns:a16="http://schemas.microsoft.com/office/drawing/2014/main" id="{4D10E397-B3FC-6066-BECE-247AB5585751}"/>
            </a:ext>
          </a:extLst>
        </xdr:cNvPr>
        <xdr:cNvCxnSpPr/>
      </xdr:nvCxnSpPr>
      <xdr:spPr>
        <a:xfrm flipH="1" flipV="1">
          <a:off x="6096000" y="2225040"/>
          <a:ext cx="579120" cy="701040"/>
        </a:xfrm>
        <a:prstGeom prst="line">
          <a:avLst/>
        </a:prstGeom>
        <a:ln>
          <a:solidFill>
            <a:srgbClr val="C240DB"/>
          </a:solidFill>
        </a:ln>
        <a:effectLst>
          <a:glow>
            <a:schemeClr val="accent1">
              <a:alpha val="0"/>
            </a:schemeClr>
          </a:glow>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14</xdr:col>
      <xdr:colOff>286871</xdr:colOff>
      <xdr:row>14</xdr:row>
      <xdr:rowOff>8964</xdr:rowOff>
    </xdr:from>
    <xdr:to>
      <xdr:col>15</xdr:col>
      <xdr:colOff>519954</xdr:colOff>
      <xdr:row>15</xdr:row>
      <xdr:rowOff>94230</xdr:rowOff>
    </xdr:to>
    <xdr:sp macro="" textlink="">
      <xdr:nvSpPr>
        <xdr:cNvPr id="144" name="TextBox 143">
          <a:extLst>
            <a:ext uri="{FF2B5EF4-FFF2-40B4-BE49-F238E27FC236}">
              <a16:creationId xmlns:a16="http://schemas.microsoft.com/office/drawing/2014/main" id="{94CB39E6-3AD1-D802-A64C-161F754A34AE}"/>
            </a:ext>
          </a:extLst>
        </xdr:cNvPr>
        <xdr:cNvSpPr txBox="1"/>
      </xdr:nvSpPr>
      <xdr:spPr>
        <a:xfrm>
          <a:off x="8821271" y="2519082"/>
          <a:ext cx="842683" cy="264560"/>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u="none" strike="noStrike">
              <a:solidFill>
                <a:schemeClr val="bg1"/>
              </a:solidFill>
              <a:effectLst/>
              <a:latin typeface="Speak Pro" panose="020B0504020101020102" pitchFamily="34" charset="0"/>
              <a:ea typeface="+mn-ea"/>
              <a:cs typeface="+mn-cs"/>
            </a:rPr>
            <a:t>Advertising</a:t>
          </a:r>
          <a:r>
            <a:rPr lang="en-US">
              <a:solidFill>
                <a:schemeClr val="bg1"/>
              </a:solidFill>
            </a:rPr>
            <a:t> </a:t>
          </a:r>
          <a:endParaRPr lang="en-US" sz="1100">
            <a:solidFill>
              <a:schemeClr val="bg1"/>
            </a:solidFill>
          </a:endParaRPr>
        </a:p>
      </xdr:txBody>
    </xdr:sp>
    <xdr:clientData fLocksWithSheet="0"/>
  </xdr:twoCellAnchor>
  <xdr:twoCellAnchor editAs="absolute">
    <xdr:from>
      <xdr:col>15</xdr:col>
      <xdr:colOff>457201</xdr:colOff>
      <xdr:row>24</xdr:row>
      <xdr:rowOff>125507</xdr:rowOff>
    </xdr:from>
    <xdr:to>
      <xdr:col>17</xdr:col>
      <xdr:colOff>143436</xdr:colOff>
      <xdr:row>26</xdr:row>
      <xdr:rowOff>31479</xdr:rowOff>
    </xdr:to>
    <xdr:sp macro="" textlink="">
      <xdr:nvSpPr>
        <xdr:cNvPr id="145" name="TextBox 144">
          <a:extLst>
            <a:ext uri="{FF2B5EF4-FFF2-40B4-BE49-F238E27FC236}">
              <a16:creationId xmlns:a16="http://schemas.microsoft.com/office/drawing/2014/main" id="{BBA7F379-9803-D3A4-55F4-072CE56B1227}"/>
            </a:ext>
          </a:extLst>
        </xdr:cNvPr>
        <xdr:cNvSpPr txBox="1"/>
      </xdr:nvSpPr>
      <xdr:spPr>
        <a:xfrm>
          <a:off x="9601201" y="4428566"/>
          <a:ext cx="905435" cy="264560"/>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u="none" strike="noStrike">
              <a:solidFill>
                <a:schemeClr val="bg1"/>
              </a:solidFill>
              <a:effectLst/>
              <a:latin typeface="Speak Pro" panose="020B0504020101020102" pitchFamily="34" charset="0"/>
              <a:ea typeface="+mn-ea"/>
              <a:cs typeface="+mn-cs"/>
            </a:rPr>
            <a:t>Subscription</a:t>
          </a:r>
          <a:r>
            <a:rPr lang="en-US">
              <a:solidFill>
                <a:schemeClr val="bg1"/>
              </a:solidFill>
            </a:rPr>
            <a:t> </a:t>
          </a:r>
          <a:endParaRPr lang="en-US" sz="1100">
            <a:solidFill>
              <a:schemeClr val="bg1"/>
            </a:solidFill>
          </a:endParaRPr>
        </a:p>
      </xdr:txBody>
    </xdr:sp>
    <xdr:clientData fLocksWithSheet="0"/>
  </xdr:twoCellAnchor>
  <xdr:twoCellAnchor editAs="absolute">
    <xdr:from>
      <xdr:col>13</xdr:col>
      <xdr:colOff>116541</xdr:colOff>
      <xdr:row>6</xdr:row>
      <xdr:rowOff>0</xdr:rowOff>
    </xdr:from>
    <xdr:to>
      <xdr:col>14</xdr:col>
      <xdr:colOff>259976</xdr:colOff>
      <xdr:row>7</xdr:row>
      <xdr:rowOff>74237</xdr:rowOff>
    </xdr:to>
    <xdr:sp macro="" textlink="">
      <xdr:nvSpPr>
        <xdr:cNvPr id="146" name="TextBox 145">
          <a:extLst>
            <a:ext uri="{FF2B5EF4-FFF2-40B4-BE49-F238E27FC236}">
              <a16:creationId xmlns:a16="http://schemas.microsoft.com/office/drawing/2014/main" id="{1C32B748-2087-1F26-E96F-30631EAE793D}"/>
            </a:ext>
          </a:extLst>
        </xdr:cNvPr>
        <xdr:cNvSpPr txBox="1"/>
      </xdr:nvSpPr>
      <xdr:spPr>
        <a:xfrm>
          <a:off x="8041341" y="1075765"/>
          <a:ext cx="753035" cy="253531"/>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u="none" strike="noStrike">
              <a:solidFill>
                <a:schemeClr val="bg1"/>
              </a:solidFill>
              <a:effectLst/>
              <a:latin typeface="Speak Pro" panose="020B0504020101020102" pitchFamily="34" charset="0"/>
              <a:ea typeface="+mn-ea"/>
              <a:cs typeface="+mn-cs"/>
            </a:rPr>
            <a:t>Asset sale</a:t>
          </a:r>
          <a:r>
            <a:rPr lang="en-US">
              <a:solidFill>
                <a:schemeClr val="bg1"/>
              </a:solidFill>
              <a:latin typeface="Speak Pro" panose="020B0504020101020102" pitchFamily="34" charset="0"/>
            </a:rPr>
            <a:t>  </a:t>
          </a:r>
          <a:endParaRPr lang="en-US" sz="1100">
            <a:solidFill>
              <a:schemeClr val="bg1"/>
            </a:solidFill>
            <a:latin typeface="Speak Pro" panose="020B0504020101020102" pitchFamily="34" charset="0"/>
          </a:endParaRPr>
        </a:p>
      </xdr:txBody>
    </xdr:sp>
    <xdr:clientData fLocksWithSheet="0"/>
  </xdr:twoCellAnchor>
  <xdr:twoCellAnchor editAs="absolute">
    <xdr:from>
      <xdr:col>11</xdr:col>
      <xdr:colOff>555811</xdr:colOff>
      <xdr:row>27</xdr:row>
      <xdr:rowOff>107578</xdr:rowOff>
    </xdr:from>
    <xdr:to>
      <xdr:col>12</xdr:col>
      <xdr:colOff>573740</xdr:colOff>
      <xdr:row>29</xdr:row>
      <xdr:rowOff>13550</xdr:rowOff>
    </xdr:to>
    <xdr:sp macro="" textlink="">
      <xdr:nvSpPr>
        <xdr:cNvPr id="147" name="TextBox 146">
          <a:extLst>
            <a:ext uri="{FF2B5EF4-FFF2-40B4-BE49-F238E27FC236}">
              <a16:creationId xmlns:a16="http://schemas.microsoft.com/office/drawing/2014/main" id="{BCA13DE6-D6F6-648D-1D35-8A686082EA97}"/>
            </a:ext>
          </a:extLst>
        </xdr:cNvPr>
        <xdr:cNvSpPr txBox="1"/>
      </xdr:nvSpPr>
      <xdr:spPr>
        <a:xfrm>
          <a:off x="7261411" y="4948519"/>
          <a:ext cx="627529" cy="264560"/>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u="none" strike="noStrike">
              <a:solidFill>
                <a:schemeClr val="bg1"/>
              </a:solidFill>
              <a:effectLst/>
              <a:latin typeface="Speak Pro" panose="020B0504020101020102" pitchFamily="34" charset="0"/>
              <a:ea typeface="+mn-ea"/>
              <a:cs typeface="+mn-cs"/>
            </a:rPr>
            <a:t>Renting</a:t>
          </a:r>
          <a:r>
            <a:rPr lang="en-US">
              <a:solidFill>
                <a:schemeClr val="bg1"/>
              </a:solidFill>
            </a:rPr>
            <a:t>  </a:t>
          </a:r>
          <a:endParaRPr lang="en-US" sz="1100">
            <a:solidFill>
              <a:schemeClr val="bg1"/>
            </a:solidFill>
          </a:endParaRPr>
        </a:p>
      </xdr:txBody>
    </xdr:sp>
    <xdr:clientData fLocksWithSheet="0"/>
  </xdr:twoCellAnchor>
  <xdr:twoCellAnchor editAs="absolute">
    <xdr:from>
      <xdr:col>7</xdr:col>
      <xdr:colOff>484093</xdr:colOff>
      <xdr:row>22</xdr:row>
      <xdr:rowOff>35859</xdr:rowOff>
    </xdr:from>
    <xdr:to>
      <xdr:col>9</xdr:col>
      <xdr:colOff>170328</xdr:colOff>
      <xdr:row>23</xdr:row>
      <xdr:rowOff>110096</xdr:rowOff>
    </xdr:to>
    <xdr:sp macro="" textlink="">
      <xdr:nvSpPr>
        <xdr:cNvPr id="148" name="TextBox 147">
          <a:extLst>
            <a:ext uri="{FF2B5EF4-FFF2-40B4-BE49-F238E27FC236}">
              <a16:creationId xmlns:a16="http://schemas.microsoft.com/office/drawing/2014/main" id="{3A77B4B9-0F27-3D32-6AE6-A9F3C33E4054}"/>
            </a:ext>
          </a:extLst>
        </xdr:cNvPr>
        <xdr:cNvSpPr txBox="1"/>
      </xdr:nvSpPr>
      <xdr:spPr>
        <a:xfrm>
          <a:off x="4751293" y="3980330"/>
          <a:ext cx="905435" cy="253531"/>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u="none" strike="noStrike">
              <a:solidFill>
                <a:schemeClr val="bg1"/>
              </a:solidFill>
              <a:effectLst/>
              <a:latin typeface="Speak Pro" panose="020B0504020101020102" pitchFamily="34" charset="0"/>
              <a:ea typeface="+mn-ea"/>
              <a:cs typeface="+mn-cs"/>
            </a:rPr>
            <a:t>Usage fees</a:t>
          </a:r>
          <a:r>
            <a:rPr lang="en-US">
              <a:solidFill>
                <a:schemeClr val="bg1"/>
              </a:solidFill>
              <a:latin typeface="Speak Pro" panose="020B0504020101020102" pitchFamily="34" charset="0"/>
            </a:rPr>
            <a:t>  </a:t>
          </a:r>
          <a:endParaRPr lang="en-US" sz="1100">
            <a:solidFill>
              <a:schemeClr val="bg1"/>
            </a:solidFill>
            <a:latin typeface="Speak Pro" panose="020B0504020101020102" pitchFamily="34" charset="0"/>
          </a:endParaRPr>
        </a:p>
      </xdr:txBody>
    </xdr:sp>
    <xdr:clientData fLocksWithSheet="0"/>
  </xdr:twoCellAnchor>
  <xdr:twoCellAnchor editAs="absolute">
    <xdr:from>
      <xdr:col>9</xdr:col>
      <xdr:colOff>107576</xdr:colOff>
      <xdr:row>8</xdr:row>
      <xdr:rowOff>125505</xdr:rowOff>
    </xdr:from>
    <xdr:to>
      <xdr:col>10</xdr:col>
      <xdr:colOff>403411</xdr:colOff>
      <xdr:row>10</xdr:row>
      <xdr:rowOff>20448</xdr:rowOff>
    </xdr:to>
    <xdr:sp macro="" textlink="">
      <xdr:nvSpPr>
        <xdr:cNvPr id="149" name="TextBox 148">
          <a:extLst>
            <a:ext uri="{FF2B5EF4-FFF2-40B4-BE49-F238E27FC236}">
              <a16:creationId xmlns:a16="http://schemas.microsoft.com/office/drawing/2014/main" id="{3086B43A-96FE-CE6C-70EA-F5167F5E24E6}"/>
            </a:ext>
          </a:extLst>
        </xdr:cNvPr>
        <xdr:cNvSpPr txBox="1"/>
      </xdr:nvSpPr>
      <xdr:spPr>
        <a:xfrm>
          <a:off x="5593976" y="1559858"/>
          <a:ext cx="905435" cy="253531"/>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u="none" strike="noStrike">
              <a:solidFill>
                <a:schemeClr val="bg1"/>
              </a:solidFill>
              <a:effectLst/>
              <a:latin typeface="Speak Pro" panose="020B0504020101020102" pitchFamily="34" charset="0"/>
              <a:ea typeface="+mn-ea"/>
              <a:cs typeface="+mn-cs"/>
            </a:rPr>
            <a:t>Licensing</a:t>
          </a:r>
          <a:r>
            <a:rPr lang="en-US">
              <a:latin typeface="Speak Pro" panose="020B0504020101020102" pitchFamily="34" charset="0"/>
            </a:rPr>
            <a:t> </a:t>
          </a:r>
          <a:endParaRPr lang="en-US" sz="1100">
            <a:solidFill>
              <a:schemeClr val="bg1"/>
            </a:solidFill>
            <a:latin typeface="Speak Pro" panose="020B0504020101020102" pitchFamily="34" charset="0"/>
          </a:endParaRPr>
        </a:p>
      </xdr:txBody>
    </xdr:sp>
    <xdr:clientData fLocksWithSheet="0"/>
  </xdr:twoCellAnchor>
  <xdr:twoCellAnchor editAs="absolute">
    <xdr:from>
      <xdr:col>17</xdr:col>
      <xdr:colOff>367553</xdr:colOff>
      <xdr:row>28</xdr:row>
      <xdr:rowOff>35859</xdr:rowOff>
    </xdr:from>
    <xdr:to>
      <xdr:col>18</xdr:col>
      <xdr:colOff>475129</xdr:colOff>
      <xdr:row>28</xdr:row>
      <xdr:rowOff>116541</xdr:rowOff>
    </xdr:to>
    <xdr:cxnSp macro="">
      <xdr:nvCxnSpPr>
        <xdr:cNvPr id="22" name="Straight Connector 21">
          <a:extLst>
            <a:ext uri="{FF2B5EF4-FFF2-40B4-BE49-F238E27FC236}">
              <a16:creationId xmlns:a16="http://schemas.microsoft.com/office/drawing/2014/main" id="{5637D28C-8733-3E51-7D45-7D36BC0E3FD8}"/>
            </a:ext>
          </a:extLst>
        </xdr:cNvPr>
        <xdr:cNvCxnSpPr/>
      </xdr:nvCxnSpPr>
      <xdr:spPr>
        <a:xfrm>
          <a:off x="10730753" y="5056094"/>
          <a:ext cx="717176" cy="80682"/>
        </a:xfrm>
        <a:prstGeom prst="line">
          <a:avLst/>
        </a:prstGeom>
        <a:ln>
          <a:solidFill>
            <a:srgbClr val="0DB7AB"/>
          </a:soli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15</xdr:col>
      <xdr:colOff>573741</xdr:colOff>
      <xdr:row>14</xdr:row>
      <xdr:rowOff>53788</xdr:rowOff>
    </xdr:from>
    <xdr:to>
      <xdr:col>17</xdr:col>
      <xdr:colOff>143435</xdr:colOff>
      <xdr:row>15</xdr:row>
      <xdr:rowOff>8965</xdr:rowOff>
    </xdr:to>
    <xdr:cxnSp macro="">
      <xdr:nvCxnSpPr>
        <xdr:cNvPr id="44" name="Straight Connector 43">
          <a:extLst>
            <a:ext uri="{FF2B5EF4-FFF2-40B4-BE49-F238E27FC236}">
              <a16:creationId xmlns:a16="http://schemas.microsoft.com/office/drawing/2014/main" id="{DBBFBB4F-AF11-FAF9-E8C2-23CE9141B649}"/>
            </a:ext>
          </a:extLst>
        </xdr:cNvPr>
        <xdr:cNvCxnSpPr/>
      </xdr:nvCxnSpPr>
      <xdr:spPr>
        <a:xfrm flipV="1">
          <a:off x="9717741" y="2563906"/>
          <a:ext cx="788894" cy="134471"/>
        </a:xfrm>
        <a:prstGeom prst="line">
          <a:avLst/>
        </a:prstGeom>
        <a:ln>
          <a:solidFill>
            <a:srgbClr val="0DB7AB"/>
          </a:soli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14</xdr:col>
      <xdr:colOff>251012</xdr:colOff>
      <xdr:row>5</xdr:row>
      <xdr:rowOff>80683</xdr:rowOff>
    </xdr:from>
    <xdr:to>
      <xdr:col>15</xdr:col>
      <xdr:colOff>421340</xdr:colOff>
      <xdr:row>6</xdr:row>
      <xdr:rowOff>107576</xdr:rowOff>
    </xdr:to>
    <xdr:cxnSp macro="">
      <xdr:nvCxnSpPr>
        <xdr:cNvPr id="45" name="Straight Connector 44">
          <a:extLst>
            <a:ext uri="{FF2B5EF4-FFF2-40B4-BE49-F238E27FC236}">
              <a16:creationId xmlns:a16="http://schemas.microsoft.com/office/drawing/2014/main" id="{C4F0FB60-F96A-5F9F-CD78-8249B7FC4E51}"/>
            </a:ext>
          </a:extLst>
        </xdr:cNvPr>
        <xdr:cNvCxnSpPr>
          <a:cxnSpLocks/>
        </xdr:cNvCxnSpPr>
      </xdr:nvCxnSpPr>
      <xdr:spPr>
        <a:xfrm flipV="1">
          <a:off x="8785412" y="977154"/>
          <a:ext cx="779928" cy="206187"/>
        </a:xfrm>
        <a:prstGeom prst="line">
          <a:avLst/>
        </a:prstGeom>
        <a:ln>
          <a:solidFill>
            <a:srgbClr val="0DB7AB"/>
          </a:soli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7</xdr:col>
      <xdr:colOff>555811</xdr:colOff>
      <xdr:row>6</xdr:row>
      <xdr:rowOff>107577</xdr:rowOff>
    </xdr:from>
    <xdr:to>
      <xdr:col>8</xdr:col>
      <xdr:colOff>484093</xdr:colOff>
      <xdr:row>8</xdr:row>
      <xdr:rowOff>53788</xdr:rowOff>
    </xdr:to>
    <xdr:cxnSp macro="">
      <xdr:nvCxnSpPr>
        <xdr:cNvPr id="73" name="Straight Connector 72">
          <a:extLst>
            <a:ext uri="{FF2B5EF4-FFF2-40B4-BE49-F238E27FC236}">
              <a16:creationId xmlns:a16="http://schemas.microsoft.com/office/drawing/2014/main" id="{3749A363-197F-E582-3858-C797F3D354BF}"/>
            </a:ext>
          </a:extLst>
        </xdr:cNvPr>
        <xdr:cNvCxnSpPr/>
      </xdr:nvCxnSpPr>
      <xdr:spPr>
        <a:xfrm>
          <a:off x="4823011" y="1183342"/>
          <a:ext cx="537882" cy="304799"/>
        </a:xfrm>
        <a:prstGeom prst="line">
          <a:avLst/>
        </a:prstGeom>
        <a:ln>
          <a:solidFill>
            <a:srgbClr val="0DB7AB"/>
          </a:soli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6</xdr:col>
      <xdr:colOff>161364</xdr:colOff>
      <xdr:row>24</xdr:row>
      <xdr:rowOff>107576</xdr:rowOff>
    </xdr:from>
    <xdr:to>
      <xdr:col>7</xdr:col>
      <xdr:colOff>242047</xdr:colOff>
      <xdr:row>26</xdr:row>
      <xdr:rowOff>116541</xdr:rowOff>
    </xdr:to>
    <xdr:cxnSp macro="">
      <xdr:nvCxnSpPr>
        <xdr:cNvPr id="82" name="Straight Connector 81">
          <a:extLst>
            <a:ext uri="{FF2B5EF4-FFF2-40B4-BE49-F238E27FC236}">
              <a16:creationId xmlns:a16="http://schemas.microsoft.com/office/drawing/2014/main" id="{58509B47-3C4A-45D1-6C6C-E1AE554002BA}"/>
            </a:ext>
          </a:extLst>
        </xdr:cNvPr>
        <xdr:cNvCxnSpPr/>
      </xdr:nvCxnSpPr>
      <xdr:spPr>
        <a:xfrm flipV="1">
          <a:off x="3818964" y="4410635"/>
          <a:ext cx="690283" cy="367553"/>
        </a:xfrm>
        <a:prstGeom prst="line">
          <a:avLst/>
        </a:prstGeom>
        <a:ln>
          <a:solidFill>
            <a:srgbClr val="0DB7AB"/>
          </a:soli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12</xdr:col>
      <xdr:colOff>197224</xdr:colOff>
      <xdr:row>34</xdr:row>
      <xdr:rowOff>62753</xdr:rowOff>
    </xdr:from>
    <xdr:to>
      <xdr:col>13</xdr:col>
      <xdr:colOff>179294</xdr:colOff>
      <xdr:row>36</xdr:row>
      <xdr:rowOff>170330</xdr:rowOff>
    </xdr:to>
    <xdr:sp macro="" textlink="Pivottables!AW17">
      <xdr:nvSpPr>
        <xdr:cNvPr id="90" name="Flowchart: Connector 89">
          <a:extLst>
            <a:ext uri="{FF2B5EF4-FFF2-40B4-BE49-F238E27FC236}">
              <a16:creationId xmlns:a16="http://schemas.microsoft.com/office/drawing/2014/main" id="{91314495-C770-FFB9-F7F4-DE366759D3B6}"/>
            </a:ext>
          </a:extLst>
        </xdr:cNvPr>
        <xdr:cNvSpPr/>
      </xdr:nvSpPr>
      <xdr:spPr>
        <a:xfrm>
          <a:off x="7512424" y="6158753"/>
          <a:ext cx="591670" cy="466165"/>
        </a:xfrm>
        <a:prstGeom prst="flowChartConnector">
          <a:avLst/>
        </a:prstGeom>
        <a:solidFill>
          <a:schemeClr val="tx1"/>
        </a:solidFill>
        <a:ln w="53975">
          <a:solidFill>
            <a:srgbClr val="0DB7AB"/>
          </a:solidFill>
        </a:ln>
        <a:effectLst>
          <a:glow>
            <a:schemeClr val="accent1">
              <a:alpha val="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CA27AE7-D0FB-49D6-AD20-8CB0D67DB74E}" type="TxLink">
            <a:rPr lang="en-US" sz="1100" b="0" i="0" u="none" strike="noStrike">
              <a:solidFill>
                <a:schemeClr val="bg1"/>
              </a:solidFill>
              <a:latin typeface="Speak Pro" panose="020B0504020101020102" pitchFamily="34" charset="0"/>
              <a:ea typeface="Calibri"/>
              <a:cs typeface="Calibri"/>
            </a:rPr>
            <a:pPr algn="l"/>
            <a:t>8%</a:t>
          </a:fld>
          <a:endParaRPr lang="en-US" sz="1100">
            <a:solidFill>
              <a:schemeClr val="bg1"/>
            </a:solidFill>
            <a:latin typeface="Speak Pro" panose="020B0504020101020102" pitchFamily="34" charset="0"/>
          </a:endParaRPr>
        </a:p>
      </xdr:txBody>
    </xdr:sp>
    <xdr:clientData fLocksWithSheet="0"/>
  </xdr:twoCellAnchor>
  <xdr:twoCellAnchor editAs="absolute">
    <xdr:from>
      <xdr:col>12</xdr:col>
      <xdr:colOff>268941</xdr:colOff>
      <xdr:row>31</xdr:row>
      <xdr:rowOff>44823</xdr:rowOff>
    </xdr:from>
    <xdr:to>
      <xdr:col>12</xdr:col>
      <xdr:colOff>367553</xdr:colOff>
      <xdr:row>34</xdr:row>
      <xdr:rowOff>17929</xdr:rowOff>
    </xdr:to>
    <xdr:cxnSp macro="">
      <xdr:nvCxnSpPr>
        <xdr:cNvPr id="92" name="Straight Connector 91">
          <a:extLst>
            <a:ext uri="{FF2B5EF4-FFF2-40B4-BE49-F238E27FC236}">
              <a16:creationId xmlns:a16="http://schemas.microsoft.com/office/drawing/2014/main" id="{532E8255-3098-2E86-034D-2DE7F33CF378}"/>
            </a:ext>
          </a:extLst>
        </xdr:cNvPr>
        <xdr:cNvCxnSpPr/>
      </xdr:nvCxnSpPr>
      <xdr:spPr>
        <a:xfrm>
          <a:off x="7584141" y="5602941"/>
          <a:ext cx="98612" cy="510988"/>
        </a:xfrm>
        <a:prstGeom prst="line">
          <a:avLst/>
        </a:prstGeom>
        <a:ln>
          <a:solidFill>
            <a:srgbClr val="0DB7AB"/>
          </a:soli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18</xdr:col>
      <xdr:colOff>510988</xdr:colOff>
      <xdr:row>27</xdr:row>
      <xdr:rowOff>107576</xdr:rowOff>
    </xdr:from>
    <xdr:to>
      <xdr:col>19</xdr:col>
      <xdr:colOff>403412</xdr:colOff>
      <xdr:row>30</xdr:row>
      <xdr:rowOff>35858</xdr:rowOff>
    </xdr:to>
    <xdr:grpSp>
      <xdr:nvGrpSpPr>
        <xdr:cNvPr id="106" name="Group 105">
          <a:extLst>
            <a:ext uri="{FF2B5EF4-FFF2-40B4-BE49-F238E27FC236}">
              <a16:creationId xmlns:a16="http://schemas.microsoft.com/office/drawing/2014/main" id="{21BA7FAC-5BBC-4EF4-659D-7444A73D2D29}"/>
            </a:ext>
          </a:extLst>
        </xdr:cNvPr>
        <xdr:cNvGrpSpPr/>
      </xdr:nvGrpSpPr>
      <xdr:grpSpPr>
        <a:xfrm>
          <a:off x="11483788" y="4948517"/>
          <a:ext cx="502024" cy="466165"/>
          <a:chOff x="11483788" y="4948517"/>
          <a:chExt cx="502024" cy="466165"/>
        </a:xfrm>
        <a:effectLst>
          <a:glow>
            <a:schemeClr val="accent1">
              <a:alpha val="0"/>
            </a:schemeClr>
          </a:glow>
        </a:effectLst>
      </xdr:grpSpPr>
      <xdr:sp macro="" textlink="Pivottables!AW17">
        <xdr:nvSpPr>
          <xdr:cNvPr id="105" name="Flowchart: Connector 104">
            <a:extLst>
              <a:ext uri="{FF2B5EF4-FFF2-40B4-BE49-F238E27FC236}">
                <a16:creationId xmlns:a16="http://schemas.microsoft.com/office/drawing/2014/main" id="{A26B4F85-C31A-8B2A-E39B-009DFD1669E1}"/>
              </a:ext>
            </a:extLst>
          </xdr:cNvPr>
          <xdr:cNvSpPr/>
        </xdr:nvSpPr>
        <xdr:spPr>
          <a:xfrm>
            <a:off x="11483788" y="4948517"/>
            <a:ext cx="502024" cy="466165"/>
          </a:xfrm>
          <a:prstGeom prst="flowChartConnector">
            <a:avLst/>
          </a:prstGeom>
          <a:solidFill>
            <a:schemeClr val="tx1"/>
          </a:solidFill>
          <a:ln w="53975">
            <a:solidFill>
              <a:srgbClr val="0DB7AB"/>
            </a:solidFill>
          </a:ln>
          <a:effectLst>
            <a:glow rad="2667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sp macro="" textlink="Pivottables!AW14">
        <xdr:nvSpPr>
          <xdr:cNvPr id="104" name="TextBox 103">
            <a:extLst>
              <a:ext uri="{FF2B5EF4-FFF2-40B4-BE49-F238E27FC236}">
                <a16:creationId xmlns:a16="http://schemas.microsoft.com/office/drawing/2014/main" id="{1A1DDD94-0778-D5D5-B178-4AA8CC24D0EE}"/>
              </a:ext>
            </a:extLst>
          </xdr:cNvPr>
          <xdr:cNvSpPr txBox="1"/>
        </xdr:nvSpPr>
        <xdr:spPr>
          <a:xfrm>
            <a:off x="11519646" y="5038165"/>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B9D0958-D50F-4860-97A2-056720D70FDD}" type="TxLink">
              <a:rPr lang="en-US" sz="1100" b="0" i="0" u="none" strike="noStrike">
                <a:solidFill>
                  <a:schemeClr val="bg1"/>
                </a:solidFill>
                <a:latin typeface="Calibri"/>
                <a:ea typeface="Calibri"/>
                <a:cs typeface="Calibri"/>
              </a:rPr>
              <a:pPr/>
              <a:t>18%</a:t>
            </a:fld>
            <a:endParaRPr lang="en-US" sz="1100">
              <a:solidFill>
                <a:schemeClr val="bg1"/>
              </a:solidFill>
            </a:endParaRPr>
          </a:p>
        </xdr:txBody>
      </xdr:sp>
    </xdr:grpSp>
    <xdr:clientData fLocksWithSheet="0"/>
  </xdr:twoCellAnchor>
  <xdr:twoCellAnchor editAs="absolute">
    <xdr:from>
      <xdr:col>15</xdr:col>
      <xdr:colOff>430306</xdr:colOff>
      <xdr:row>3</xdr:row>
      <xdr:rowOff>161364</xdr:rowOff>
    </xdr:from>
    <xdr:to>
      <xdr:col>16</xdr:col>
      <xdr:colOff>322730</xdr:colOff>
      <xdr:row>6</xdr:row>
      <xdr:rowOff>89646</xdr:rowOff>
    </xdr:to>
    <xdr:grpSp>
      <xdr:nvGrpSpPr>
        <xdr:cNvPr id="112" name="Group 111">
          <a:extLst>
            <a:ext uri="{FF2B5EF4-FFF2-40B4-BE49-F238E27FC236}">
              <a16:creationId xmlns:a16="http://schemas.microsoft.com/office/drawing/2014/main" id="{A4650348-1B05-D916-32A3-5C4148CA87CC}"/>
            </a:ext>
          </a:extLst>
        </xdr:cNvPr>
        <xdr:cNvGrpSpPr/>
      </xdr:nvGrpSpPr>
      <xdr:grpSpPr>
        <a:xfrm>
          <a:off x="9574306" y="699246"/>
          <a:ext cx="502024" cy="466165"/>
          <a:chOff x="11483788" y="4948517"/>
          <a:chExt cx="502024" cy="466165"/>
        </a:xfrm>
        <a:effectLst>
          <a:glow>
            <a:schemeClr val="accent1">
              <a:alpha val="0"/>
            </a:schemeClr>
          </a:glow>
        </a:effectLst>
      </xdr:grpSpPr>
      <xdr:sp macro="" textlink="Pivottables!AW17">
        <xdr:nvSpPr>
          <xdr:cNvPr id="115" name="Flowchart: Connector 114">
            <a:extLst>
              <a:ext uri="{FF2B5EF4-FFF2-40B4-BE49-F238E27FC236}">
                <a16:creationId xmlns:a16="http://schemas.microsoft.com/office/drawing/2014/main" id="{6A56B3F1-6400-6A9E-F3F1-B2C4BBCEBD0F}"/>
              </a:ext>
            </a:extLst>
          </xdr:cNvPr>
          <xdr:cNvSpPr/>
        </xdr:nvSpPr>
        <xdr:spPr>
          <a:xfrm>
            <a:off x="11483788" y="4948517"/>
            <a:ext cx="502024" cy="466165"/>
          </a:xfrm>
          <a:prstGeom prst="flowChartConnector">
            <a:avLst/>
          </a:prstGeom>
          <a:solidFill>
            <a:schemeClr val="tx1"/>
          </a:solidFill>
          <a:ln w="53975">
            <a:solidFill>
              <a:srgbClr val="0DB7AB"/>
            </a:solidFill>
          </a:ln>
          <a:effectLst>
            <a:glow rad="2667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sp macro="" textlink="Pivottables!AW24">
        <xdr:nvSpPr>
          <xdr:cNvPr id="116" name="TextBox 115">
            <a:extLst>
              <a:ext uri="{FF2B5EF4-FFF2-40B4-BE49-F238E27FC236}">
                <a16:creationId xmlns:a16="http://schemas.microsoft.com/office/drawing/2014/main" id="{5228EBD7-355E-602C-FE8B-AC904F2591DB}"/>
              </a:ext>
            </a:extLst>
          </xdr:cNvPr>
          <xdr:cNvSpPr txBox="1"/>
        </xdr:nvSpPr>
        <xdr:spPr>
          <a:xfrm>
            <a:off x="11519646" y="5038165"/>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75A6BEF-57C5-498C-AEA4-789E2EA2B964}" type="TxLink">
              <a:rPr lang="en-US" sz="1100" b="0" i="0" u="none" strike="noStrike">
                <a:solidFill>
                  <a:schemeClr val="bg1"/>
                </a:solidFill>
                <a:latin typeface="Calibri"/>
                <a:ea typeface="Calibri"/>
                <a:cs typeface="Calibri"/>
              </a:rPr>
              <a:pPr/>
              <a:t>11%</a:t>
            </a:fld>
            <a:endParaRPr lang="en-US" sz="1100">
              <a:solidFill>
                <a:schemeClr val="bg1"/>
              </a:solidFill>
            </a:endParaRPr>
          </a:p>
        </xdr:txBody>
      </xdr:sp>
    </xdr:grpSp>
    <xdr:clientData fLocksWithSheet="0"/>
  </xdr:twoCellAnchor>
  <xdr:twoCellAnchor editAs="absolute">
    <xdr:from>
      <xdr:col>7</xdr:col>
      <xdr:colOff>98612</xdr:colOff>
      <xdr:row>4</xdr:row>
      <xdr:rowOff>107575</xdr:rowOff>
    </xdr:from>
    <xdr:to>
      <xdr:col>7</xdr:col>
      <xdr:colOff>600636</xdr:colOff>
      <xdr:row>7</xdr:row>
      <xdr:rowOff>35857</xdr:rowOff>
    </xdr:to>
    <xdr:grpSp>
      <xdr:nvGrpSpPr>
        <xdr:cNvPr id="117" name="Group 116">
          <a:extLst>
            <a:ext uri="{FF2B5EF4-FFF2-40B4-BE49-F238E27FC236}">
              <a16:creationId xmlns:a16="http://schemas.microsoft.com/office/drawing/2014/main" id="{0BCEB1D0-47A9-1535-1223-552A30ABED7F}"/>
            </a:ext>
          </a:extLst>
        </xdr:cNvPr>
        <xdr:cNvGrpSpPr/>
      </xdr:nvGrpSpPr>
      <xdr:grpSpPr>
        <a:xfrm>
          <a:off x="4365812" y="824751"/>
          <a:ext cx="502024" cy="466165"/>
          <a:chOff x="11483788" y="4948517"/>
          <a:chExt cx="502024" cy="466165"/>
        </a:xfrm>
        <a:effectLst>
          <a:glow>
            <a:schemeClr val="accent1">
              <a:alpha val="0"/>
            </a:schemeClr>
          </a:glow>
        </a:effectLst>
      </xdr:grpSpPr>
      <xdr:sp macro="" textlink="Pivottables!AW17">
        <xdr:nvSpPr>
          <xdr:cNvPr id="118" name="Flowchart: Connector 117">
            <a:extLst>
              <a:ext uri="{FF2B5EF4-FFF2-40B4-BE49-F238E27FC236}">
                <a16:creationId xmlns:a16="http://schemas.microsoft.com/office/drawing/2014/main" id="{34BBE18B-A634-14A4-1D7A-9553D9E44A4C}"/>
              </a:ext>
            </a:extLst>
          </xdr:cNvPr>
          <xdr:cNvSpPr/>
        </xdr:nvSpPr>
        <xdr:spPr>
          <a:xfrm>
            <a:off x="11483788" y="4948517"/>
            <a:ext cx="502024" cy="466165"/>
          </a:xfrm>
          <a:prstGeom prst="flowChartConnector">
            <a:avLst/>
          </a:prstGeom>
          <a:solidFill>
            <a:schemeClr val="tx1"/>
          </a:solidFill>
          <a:ln w="53975">
            <a:solidFill>
              <a:srgbClr val="0DB7AB"/>
            </a:solidFill>
          </a:ln>
          <a:effectLst>
            <a:glow rad="2667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sp macro="" textlink="Pivottables!AW21">
        <xdr:nvSpPr>
          <xdr:cNvPr id="120" name="TextBox 119">
            <a:extLst>
              <a:ext uri="{FF2B5EF4-FFF2-40B4-BE49-F238E27FC236}">
                <a16:creationId xmlns:a16="http://schemas.microsoft.com/office/drawing/2014/main" id="{E2CE5501-5A35-5902-7A1B-B27CBE00995F}"/>
              </a:ext>
            </a:extLst>
          </xdr:cNvPr>
          <xdr:cNvSpPr txBox="1"/>
        </xdr:nvSpPr>
        <xdr:spPr>
          <a:xfrm>
            <a:off x="11519646" y="5038165"/>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5F979B7-CB3C-405E-8914-50727114FEE6}" type="TxLink">
              <a:rPr lang="en-US" sz="1100" b="0" i="0" u="none" strike="noStrike">
                <a:solidFill>
                  <a:schemeClr val="bg1"/>
                </a:solidFill>
                <a:latin typeface="Calibri"/>
                <a:ea typeface="Calibri"/>
                <a:cs typeface="Calibri"/>
              </a:rPr>
              <a:pPr/>
              <a:t>22%</a:t>
            </a:fld>
            <a:endParaRPr lang="en-US" sz="1100" b="0" i="0" u="none" strike="noStrike">
              <a:solidFill>
                <a:schemeClr val="bg1"/>
              </a:solidFill>
              <a:latin typeface="Calibri"/>
              <a:ea typeface="Calibri"/>
              <a:cs typeface="Calibri"/>
            </a:endParaRPr>
          </a:p>
        </xdr:txBody>
      </xdr:sp>
    </xdr:grpSp>
    <xdr:clientData fLocksWithSheet="0"/>
  </xdr:twoCellAnchor>
  <xdr:twoCellAnchor editAs="absolute">
    <xdr:from>
      <xdr:col>5</xdr:col>
      <xdr:colOff>268942</xdr:colOff>
      <xdr:row>26</xdr:row>
      <xdr:rowOff>8963</xdr:rowOff>
    </xdr:from>
    <xdr:to>
      <xdr:col>6</xdr:col>
      <xdr:colOff>161366</xdr:colOff>
      <xdr:row>28</xdr:row>
      <xdr:rowOff>116540</xdr:rowOff>
    </xdr:to>
    <xdr:grpSp>
      <xdr:nvGrpSpPr>
        <xdr:cNvPr id="121" name="Group 120">
          <a:extLst>
            <a:ext uri="{FF2B5EF4-FFF2-40B4-BE49-F238E27FC236}">
              <a16:creationId xmlns:a16="http://schemas.microsoft.com/office/drawing/2014/main" id="{149EF60A-6E4E-0B6E-4B85-AE7F184B5966}"/>
            </a:ext>
          </a:extLst>
        </xdr:cNvPr>
        <xdr:cNvGrpSpPr/>
      </xdr:nvGrpSpPr>
      <xdr:grpSpPr>
        <a:xfrm>
          <a:off x="3316942" y="4670610"/>
          <a:ext cx="502024" cy="466165"/>
          <a:chOff x="11483788" y="4948517"/>
          <a:chExt cx="502024" cy="466165"/>
        </a:xfrm>
        <a:effectLst>
          <a:glow>
            <a:schemeClr val="accent1">
              <a:alpha val="0"/>
            </a:schemeClr>
          </a:glow>
        </a:effectLst>
      </xdr:grpSpPr>
      <xdr:sp macro="" textlink="Pivottables!AW17">
        <xdr:nvSpPr>
          <xdr:cNvPr id="123" name="Flowchart: Connector 122">
            <a:extLst>
              <a:ext uri="{FF2B5EF4-FFF2-40B4-BE49-F238E27FC236}">
                <a16:creationId xmlns:a16="http://schemas.microsoft.com/office/drawing/2014/main" id="{268E484E-9174-F704-EE2C-2B966EFBE9A5}"/>
              </a:ext>
            </a:extLst>
          </xdr:cNvPr>
          <xdr:cNvSpPr/>
        </xdr:nvSpPr>
        <xdr:spPr>
          <a:xfrm>
            <a:off x="11483788" y="4948517"/>
            <a:ext cx="502024" cy="466165"/>
          </a:xfrm>
          <a:prstGeom prst="flowChartConnector">
            <a:avLst/>
          </a:prstGeom>
          <a:solidFill>
            <a:schemeClr val="tx1"/>
          </a:solidFill>
          <a:ln w="53975">
            <a:solidFill>
              <a:srgbClr val="0DB7AB"/>
            </a:solidFill>
          </a:ln>
          <a:effectLst>
            <a:glow rad="2667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sp macro="" textlink="Pivottables!AW11">
        <xdr:nvSpPr>
          <xdr:cNvPr id="125" name="TextBox 124">
            <a:extLst>
              <a:ext uri="{FF2B5EF4-FFF2-40B4-BE49-F238E27FC236}">
                <a16:creationId xmlns:a16="http://schemas.microsoft.com/office/drawing/2014/main" id="{8FEE0D0D-E0F8-AD2A-C161-13CAE0341AB7}"/>
              </a:ext>
            </a:extLst>
          </xdr:cNvPr>
          <xdr:cNvSpPr txBox="1"/>
        </xdr:nvSpPr>
        <xdr:spPr>
          <a:xfrm>
            <a:off x="11519646" y="5038165"/>
            <a:ext cx="458139" cy="253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496DD7F-1F12-4658-8477-7CCC042D11D8}" type="TxLink">
              <a:rPr lang="en-US" sz="1100" b="0" i="0" u="none" strike="noStrike">
                <a:solidFill>
                  <a:schemeClr val="bg1"/>
                </a:solidFill>
                <a:latin typeface="Speak Pro" panose="020B0504020101020102" pitchFamily="34" charset="0"/>
                <a:ea typeface="Calibri"/>
                <a:cs typeface="Calibri"/>
              </a:rPr>
              <a:pPr/>
              <a:t>25%</a:t>
            </a:fld>
            <a:endParaRPr lang="en-US" sz="1100" b="0" i="0" u="none" strike="noStrike">
              <a:solidFill>
                <a:schemeClr val="bg1"/>
              </a:solidFill>
              <a:latin typeface="Speak Pro" panose="020B0504020101020102" pitchFamily="34" charset="0"/>
              <a:ea typeface="Calibri"/>
              <a:cs typeface="Calibri"/>
            </a:endParaRPr>
          </a:p>
        </xdr:txBody>
      </xdr:sp>
    </xdr:grpSp>
    <xdr:clientData fLocksWithSheet="0"/>
  </xdr:twoCellAnchor>
  <xdr:twoCellAnchor editAs="absolute">
    <xdr:from>
      <xdr:col>20</xdr:col>
      <xdr:colOff>277906</xdr:colOff>
      <xdr:row>25</xdr:row>
      <xdr:rowOff>107576</xdr:rowOff>
    </xdr:from>
    <xdr:to>
      <xdr:col>21</xdr:col>
      <xdr:colOff>98612</xdr:colOff>
      <xdr:row>27</xdr:row>
      <xdr:rowOff>143436</xdr:rowOff>
    </xdr:to>
    <xdr:sp macro="" textlink="Pivottables!AW17">
      <xdr:nvSpPr>
        <xdr:cNvPr id="134" name="Flowchart: Connector 133">
          <a:extLst>
            <a:ext uri="{FF2B5EF4-FFF2-40B4-BE49-F238E27FC236}">
              <a16:creationId xmlns:a16="http://schemas.microsoft.com/office/drawing/2014/main" id="{00CC1C78-D195-4D50-BE96-8AB1BC21BC9F}"/>
            </a:ext>
          </a:extLst>
        </xdr:cNvPr>
        <xdr:cNvSpPr/>
      </xdr:nvSpPr>
      <xdr:spPr>
        <a:xfrm>
          <a:off x="12469906" y="4589929"/>
          <a:ext cx="430306" cy="394448"/>
        </a:xfrm>
        <a:prstGeom prst="flowChartConnector">
          <a:avLst/>
        </a:prstGeom>
        <a:gradFill flip="none" rotWithShape="1">
          <a:gsLst>
            <a:gs pos="0">
              <a:srgbClr val="DC25FA"/>
            </a:gs>
            <a:gs pos="21000">
              <a:srgbClr val="F13FD8">
                <a:alpha val="0"/>
              </a:srgbClr>
            </a:gs>
            <a:gs pos="2000">
              <a:srgbClr val="000000"/>
            </a:gs>
            <a:gs pos="100000">
              <a:srgbClr val="000000"/>
            </a:gs>
          </a:gsLst>
          <a:lin ang="10800000" scaled="1"/>
          <a:tileRect/>
        </a:gradFill>
        <a:ln w="53975">
          <a:noFill/>
        </a:ln>
        <a:effectLst>
          <a:glow>
            <a:schemeClr val="accent1">
              <a:alpha val="0"/>
            </a:schemeClr>
          </a:glow>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clientData fLocksWithSheet="0"/>
  </xdr:twoCellAnchor>
  <xdr:twoCellAnchor editAs="absolute">
    <xdr:from>
      <xdr:col>19</xdr:col>
      <xdr:colOff>385482</xdr:colOff>
      <xdr:row>27</xdr:row>
      <xdr:rowOff>62753</xdr:rowOff>
    </xdr:from>
    <xdr:to>
      <xdr:col>20</xdr:col>
      <xdr:colOff>309283</xdr:colOff>
      <xdr:row>28</xdr:row>
      <xdr:rowOff>26896</xdr:rowOff>
    </xdr:to>
    <xdr:cxnSp macro="">
      <xdr:nvCxnSpPr>
        <xdr:cNvPr id="141" name="Straight Connector 140">
          <a:extLst>
            <a:ext uri="{FF2B5EF4-FFF2-40B4-BE49-F238E27FC236}">
              <a16:creationId xmlns:a16="http://schemas.microsoft.com/office/drawing/2014/main" id="{2A6F3862-956C-0D36-9DE3-78CF7161E23C}"/>
            </a:ext>
          </a:extLst>
        </xdr:cNvPr>
        <xdr:cNvCxnSpPr/>
      </xdr:nvCxnSpPr>
      <xdr:spPr>
        <a:xfrm flipV="1">
          <a:off x="11967882" y="4903694"/>
          <a:ext cx="533401" cy="143437"/>
        </a:xfrm>
        <a:prstGeom prst="line">
          <a:avLst/>
        </a:prstGeom>
        <a:ln>
          <a:gradFill flip="none" rotWithShape="1">
            <a:gsLst>
              <a:gs pos="0">
                <a:schemeClr val="accent1">
                  <a:lumMod val="5000"/>
                  <a:lumOff val="95000"/>
                </a:schemeClr>
              </a:gs>
              <a:gs pos="0">
                <a:srgbClr val="000000"/>
              </a:gs>
              <a:gs pos="83000">
                <a:schemeClr val="accent1">
                  <a:lumMod val="45000"/>
                  <a:lumOff val="55000"/>
                </a:schemeClr>
              </a:gs>
              <a:gs pos="100000">
                <a:schemeClr val="accent1">
                  <a:lumMod val="30000"/>
                  <a:lumOff val="70000"/>
                </a:schemeClr>
              </a:gs>
            </a:gsLst>
            <a:path path="circle">
              <a:fillToRect l="100000" t="100000"/>
            </a:path>
            <a:tileRect r="-100000" b="-100000"/>
          </a:gra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20</xdr:col>
      <xdr:colOff>430306</xdr:colOff>
      <xdr:row>26</xdr:row>
      <xdr:rowOff>107577</xdr:rowOff>
    </xdr:from>
    <xdr:to>
      <xdr:col>21</xdr:col>
      <xdr:colOff>5437</xdr:colOff>
      <xdr:row>28</xdr:row>
      <xdr:rowOff>13549</xdr:rowOff>
    </xdr:to>
    <xdr:sp macro="" textlink="">
      <xdr:nvSpPr>
        <xdr:cNvPr id="143" name="TextBox 142">
          <a:extLst>
            <a:ext uri="{FF2B5EF4-FFF2-40B4-BE49-F238E27FC236}">
              <a16:creationId xmlns:a16="http://schemas.microsoft.com/office/drawing/2014/main" id="{6F0D14A0-7338-C754-EAE7-12756521A3EB}"/>
            </a:ext>
          </a:extLst>
        </xdr:cNvPr>
        <xdr:cNvSpPr txBox="1"/>
      </xdr:nvSpPr>
      <xdr:spPr>
        <a:xfrm>
          <a:off x="12622306" y="4769224"/>
          <a:ext cx="184731" cy="264560"/>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US" sz="1100"/>
        </a:p>
      </xdr:txBody>
    </xdr:sp>
    <xdr:clientData fLocksWithSheet="0"/>
  </xdr:twoCellAnchor>
  <xdr:twoCellAnchor editAs="absolute">
    <xdr:from>
      <xdr:col>19</xdr:col>
      <xdr:colOff>188259</xdr:colOff>
      <xdr:row>30</xdr:row>
      <xdr:rowOff>53788</xdr:rowOff>
    </xdr:from>
    <xdr:to>
      <xdr:col>20</xdr:col>
      <xdr:colOff>35859</xdr:colOff>
      <xdr:row>32</xdr:row>
      <xdr:rowOff>107577</xdr:rowOff>
    </xdr:to>
    <xdr:cxnSp macro="">
      <xdr:nvCxnSpPr>
        <xdr:cNvPr id="150" name="Straight Connector 149">
          <a:extLst>
            <a:ext uri="{FF2B5EF4-FFF2-40B4-BE49-F238E27FC236}">
              <a16:creationId xmlns:a16="http://schemas.microsoft.com/office/drawing/2014/main" id="{703BBAF9-E38E-B4A4-73A7-3CC29E8A217B}"/>
            </a:ext>
          </a:extLst>
        </xdr:cNvPr>
        <xdr:cNvCxnSpPr>
          <a:cxnSpLocks/>
        </xdr:cNvCxnSpPr>
      </xdr:nvCxnSpPr>
      <xdr:spPr>
        <a:xfrm>
          <a:off x="11770659" y="5432612"/>
          <a:ext cx="457200" cy="412377"/>
        </a:xfrm>
        <a:prstGeom prst="line">
          <a:avLst/>
        </a:prstGeom>
        <a:ln>
          <a:gradFill flip="none" rotWithShape="1">
            <a:gsLst>
              <a:gs pos="0">
                <a:schemeClr val="accent1">
                  <a:lumMod val="5000"/>
                  <a:lumOff val="95000"/>
                </a:schemeClr>
              </a:gs>
              <a:gs pos="0">
                <a:srgbClr val="000000"/>
              </a:gs>
              <a:gs pos="83000">
                <a:schemeClr val="accent1">
                  <a:lumMod val="45000"/>
                  <a:lumOff val="55000"/>
                </a:schemeClr>
              </a:gs>
              <a:gs pos="100000">
                <a:schemeClr val="accent1">
                  <a:lumMod val="30000"/>
                  <a:lumOff val="70000"/>
                </a:schemeClr>
              </a:gs>
            </a:gsLst>
            <a:path path="circle">
              <a:fillToRect l="100000" t="100000"/>
            </a:path>
            <a:tileRect r="-100000" b="-100000"/>
          </a:gra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20</xdr:col>
      <xdr:colOff>17929</xdr:colOff>
      <xdr:row>32</xdr:row>
      <xdr:rowOff>53788</xdr:rowOff>
    </xdr:from>
    <xdr:to>
      <xdr:col>20</xdr:col>
      <xdr:colOff>367553</xdr:colOff>
      <xdr:row>34</xdr:row>
      <xdr:rowOff>26894</xdr:rowOff>
    </xdr:to>
    <xdr:sp macro="" textlink="Pivottables!AW17">
      <xdr:nvSpPr>
        <xdr:cNvPr id="154" name="Flowchart: Connector 153">
          <a:extLst>
            <a:ext uri="{FF2B5EF4-FFF2-40B4-BE49-F238E27FC236}">
              <a16:creationId xmlns:a16="http://schemas.microsoft.com/office/drawing/2014/main" id="{093C7C6B-46C2-16E7-B878-7B013EDB8283}"/>
            </a:ext>
          </a:extLst>
        </xdr:cNvPr>
        <xdr:cNvSpPr/>
      </xdr:nvSpPr>
      <xdr:spPr>
        <a:xfrm>
          <a:off x="12209929" y="5791200"/>
          <a:ext cx="349624" cy="331694"/>
        </a:xfrm>
        <a:prstGeom prst="flowChartConnector">
          <a:avLst/>
        </a:prstGeom>
        <a:gradFill flip="none" rotWithShape="1">
          <a:gsLst>
            <a:gs pos="0">
              <a:schemeClr val="accent1">
                <a:lumMod val="5000"/>
                <a:lumOff val="95000"/>
              </a:schemeClr>
            </a:gs>
            <a:gs pos="33000">
              <a:schemeClr val="bg1"/>
            </a:gs>
            <a:gs pos="2000">
              <a:srgbClr val="000000"/>
            </a:gs>
            <a:gs pos="100000">
              <a:srgbClr val="000000"/>
            </a:gs>
          </a:gsLst>
          <a:lin ang="10800000" scaled="1"/>
          <a:tileRect/>
        </a:gradFill>
        <a:ln w="53975">
          <a:solidFill>
            <a:srgbClr val="F5F5FF"/>
          </a:solidFill>
        </a:ln>
        <a:effectLst>
          <a:glow>
            <a:schemeClr val="accent1">
              <a:alpha val="0"/>
            </a:schemeClr>
          </a:glow>
          <a:outerShdw blurRad="50800" dist="50800" dir="5400000" sx="200000" sy="200000" algn="ctr" rotWithShape="0">
            <a:srgbClr val="000000"/>
          </a:outerShdw>
          <a:reflection blurRad="1270000" endPos="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clientData fLocksWithSheet="0"/>
  </xdr:twoCellAnchor>
  <xdr:twoCellAnchor editAs="absolute">
    <xdr:from>
      <xdr:col>16</xdr:col>
      <xdr:colOff>251010</xdr:colOff>
      <xdr:row>8</xdr:row>
      <xdr:rowOff>71716</xdr:rowOff>
    </xdr:from>
    <xdr:to>
      <xdr:col>17</xdr:col>
      <xdr:colOff>71716</xdr:colOff>
      <xdr:row>10</xdr:row>
      <xdr:rowOff>107576</xdr:rowOff>
    </xdr:to>
    <xdr:sp macro="" textlink="Pivottables!AW17">
      <xdr:nvSpPr>
        <xdr:cNvPr id="182" name="Flowchart: Connector 181">
          <a:extLst>
            <a:ext uri="{FF2B5EF4-FFF2-40B4-BE49-F238E27FC236}">
              <a16:creationId xmlns:a16="http://schemas.microsoft.com/office/drawing/2014/main" id="{34B27767-828D-8BE6-04E2-C304235F5A9B}"/>
            </a:ext>
          </a:extLst>
        </xdr:cNvPr>
        <xdr:cNvSpPr/>
      </xdr:nvSpPr>
      <xdr:spPr>
        <a:xfrm>
          <a:off x="10004610" y="1506069"/>
          <a:ext cx="430306" cy="394448"/>
        </a:xfrm>
        <a:prstGeom prst="flowChartConnector">
          <a:avLst/>
        </a:prstGeom>
        <a:gradFill flip="none" rotWithShape="1">
          <a:gsLst>
            <a:gs pos="0">
              <a:srgbClr val="DC25FA"/>
            </a:gs>
            <a:gs pos="21000">
              <a:srgbClr val="F13FD8">
                <a:alpha val="0"/>
              </a:srgbClr>
            </a:gs>
            <a:gs pos="2000">
              <a:srgbClr val="000000"/>
            </a:gs>
            <a:gs pos="100000">
              <a:srgbClr val="000000"/>
            </a:gs>
          </a:gsLst>
          <a:lin ang="10800000" scaled="1"/>
          <a:tileRect/>
        </a:gradFill>
        <a:ln w="53975">
          <a:noFill/>
        </a:ln>
        <a:effectLst>
          <a:glow>
            <a:schemeClr val="accent1">
              <a:alpha val="0"/>
            </a:schemeClr>
          </a:glow>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clientData fLocksWithSheet="0"/>
  </xdr:twoCellAnchor>
  <xdr:twoCellAnchor editAs="absolute">
    <xdr:from>
      <xdr:col>16</xdr:col>
      <xdr:colOff>206188</xdr:colOff>
      <xdr:row>6</xdr:row>
      <xdr:rowOff>89649</xdr:rowOff>
    </xdr:from>
    <xdr:to>
      <xdr:col>16</xdr:col>
      <xdr:colOff>358588</xdr:colOff>
      <xdr:row>8</xdr:row>
      <xdr:rowOff>53788</xdr:rowOff>
    </xdr:to>
    <xdr:cxnSp macro="">
      <xdr:nvCxnSpPr>
        <xdr:cNvPr id="185" name="Straight Connector 184">
          <a:extLst>
            <a:ext uri="{FF2B5EF4-FFF2-40B4-BE49-F238E27FC236}">
              <a16:creationId xmlns:a16="http://schemas.microsoft.com/office/drawing/2014/main" id="{DF61F9CD-9506-FC48-8BDA-16E753E8F6A7}"/>
            </a:ext>
          </a:extLst>
        </xdr:cNvPr>
        <xdr:cNvCxnSpPr/>
      </xdr:nvCxnSpPr>
      <xdr:spPr>
        <a:xfrm>
          <a:off x="9959788" y="1165414"/>
          <a:ext cx="152400" cy="322727"/>
        </a:xfrm>
        <a:prstGeom prst="line">
          <a:avLst/>
        </a:prstGeom>
        <a:ln>
          <a:gradFill flip="none" rotWithShape="1">
            <a:gsLst>
              <a:gs pos="0">
                <a:schemeClr val="accent1">
                  <a:lumMod val="5000"/>
                  <a:lumOff val="95000"/>
                </a:schemeClr>
              </a:gs>
              <a:gs pos="0">
                <a:srgbClr val="000000"/>
              </a:gs>
              <a:gs pos="83000">
                <a:schemeClr val="accent1">
                  <a:lumMod val="45000"/>
                  <a:lumOff val="55000"/>
                </a:schemeClr>
              </a:gs>
              <a:gs pos="100000">
                <a:schemeClr val="accent1">
                  <a:lumMod val="30000"/>
                  <a:lumOff val="70000"/>
                </a:schemeClr>
              </a:gs>
            </a:gsLst>
            <a:path path="circle">
              <a:fillToRect l="100000" t="100000"/>
            </a:path>
            <a:tileRect r="-100000" b="-100000"/>
          </a:gra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8</xdr:col>
      <xdr:colOff>448236</xdr:colOff>
      <xdr:row>2</xdr:row>
      <xdr:rowOff>89648</xdr:rowOff>
    </xdr:from>
    <xdr:to>
      <xdr:col>9</xdr:col>
      <xdr:colOff>224119</xdr:colOff>
      <xdr:row>4</xdr:row>
      <xdr:rowOff>62754</xdr:rowOff>
    </xdr:to>
    <xdr:sp macro="" textlink="Pivottables!AW17">
      <xdr:nvSpPr>
        <xdr:cNvPr id="191" name="Flowchart: Connector 190">
          <a:extLst>
            <a:ext uri="{FF2B5EF4-FFF2-40B4-BE49-F238E27FC236}">
              <a16:creationId xmlns:a16="http://schemas.microsoft.com/office/drawing/2014/main" id="{DD71A615-2261-4F20-F732-2ABD5439B8B3}"/>
            </a:ext>
          </a:extLst>
        </xdr:cNvPr>
        <xdr:cNvSpPr/>
      </xdr:nvSpPr>
      <xdr:spPr>
        <a:xfrm>
          <a:off x="5325036" y="448236"/>
          <a:ext cx="385483" cy="331694"/>
        </a:xfrm>
        <a:prstGeom prst="flowChartConnector">
          <a:avLst/>
        </a:prstGeom>
        <a:gradFill flip="none" rotWithShape="1">
          <a:gsLst>
            <a:gs pos="0">
              <a:schemeClr val="accent1">
                <a:lumMod val="5000"/>
                <a:lumOff val="95000"/>
              </a:schemeClr>
            </a:gs>
            <a:gs pos="33000">
              <a:schemeClr val="bg1"/>
            </a:gs>
            <a:gs pos="2000">
              <a:srgbClr val="000000"/>
            </a:gs>
            <a:gs pos="100000">
              <a:srgbClr val="000000"/>
            </a:gs>
          </a:gsLst>
          <a:lin ang="10800000" scaled="1"/>
          <a:tileRect/>
        </a:gradFill>
        <a:ln w="53975">
          <a:solidFill>
            <a:srgbClr val="F5F5FF"/>
          </a:solidFill>
        </a:ln>
        <a:effectLst>
          <a:glow>
            <a:schemeClr val="accent1">
              <a:alpha val="0"/>
            </a:schemeClr>
          </a:glow>
          <a:outerShdw blurRad="50800" dist="50800" dir="5400000" sx="200000" sy="200000" algn="ctr" rotWithShape="0">
            <a:srgbClr val="000000"/>
          </a:outerShdw>
          <a:reflection blurRad="1270000" endPos="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clientData fLocksWithSheet="0"/>
  </xdr:twoCellAnchor>
  <xdr:twoCellAnchor editAs="absolute">
    <xdr:from>
      <xdr:col>6</xdr:col>
      <xdr:colOff>89643</xdr:colOff>
      <xdr:row>9</xdr:row>
      <xdr:rowOff>17927</xdr:rowOff>
    </xdr:from>
    <xdr:to>
      <xdr:col>6</xdr:col>
      <xdr:colOff>519949</xdr:colOff>
      <xdr:row>11</xdr:row>
      <xdr:rowOff>53787</xdr:rowOff>
    </xdr:to>
    <xdr:sp macro="" textlink="Pivottables!AW17">
      <xdr:nvSpPr>
        <xdr:cNvPr id="192" name="Flowchart: Connector 191">
          <a:extLst>
            <a:ext uri="{FF2B5EF4-FFF2-40B4-BE49-F238E27FC236}">
              <a16:creationId xmlns:a16="http://schemas.microsoft.com/office/drawing/2014/main" id="{3D818E22-5B39-06EB-EE50-B027D336D4A0}"/>
            </a:ext>
          </a:extLst>
        </xdr:cNvPr>
        <xdr:cNvSpPr/>
      </xdr:nvSpPr>
      <xdr:spPr>
        <a:xfrm>
          <a:off x="3747243" y="1631574"/>
          <a:ext cx="430306" cy="394448"/>
        </a:xfrm>
        <a:prstGeom prst="flowChartConnector">
          <a:avLst/>
        </a:prstGeom>
        <a:gradFill flip="none" rotWithShape="1">
          <a:gsLst>
            <a:gs pos="0">
              <a:srgbClr val="DC25FA"/>
            </a:gs>
            <a:gs pos="21000">
              <a:srgbClr val="F13FD8">
                <a:alpha val="0"/>
              </a:srgbClr>
            </a:gs>
            <a:gs pos="2000">
              <a:srgbClr val="000000"/>
            </a:gs>
            <a:gs pos="100000">
              <a:srgbClr val="000000"/>
            </a:gs>
          </a:gsLst>
          <a:lin ang="10800000" scaled="1"/>
          <a:tileRect/>
        </a:gradFill>
        <a:ln w="53975">
          <a:noFill/>
        </a:ln>
        <a:effectLst>
          <a:glow>
            <a:schemeClr val="accent1">
              <a:alpha val="0"/>
            </a:schemeClr>
          </a:glow>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clientData fLocksWithSheet="0"/>
  </xdr:twoCellAnchor>
  <xdr:twoCellAnchor editAs="absolute">
    <xdr:from>
      <xdr:col>7</xdr:col>
      <xdr:colOff>125506</xdr:colOff>
      <xdr:row>3</xdr:row>
      <xdr:rowOff>0</xdr:rowOff>
    </xdr:from>
    <xdr:to>
      <xdr:col>8</xdr:col>
      <xdr:colOff>367553</xdr:colOff>
      <xdr:row>4</xdr:row>
      <xdr:rowOff>161365</xdr:rowOff>
    </xdr:to>
    <xdr:cxnSp macro="">
      <xdr:nvCxnSpPr>
        <xdr:cNvPr id="193" name="Straight Connector 192">
          <a:extLst>
            <a:ext uri="{FF2B5EF4-FFF2-40B4-BE49-F238E27FC236}">
              <a16:creationId xmlns:a16="http://schemas.microsoft.com/office/drawing/2014/main" id="{19C5ED9A-4084-065B-FE23-971E9D0E287B}"/>
            </a:ext>
          </a:extLst>
        </xdr:cNvPr>
        <xdr:cNvCxnSpPr/>
      </xdr:nvCxnSpPr>
      <xdr:spPr>
        <a:xfrm flipV="1">
          <a:off x="4392706" y="537882"/>
          <a:ext cx="851647" cy="340659"/>
        </a:xfrm>
        <a:prstGeom prst="line">
          <a:avLst/>
        </a:prstGeom>
        <a:ln>
          <a:gradFill flip="none" rotWithShape="1">
            <a:gsLst>
              <a:gs pos="0">
                <a:schemeClr val="accent1">
                  <a:lumMod val="5000"/>
                  <a:lumOff val="95000"/>
                </a:schemeClr>
              </a:gs>
              <a:gs pos="0">
                <a:srgbClr val="000000"/>
              </a:gs>
              <a:gs pos="83000">
                <a:schemeClr val="accent1">
                  <a:lumMod val="45000"/>
                  <a:lumOff val="55000"/>
                </a:schemeClr>
              </a:gs>
              <a:gs pos="100000">
                <a:schemeClr val="accent1">
                  <a:lumMod val="30000"/>
                  <a:lumOff val="70000"/>
                </a:schemeClr>
              </a:gs>
            </a:gsLst>
            <a:path path="circle">
              <a:fillToRect l="100000" t="100000"/>
            </a:path>
            <a:tileRect r="-100000" b="-100000"/>
          </a:gra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6</xdr:col>
      <xdr:colOff>394447</xdr:colOff>
      <xdr:row>7</xdr:row>
      <xdr:rowOff>17929</xdr:rowOff>
    </xdr:from>
    <xdr:to>
      <xdr:col>7</xdr:col>
      <xdr:colOff>448235</xdr:colOff>
      <xdr:row>9</xdr:row>
      <xdr:rowOff>44824</xdr:rowOff>
    </xdr:to>
    <xdr:cxnSp macro="">
      <xdr:nvCxnSpPr>
        <xdr:cNvPr id="196" name="Straight Connector 195">
          <a:extLst>
            <a:ext uri="{FF2B5EF4-FFF2-40B4-BE49-F238E27FC236}">
              <a16:creationId xmlns:a16="http://schemas.microsoft.com/office/drawing/2014/main" id="{785102C1-6723-BFBC-6370-63B544C84C4B}"/>
            </a:ext>
          </a:extLst>
        </xdr:cNvPr>
        <xdr:cNvCxnSpPr/>
      </xdr:nvCxnSpPr>
      <xdr:spPr>
        <a:xfrm flipV="1">
          <a:off x="4052047" y="1272988"/>
          <a:ext cx="663388" cy="385483"/>
        </a:xfrm>
        <a:prstGeom prst="line">
          <a:avLst/>
        </a:prstGeom>
        <a:ln>
          <a:gradFill flip="none" rotWithShape="1">
            <a:gsLst>
              <a:gs pos="0">
                <a:schemeClr val="accent1">
                  <a:lumMod val="5000"/>
                  <a:lumOff val="95000"/>
                </a:schemeClr>
              </a:gs>
              <a:gs pos="0">
                <a:srgbClr val="000000"/>
              </a:gs>
              <a:gs pos="83000">
                <a:schemeClr val="accent1">
                  <a:lumMod val="45000"/>
                  <a:lumOff val="55000"/>
                </a:schemeClr>
              </a:gs>
              <a:gs pos="100000">
                <a:schemeClr val="accent1">
                  <a:lumMod val="30000"/>
                  <a:lumOff val="70000"/>
                </a:schemeClr>
              </a:gs>
            </a:gsLst>
            <a:path path="circle">
              <a:fillToRect l="100000" t="100000"/>
            </a:path>
            <a:tileRect r="-100000" b="-100000"/>
          </a:gra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6</xdr:col>
      <xdr:colOff>71719</xdr:colOff>
      <xdr:row>20</xdr:row>
      <xdr:rowOff>125508</xdr:rowOff>
    </xdr:from>
    <xdr:to>
      <xdr:col>6</xdr:col>
      <xdr:colOff>421343</xdr:colOff>
      <xdr:row>22</xdr:row>
      <xdr:rowOff>98613</xdr:rowOff>
    </xdr:to>
    <xdr:sp macro="" textlink="Pivottables!AW17">
      <xdr:nvSpPr>
        <xdr:cNvPr id="202" name="Flowchart: Connector 201">
          <a:extLst>
            <a:ext uri="{FF2B5EF4-FFF2-40B4-BE49-F238E27FC236}">
              <a16:creationId xmlns:a16="http://schemas.microsoft.com/office/drawing/2014/main" id="{89865203-137E-71AA-6547-773B94297A5A}"/>
            </a:ext>
          </a:extLst>
        </xdr:cNvPr>
        <xdr:cNvSpPr/>
      </xdr:nvSpPr>
      <xdr:spPr>
        <a:xfrm>
          <a:off x="3729319" y="3711390"/>
          <a:ext cx="349624" cy="331694"/>
        </a:xfrm>
        <a:prstGeom prst="flowChartConnector">
          <a:avLst/>
        </a:prstGeom>
        <a:gradFill flip="none" rotWithShape="1">
          <a:gsLst>
            <a:gs pos="0">
              <a:schemeClr val="accent1">
                <a:lumMod val="5000"/>
                <a:lumOff val="95000"/>
              </a:schemeClr>
            </a:gs>
            <a:gs pos="33000">
              <a:schemeClr val="bg1"/>
            </a:gs>
            <a:gs pos="2000">
              <a:srgbClr val="000000"/>
            </a:gs>
            <a:gs pos="100000">
              <a:srgbClr val="000000"/>
            </a:gs>
          </a:gsLst>
          <a:lin ang="10800000" scaled="1"/>
          <a:tileRect/>
        </a:gradFill>
        <a:ln w="53975">
          <a:solidFill>
            <a:srgbClr val="F5F5FF"/>
          </a:solidFill>
        </a:ln>
        <a:effectLst>
          <a:glow>
            <a:schemeClr val="accent1">
              <a:alpha val="0"/>
            </a:schemeClr>
          </a:glow>
          <a:outerShdw blurRad="50800" dist="50800" dir="5400000" sx="200000" sy="200000" algn="ctr" rotWithShape="0">
            <a:srgbClr val="000000"/>
          </a:outerShdw>
          <a:reflection blurRad="1270000" endPos="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clientData fLocksWithSheet="0"/>
  </xdr:twoCellAnchor>
  <xdr:twoCellAnchor editAs="absolute">
    <xdr:from>
      <xdr:col>5</xdr:col>
      <xdr:colOff>342462</xdr:colOff>
      <xdr:row>28</xdr:row>
      <xdr:rowOff>48272</xdr:rowOff>
    </xdr:from>
    <xdr:to>
      <xdr:col>6</xdr:col>
      <xdr:colOff>412374</xdr:colOff>
      <xdr:row>31</xdr:row>
      <xdr:rowOff>76200</xdr:rowOff>
    </xdr:to>
    <xdr:cxnSp macro="">
      <xdr:nvCxnSpPr>
        <xdr:cNvPr id="207" name="Straight Connector 206">
          <a:extLst>
            <a:ext uri="{FF2B5EF4-FFF2-40B4-BE49-F238E27FC236}">
              <a16:creationId xmlns:a16="http://schemas.microsoft.com/office/drawing/2014/main" id="{59C78ECC-BECB-6C57-D456-534D08120B66}"/>
            </a:ext>
          </a:extLst>
        </xdr:cNvPr>
        <xdr:cNvCxnSpPr>
          <a:stCxn id="123" idx="3"/>
          <a:endCxn id="201" idx="2"/>
        </xdr:cNvCxnSpPr>
      </xdr:nvCxnSpPr>
      <xdr:spPr>
        <a:xfrm>
          <a:off x="3390462" y="5068507"/>
          <a:ext cx="679512" cy="565811"/>
        </a:xfrm>
        <a:prstGeom prst="line">
          <a:avLst/>
        </a:prstGeom>
        <a:ln>
          <a:gradFill flip="none" rotWithShape="1">
            <a:gsLst>
              <a:gs pos="0">
                <a:schemeClr val="accent1">
                  <a:lumMod val="5000"/>
                  <a:lumOff val="95000"/>
                </a:schemeClr>
              </a:gs>
              <a:gs pos="0">
                <a:srgbClr val="000000"/>
              </a:gs>
              <a:gs pos="83000">
                <a:schemeClr val="accent1">
                  <a:lumMod val="45000"/>
                  <a:lumOff val="55000"/>
                </a:schemeClr>
              </a:gs>
              <a:gs pos="100000">
                <a:schemeClr val="accent1">
                  <a:lumMod val="30000"/>
                  <a:lumOff val="70000"/>
                </a:schemeClr>
              </a:gs>
            </a:gsLst>
            <a:path path="circle">
              <a:fillToRect l="100000" t="100000"/>
            </a:path>
            <a:tileRect r="-100000" b="-100000"/>
          </a:gra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5</xdr:col>
      <xdr:colOff>251013</xdr:colOff>
      <xdr:row>22</xdr:row>
      <xdr:rowOff>143433</xdr:rowOff>
    </xdr:from>
    <xdr:to>
      <xdr:col>5</xdr:col>
      <xdr:colOff>555809</xdr:colOff>
      <xdr:row>27</xdr:row>
      <xdr:rowOff>8965</xdr:rowOff>
    </xdr:to>
    <xdr:cxnSp macro="">
      <xdr:nvCxnSpPr>
        <xdr:cNvPr id="210" name="Straight Connector 209">
          <a:extLst>
            <a:ext uri="{FF2B5EF4-FFF2-40B4-BE49-F238E27FC236}">
              <a16:creationId xmlns:a16="http://schemas.microsoft.com/office/drawing/2014/main" id="{989E3A91-A8F1-685A-38AB-AC96E9D7A3A8}"/>
            </a:ext>
          </a:extLst>
        </xdr:cNvPr>
        <xdr:cNvCxnSpPr/>
      </xdr:nvCxnSpPr>
      <xdr:spPr>
        <a:xfrm flipV="1">
          <a:off x="3299013" y="4087904"/>
          <a:ext cx="304796" cy="762002"/>
        </a:xfrm>
        <a:prstGeom prst="line">
          <a:avLst/>
        </a:prstGeom>
        <a:ln>
          <a:gradFill flip="none" rotWithShape="1">
            <a:gsLst>
              <a:gs pos="0">
                <a:schemeClr val="accent1">
                  <a:lumMod val="5000"/>
                  <a:lumOff val="95000"/>
                </a:schemeClr>
              </a:gs>
              <a:gs pos="0">
                <a:srgbClr val="000000"/>
              </a:gs>
              <a:gs pos="83000">
                <a:schemeClr val="accent1">
                  <a:lumMod val="45000"/>
                  <a:lumOff val="55000"/>
                </a:schemeClr>
              </a:gs>
              <a:gs pos="100000">
                <a:schemeClr val="accent1">
                  <a:lumMod val="30000"/>
                  <a:lumOff val="70000"/>
                </a:schemeClr>
              </a:gs>
            </a:gsLst>
            <a:path path="circle">
              <a:fillToRect l="100000" t="100000"/>
            </a:path>
            <a:tileRect r="-100000" b="-100000"/>
          </a:gra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17</xdr:col>
      <xdr:colOff>170330</xdr:colOff>
      <xdr:row>12</xdr:row>
      <xdr:rowOff>125506</xdr:rowOff>
    </xdr:from>
    <xdr:to>
      <xdr:col>18</xdr:col>
      <xdr:colOff>62754</xdr:colOff>
      <xdr:row>15</xdr:row>
      <xdr:rowOff>53788</xdr:rowOff>
    </xdr:to>
    <xdr:grpSp>
      <xdr:nvGrpSpPr>
        <xdr:cNvPr id="107" name="Group 106">
          <a:extLst>
            <a:ext uri="{FF2B5EF4-FFF2-40B4-BE49-F238E27FC236}">
              <a16:creationId xmlns:a16="http://schemas.microsoft.com/office/drawing/2014/main" id="{2F8CF252-6F3F-025B-BB23-75730BE4E489}"/>
            </a:ext>
          </a:extLst>
        </xdr:cNvPr>
        <xdr:cNvGrpSpPr/>
      </xdr:nvGrpSpPr>
      <xdr:grpSpPr>
        <a:xfrm>
          <a:off x="10533530" y="2277035"/>
          <a:ext cx="502024" cy="466165"/>
          <a:chOff x="11483788" y="4948517"/>
          <a:chExt cx="502024" cy="466165"/>
        </a:xfrm>
        <a:effectLst>
          <a:glow>
            <a:schemeClr val="accent1">
              <a:alpha val="0"/>
            </a:schemeClr>
          </a:glow>
        </a:effectLst>
      </xdr:grpSpPr>
      <xdr:sp macro="" textlink="Pivottables!AW17">
        <xdr:nvSpPr>
          <xdr:cNvPr id="108" name="Flowchart: Connector 107">
            <a:extLst>
              <a:ext uri="{FF2B5EF4-FFF2-40B4-BE49-F238E27FC236}">
                <a16:creationId xmlns:a16="http://schemas.microsoft.com/office/drawing/2014/main" id="{4467A62F-35DB-7085-9E5B-E292CDABE07C}"/>
              </a:ext>
            </a:extLst>
          </xdr:cNvPr>
          <xdr:cNvSpPr/>
        </xdr:nvSpPr>
        <xdr:spPr>
          <a:xfrm>
            <a:off x="11483788" y="4948517"/>
            <a:ext cx="502024" cy="466165"/>
          </a:xfrm>
          <a:prstGeom prst="flowChartConnector">
            <a:avLst/>
          </a:prstGeom>
          <a:solidFill>
            <a:schemeClr val="tx1"/>
          </a:solidFill>
          <a:ln w="53975">
            <a:solidFill>
              <a:srgbClr val="0DB7AB"/>
            </a:solidFill>
          </a:ln>
          <a:effectLst>
            <a:glow rad="2667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sp macro="" textlink="Pivottables!AW26">
        <xdr:nvSpPr>
          <xdr:cNvPr id="111" name="TextBox 110">
            <a:extLst>
              <a:ext uri="{FF2B5EF4-FFF2-40B4-BE49-F238E27FC236}">
                <a16:creationId xmlns:a16="http://schemas.microsoft.com/office/drawing/2014/main" id="{6C46E959-FE3D-638C-2EA2-1B99B510FB6E}"/>
              </a:ext>
            </a:extLst>
          </xdr:cNvPr>
          <xdr:cNvSpPr txBox="1"/>
        </xdr:nvSpPr>
        <xdr:spPr>
          <a:xfrm>
            <a:off x="11519646" y="5038165"/>
            <a:ext cx="458139" cy="253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1F33BCA-25AA-4119-AC28-C5632A040127}" type="TxLink">
              <a:rPr lang="en-US" sz="1100" b="0" i="0" u="none" strike="noStrike">
                <a:solidFill>
                  <a:schemeClr val="bg1"/>
                </a:solidFill>
                <a:latin typeface="Speak Pro" panose="020B0504020101020102" pitchFamily="34" charset="0"/>
                <a:ea typeface="Calibri"/>
                <a:cs typeface="Calibri"/>
              </a:rPr>
              <a:pPr/>
              <a:t>16%</a:t>
            </a:fld>
            <a:endParaRPr lang="en-US" sz="1100">
              <a:solidFill>
                <a:schemeClr val="bg1"/>
              </a:solidFill>
              <a:latin typeface="Speak Pro" panose="020B0504020101020102" pitchFamily="34" charset="0"/>
            </a:endParaRPr>
          </a:p>
        </xdr:txBody>
      </xdr:sp>
    </xdr:grpSp>
    <xdr:clientData fLocksWithSheet="0"/>
  </xdr:twoCellAnchor>
  <xdr:twoCellAnchor editAs="absolute">
    <xdr:from>
      <xdr:col>20</xdr:col>
      <xdr:colOff>8963</xdr:colOff>
      <xdr:row>12</xdr:row>
      <xdr:rowOff>8964</xdr:rowOff>
    </xdr:from>
    <xdr:to>
      <xdr:col>20</xdr:col>
      <xdr:colOff>439269</xdr:colOff>
      <xdr:row>14</xdr:row>
      <xdr:rowOff>44823</xdr:rowOff>
    </xdr:to>
    <xdr:sp macro="" textlink="Pivottables!AW17">
      <xdr:nvSpPr>
        <xdr:cNvPr id="156" name="Flowchart: Connector 155">
          <a:extLst>
            <a:ext uri="{FF2B5EF4-FFF2-40B4-BE49-F238E27FC236}">
              <a16:creationId xmlns:a16="http://schemas.microsoft.com/office/drawing/2014/main" id="{17D86DD5-FDA7-BCD1-6955-C9421E102ACE}"/>
            </a:ext>
          </a:extLst>
        </xdr:cNvPr>
        <xdr:cNvSpPr/>
      </xdr:nvSpPr>
      <xdr:spPr>
        <a:xfrm>
          <a:off x="12200963" y="2160493"/>
          <a:ext cx="430306" cy="394448"/>
        </a:xfrm>
        <a:prstGeom prst="flowChartConnector">
          <a:avLst/>
        </a:prstGeom>
        <a:gradFill flip="none" rotWithShape="1">
          <a:gsLst>
            <a:gs pos="0">
              <a:srgbClr val="DC25FA"/>
            </a:gs>
            <a:gs pos="21000">
              <a:srgbClr val="F13FD8">
                <a:alpha val="0"/>
              </a:srgbClr>
            </a:gs>
            <a:gs pos="2000">
              <a:srgbClr val="000000"/>
            </a:gs>
            <a:gs pos="100000">
              <a:srgbClr val="000000"/>
            </a:gs>
          </a:gsLst>
          <a:lin ang="10800000" scaled="1"/>
          <a:tileRect/>
        </a:gradFill>
        <a:ln w="53975">
          <a:noFill/>
        </a:ln>
        <a:effectLst>
          <a:glow>
            <a:schemeClr val="accent1">
              <a:alpha val="0"/>
            </a:schemeClr>
          </a:glow>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clientData fLocksWithSheet="0"/>
  </xdr:twoCellAnchor>
  <xdr:twoCellAnchor editAs="absolute">
    <xdr:from>
      <xdr:col>18</xdr:col>
      <xdr:colOff>555813</xdr:colOff>
      <xdr:row>9</xdr:row>
      <xdr:rowOff>62753</xdr:rowOff>
    </xdr:from>
    <xdr:to>
      <xdr:col>19</xdr:col>
      <xdr:colOff>295837</xdr:colOff>
      <xdr:row>11</xdr:row>
      <xdr:rowOff>35859</xdr:rowOff>
    </xdr:to>
    <xdr:sp macro="" textlink="Pivottables!AW17">
      <xdr:nvSpPr>
        <xdr:cNvPr id="158" name="Flowchart: Connector 157">
          <a:extLst>
            <a:ext uri="{FF2B5EF4-FFF2-40B4-BE49-F238E27FC236}">
              <a16:creationId xmlns:a16="http://schemas.microsoft.com/office/drawing/2014/main" id="{E55E1685-F22A-450A-2A03-824C8EDFD697}"/>
            </a:ext>
          </a:extLst>
        </xdr:cNvPr>
        <xdr:cNvSpPr/>
      </xdr:nvSpPr>
      <xdr:spPr>
        <a:xfrm>
          <a:off x="11528613" y="1676400"/>
          <a:ext cx="349624" cy="331694"/>
        </a:xfrm>
        <a:prstGeom prst="flowChartConnector">
          <a:avLst/>
        </a:prstGeom>
        <a:gradFill flip="none" rotWithShape="1">
          <a:gsLst>
            <a:gs pos="0">
              <a:schemeClr val="accent1">
                <a:lumMod val="5000"/>
                <a:lumOff val="95000"/>
              </a:schemeClr>
            </a:gs>
            <a:gs pos="33000">
              <a:schemeClr val="bg1"/>
            </a:gs>
            <a:gs pos="2000">
              <a:srgbClr val="000000"/>
            </a:gs>
            <a:gs pos="100000">
              <a:srgbClr val="000000"/>
            </a:gs>
          </a:gsLst>
          <a:lin ang="10800000" scaled="1"/>
          <a:tileRect/>
        </a:gradFill>
        <a:ln w="53975">
          <a:solidFill>
            <a:srgbClr val="F5F5FF"/>
          </a:solidFill>
        </a:ln>
        <a:effectLst>
          <a:glow>
            <a:schemeClr val="accent1">
              <a:alpha val="0"/>
            </a:schemeClr>
          </a:glow>
          <a:outerShdw blurRad="50800" dist="50800" dir="5400000" sx="200000" sy="200000" algn="ctr" rotWithShape="0">
            <a:srgbClr val="000000"/>
          </a:outerShdw>
          <a:reflection blurRad="1270000" endPos="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clientData fLocksWithSheet="0"/>
  </xdr:twoCellAnchor>
  <xdr:twoCellAnchor editAs="absolute">
    <xdr:from>
      <xdr:col>17</xdr:col>
      <xdr:colOff>188258</xdr:colOff>
      <xdr:row>10</xdr:row>
      <xdr:rowOff>89647</xdr:rowOff>
    </xdr:from>
    <xdr:to>
      <xdr:col>18</xdr:col>
      <xdr:colOff>358588</xdr:colOff>
      <xdr:row>13</xdr:row>
      <xdr:rowOff>26897</xdr:rowOff>
    </xdr:to>
    <xdr:cxnSp macro="">
      <xdr:nvCxnSpPr>
        <xdr:cNvPr id="159" name="Straight Connector 158">
          <a:extLst>
            <a:ext uri="{FF2B5EF4-FFF2-40B4-BE49-F238E27FC236}">
              <a16:creationId xmlns:a16="http://schemas.microsoft.com/office/drawing/2014/main" id="{9173F4D4-087C-5623-6904-538CCAB7F6A4}"/>
            </a:ext>
          </a:extLst>
        </xdr:cNvPr>
        <xdr:cNvCxnSpPr/>
      </xdr:nvCxnSpPr>
      <xdr:spPr>
        <a:xfrm flipV="1">
          <a:off x="10551458" y="1882588"/>
          <a:ext cx="779930" cy="475133"/>
        </a:xfrm>
        <a:prstGeom prst="line">
          <a:avLst/>
        </a:prstGeom>
        <a:ln>
          <a:gradFill flip="none" rotWithShape="1">
            <a:gsLst>
              <a:gs pos="0">
                <a:schemeClr val="accent1">
                  <a:lumMod val="5000"/>
                  <a:lumOff val="95000"/>
                </a:schemeClr>
              </a:gs>
              <a:gs pos="0">
                <a:srgbClr val="000000"/>
              </a:gs>
              <a:gs pos="83000">
                <a:schemeClr val="accent1">
                  <a:lumMod val="45000"/>
                  <a:lumOff val="55000"/>
                </a:schemeClr>
              </a:gs>
              <a:gs pos="100000">
                <a:schemeClr val="accent1">
                  <a:lumMod val="30000"/>
                  <a:lumOff val="70000"/>
                </a:schemeClr>
              </a:gs>
            </a:gsLst>
            <a:path path="circle">
              <a:fillToRect l="100000" t="100000"/>
            </a:path>
            <a:tileRect r="-100000" b="-100000"/>
          </a:gra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18</xdr:col>
      <xdr:colOff>17928</xdr:colOff>
      <xdr:row>18</xdr:row>
      <xdr:rowOff>89646</xdr:rowOff>
    </xdr:from>
    <xdr:to>
      <xdr:col>18</xdr:col>
      <xdr:colOff>448234</xdr:colOff>
      <xdr:row>20</xdr:row>
      <xdr:rowOff>125506</xdr:rowOff>
    </xdr:to>
    <xdr:sp macro="" textlink="Pivottables!AW17">
      <xdr:nvSpPr>
        <xdr:cNvPr id="219" name="Flowchart: Connector 218">
          <a:extLst>
            <a:ext uri="{FF2B5EF4-FFF2-40B4-BE49-F238E27FC236}">
              <a16:creationId xmlns:a16="http://schemas.microsoft.com/office/drawing/2014/main" id="{E923A827-5C9B-1548-2C75-FF9BE148E754}"/>
            </a:ext>
          </a:extLst>
        </xdr:cNvPr>
        <xdr:cNvSpPr/>
      </xdr:nvSpPr>
      <xdr:spPr>
        <a:xfrm>
          <a:off x="10990728" y="3316940"/>
          <a:ext cx="430306" cy="394448"/>
        </a:xfrm>
        <a:prstGeom prst="flowChartConnector">
          <a:avLst/>
        </a:prstGeom>
        <a:gradFill flip="none" rotWithShape="1">
          <a:gsLst>
            <a:gs pos="0">
              <a:srgbClr val="DC25FA"/>
            </a:gs>
            <a:gs pos="21000">
              <a:srgbClr val="F13FD8">
                <a:alpha val="0"/>
              </a:srgbClr>
            </a:gs>
            <a:gs pos="2000">
              <a:srgbClr val="000000"/>
            </a:gs>
            <a:gs pos="100000">
              <a:srgbClr val="000000"/>
            </a:gs>
          </a:gsLst>
          <a:lin ang="10800000" scaled="1"/>
          <a:tileRect/>
        </a:gradFill>
        <a:ln w="53975">
          <a:noFill/>
        </a:ln>
        <a:effectLst>
          <a:glow>
            <a:schemeClr val="accent1">
              <a:alpha val="0"/>
            </a:schemeClr>
          </a:glow>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clientData fLocksWithSheet="0"/>
  </xdr:twoCellAnchor>
  <xdr:twoCellAnchor editAs="absolute">
    <xdr:from>
      <xdr:col>15</xdr:col>
      <xdr:colOff>448236</xdr:colOff>
      <xdr:row>24</xdr:row>
      <xdr:rowOff>143435</xdr:rowOff>
    </xdr:from>
    <xdr:to>
      <xdr:col>17</xdr:col>
      <xdr:colOff>152400</xdr:colOff>
      <xdr:row>26</xdr:row>
      <xdr:rowOff>38378</xdr:rowOff>
    </xdr:to>
    <xdr:sp macro="" textlink="">
      <xdr:nvSpPr>
        <xdr:cNvPr id="103" name="TextBox 102">
          <a:extLst>
            <a:ext uri="{FF2B5EF4-FFF2-40B4-BE49-F238E27FC236}">
              <a16:creationId xmlns:a16="http://schemas.microsoft.com/office/drawing/2014/main" id="{7FE14D3B-ADD3-9832-A39C-ACD940AD83DA}"/>
            </a:ext>
          </a:extLst>
        </xdr:cNvPr>
        <xdr:cNvSpPr txBox="1"/>
      </xdr:nvSpPr>
      <xdr:spPr>
        <a:xfrm>
          <a:off x="9592236" y="4446494"/>
          <a:ext cx="923364" cy="253531"/>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latin typeface="Speak Pro" panose="020B0504020101020102" pitchFamily="34" charset="0"/>
            </a:rPr>
            <a:t>Subscription</a:t>
          </a:r>
        </a:p>
      </xdr:txBody>
    </xdr:sp>
    <xdr:clientData fLocksWithSheet="0"/>
  </xdr:twoCellAnchor>
  <xdr:twoCellAnchor editAs="absolute">
    <xdr:from>
      <xdr:col>11</xdr:col>
      <xdr:colOff>519953</xdr:colOff>
      <xdr:row>27</xdr:row>
      <xdr:rowOff>98612</xdr:rowOff>
    </xdr:from>
    <xdr:to>
      <xdr:col>13</xdr:col>
      <xdr:colOff>224117</xdr:colOff>
      <xdr:row>28</xdr:row>
      <xdr:rowOff>172849</xdr:rowOff>
    </xdr:to>
    <xdr:sp macro="" textlink="">
      <xdr:nvSpPr>
        <xdr:cNvPr id="126" name="TextBox 125">
          <a:extLst>
            <a:ext uri="{FF2B5EF4-FFF2-40B4-BE49-F238E27FC236}">
              <a16:creationId xmlns:a16="http://schemas.microsoft.com/office/drawing/2014/main" id="{DE3F4946-A5DE-0A47-EAA8-37345C4277C0}"/>
            </a:ext>
          </a:extLst>
        </xdr:cNvPr>
        <xdr:cNvSpPr txBox="1"/>
      </xdr:nvSpPr>
      <xdr:spPr>
        <a:xfrm>
          <a:off x="7225553" y="4939553"/>
          <a:ext cx="923364" cy="253531"/>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latin typeface="Speak Pro" panose="020B0504020101020102" pitchFamily="34" charset="0"/>
            </a:rPr>
            <a:t>Renting</a:t>
          </a:r>
        </a:p>
      </xdr:txBody>
    </xdr:sp>
    <xdr:clientData fLocksWithSheet="0"/>
  </xdr:twoCellAnchor>
  <xdr:twoCellAnchor editAs="absolute">
    <xdr:from>
      <xdr:col>7</xdr:col>
      <xdr:colOff>475130</xdr:colOff>
      <xdr:row>22</xdr:row>
      <xdr:rowOff>8964</xdr:rowOff>
    </xdr:from>
    <xdr:to>
      <xdr:col>9</xdr:col>
      <xdr:colOff>179294</xdr:colOff>
      <xdr:row>23</xdr:row>
      <xdr:rowOff>83201</xdr:rowOff>
    </xdr:to>
    <xdr:sp macro="" textlink="">
      <xdr:nvSpPr>
        <xdr:cNvPr id="128" name="TextBox 127">
          <a:extLst>
            <a:ext uri="{FF2B5EF4-FFF2-40B4-BE49-F238E27FC236}">
              <a16:creationId xmlns:a16="http://schemas.microsoft.com/office/drawing/2014/main" id="{7D331203-20FC-D9CA-7DB1-7223202A759D}"/>
            </a:ext>
          </a:extLst>
        </xdr:cNvPr>
        <xdr:cNvSpPr txBox="1"/>
      </xdr:nvSpPr>
      <xdr:spPr>
        <a:xfrm>
          <a:off x="4742330" y="3953435"/>
          <a:ext cx="923364" cy="253531"/>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latin typeface="Speak Pro" panose="020B0504020101020102" pitchFamily="34" charset="0"/>
            </a:rPr>
            <a:t>Usage Fees</a:t>
          </a:r>
        </a:p>
      </xdr:txBody>
    </xdr:sp>
    <xdr:clientData fLocksWithSheet="0"/>
  </xdr:twoCellAnchor>
  <xdr:twoCellAnchor editAs="absolute">
    <xdr:from>
      <xdr:col>14</xdr:col>
      <xdr:colOff>286871</xdr:colOff>
      <xdr:row>13</xdr:row>
      <xdr:rowOff>125505</xdr:rowOff>
    </xdr:from>
    <xdr:to>
      <xdr:col>15</xdr:col>
      <xdr:colOff>600635</xdr:colOff>
      <xdr:row>15</xdr:row>
      <xdr:rowOff>20448</xdr:rowOff>
    </xdr:to>
    <xdr:sp macro="" textlink="">
      <xdr:nvSpPr>
        <xdr:cNvPr id="130" name="TextBox 129">
          <a:extLst>
            <a:ext uri="{FF2B5EF4-FFF2-40B4-BE49-F238E27FC236}">
              <a16:creationId xmlns:a16="http://schemas.microsoft.com/office/drawing/2014/main" id="{A9411522-D36C-062E-D6A6-AEA7EB759F8C}"/>
            </a:ext>
          </a:extLst>
        </xdr:cNvPr>
        <xdr:cNvSpPr txBox="1"/>
      </xdr:nvSpPr>
      <xdr:spPr>
        <a:xfrm>
          <a:off x="8821271" y="2456329"/>
          <a:ext cx="923364" cy="253531"/>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latin typeface="Speak Pro" panose="020B0504020101020102" pitchFamily="34" charset="0"/>
            </a:rPr>
            <a:t>Advertising</a:t>
          </a:r>
        </a:p>
      </xdr:txBody>
    </xdr:sp>
    <xdr:clientData fLocksWithSheet="0"/>
  </xdr:twoCellAnchor>
  <xdr:twoCellAnchor editAs="absolute">
    <xdr:from>
      <xdr:col>13</xdr:col>
      <xdr:colOff>53788</xdr:colOff>
      <xdr:row>6</xdr:row>
      <xdr:rowOff>8964</xdr:rowOff>
    </xdr:from>
    <xdr:to>
      <xdr:col>14</xdr:col>
      <xdr:colOff>367552</xdr:colOff>
      <xdr:row>7</xdr:row>
      <xdr:rowOff>83201</xdr:rowOff>
    </xdr:to>
    <xdr:sp macro="" textlink="">
      <xdr:nvSpPr>
        <xdr:cNvPr id="131" name="TextBox 130">
          <a:extLst>
            <a:ext uri="{FF2B5EF4-FFF2-40B4-BE49-F238E27FC236}">
              <a16:creationId xmlns:a16="http://schemas.microsoft.com/office/drawing/2014/main" id="{D60D21F3-9609-E3B5-7B15-467B22728D42}"/>
            </a:ext>
          </a:extLst>
        </xdr:cNvPr>
        <xdr:cNvSpPr txBox="1"/>
      </xdr:nvSpPr>
      <xdr:spPr>
        <a:xfrm>
          <a:off x="7978588" y="1084729"/>
          <a:ext cx="923364" cy="253531"/>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latin typeface="Speak Pro" panose="020B0504020101020102" pitchFamily="34" charset="0"/>
            </a:rPr>
            <a:t>Asset</a:t>
          </a:r>
          <a:r>
            <a:rPr lang="en-US" sz="1100" baseline="0">
              <a:solidFill>
                <a:schemeClr val="bg1"/>
              </a:solidFill>
              <a:latin typeface="Speak Pro" panose="020B0504020101020102" pitchFamily="34" charset="0"/>
            </a:rPr>
            <a:t> Sales</a:t>
          </a:r>
          <a:endParaRPr lang="en-US" sz="1100">
            <a:solidFill>
              <a:schemeClr val="bg1"/>
            </a:solidFill>
            <a:latin typeface="Speak Pro" panose="020B0504020101020102" pitchFamily="34" charset="0"/>
          </a:endParaRPr>
        </a:p>
      </xdr:txBody>
    </xdr:sp>
    <xdr:clientData fLocksWithSheet="0"/>
  </xdr:twoCellAnchor>
  <xdr:twoCellAnchor editAs="absolute">
    <xdr:from>
      <xdr:col>9</xdr:col>
      <xdr:colOff>89647</xdr:colOff>
      <xdr:row>8</xdr:row>
      <xdr:rowOff>125507</xdr:rowOff>
    </xdr:from>
    <xdr:to>
      <xdr:col>10</xdr:col>
      <xdr:colOff>242047</xdr:colOff>
      <xdr:row>10</xdr:row>
      <xdr:rowOff>31479</xdr:rowOff>
    </xdr:to>
    <xdr:sp macro="" textlink="">
      <xdr:nvSpPr>
        <xdr:cNvPr id="133" name="TextBox 132">
          <a:extLst>
            <a:ext uri="{FF2B5EF4-FFF2-40B4-BE49-F238E27FC236}">
              <a16:creationId xmlns:a16="http://schemas.microsoft.com/office/drawing/2014/main" id="{4660C9E2-0006-4ABF-9A6B-673A84E81E42}"/>
            </a:ext>
          </a:extLst>
        </xdr:cNvPr>
        <xdr:cNvSpPr txBox="1"/>
      </xdr:nvSpPr>
      <xdr:spPr>
        <a:xfrm>
          <a:off x="5576047" y="1559860"/>
          <a:ext cx="762000" cy="264560"/>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u="none" strike="noStrike">
              <a:solidFill>
                <a:schemeClr val="bg1"/>
              </a:solidFill>
              <a:effectLst/>
              <a:latin typeface="Speak Pro" panose="020B0504020101020102" pitchFamily="34" charset="0"/>
              <a:ea typeface="+mn-ea"/>
              <a:cs typeface="+mn-cs"/>
            </a:rPr>
            <a:t>Licensing</a:t>
          </a:r>
          <a:r>
            <a:rPr lang="en-US">
              <a:solidFill>
                <a:schemeClr val="bg1"/>
              </a:solidFill>
            </a:rPr>
            <a:t> </a:t>
          </a:r>
          <a:endParaRPr lang="en-US" sz="1100">
            <a:solidFill>
              <a:schemeClr val="bg1"/>
            </a:solidFill>
            <a:latin typeface="Speak Pro" panose="020B0504020101020102" pitchFamily="34" charset="0"/>
          </a:endParaRPr>
        </a:p>
      </xdr:txBody>
    </xdr:sp>
    <xdr:clientData fLocksWithSheet="0"/>
  </xdr:twoCellAnchor>
  <xdr:twoCellAnchor editAs="absolute">
    <xdr:from>
      <xdr:col>6</xdr:col>
      <xdr:colOff>71719</xdr:colOff>
      <xdr:row>9</xdr:row>
      <xdr:rowOff>71717</xdr:rowOff>
    </xdr:from>
    <xdr:to>
      <xdr:col>6</xdr:col>
      <xdr:colOff>529858</xdr:colOff>
      <xdr:row>10</xdr:row>
      <xdr:rowOff>145954</xdr:rowOff>
    </xdr:to>
    <xdr:sp macro="" textlink="Pivottables!AW22">
      <xdr:nvSpPr>
        <xdr:cNvPr id="64" name="TextBox 63">
          <a:extLst>
            <a:ext uri="{FF2B5EF4-FFF2-40B4-BE49-F238E27FC236}">
              <a16:creationId xmlns:a16="http://schemas.microsoft.com/office/drawing/2014/main" id="{84B1F236-3776-9818-99A0-92A4D630A637}"/>
            </a:ext>
          </a:extLst>
        </xdr:cNvPr>
        <xdr:cNvSpPr txBox="1"/>
      </xdr:nvSpPr>
      <xdr:spPr>
        <a:xfrm>
          <a:off x="3729319" y="1685364"/>
          <a:ext cx="458139" cy="253531"/>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F7001B4-8265-4529-A8E2-7686D4D96BA6}" type="TxLink">
            <a:rPr lang="en-US" sz="1100" b="0" i="0" u="none" strike="noStrike">
              <a:solidFill>
                <a:schemeClr val="bg1"/>
              </a:solidFill>
              <a:latin typeface="Speak Pro" panose="020B0504020101020102" pitchFamily="34" charset="0"/>
              <a:ea typeface="Calibri"/>
              <a:cs typeface="Calibri"/>
            </a:rPr>
            <a:pPr/>
            <a:t>14%</a:t>
          </a:fld>
          <a:endParaRPr lang="en-US" sz="1100">
            <a:solidFill>
              <a:schemeClr val="bg1"/>
            </a:solidFill>
            <a:latin typeface="Speak Pro" panose="020B0504020101020102" pitchFamily="34" charset="0"/>
          </a:endParaRPr>
        </a:p>
      </xdr:txBody>
    </xdr:sp>
    <xdr:clientData fLocksWithSheet="0"/>
  </xdr:twoCellAnchor>
  <xdr:twoCellAnchor editAs="absolute">
    <xdr:from>
      <xdr:col>8</xdr:col>
      <xdr:colOff>484095</xdr:colOff>
      <xdr:row>2</xdr:row>
      <xdr:rowOff>107577</xdr:rowOff>
    </xdr:from>
    <xdr:to>
      <xdr:col>9</xdr:col>
      <xdr:colOff>229557</xdr:colOff>
      <xdr:row>4</xdr:row>
      <xdr:rowOff>13549</xdr:rowOff>
    </xdr:to>
    <xdr:sp macro="" textlink="Pivottables!AW23">
      <xdr:nvSpPr>
        <xdr:cNvPr id="65" name="TextBox 64">
          <a:extLst>
            <a:ext uri="{FF2B5EF4-FFF2-40B4-BE49-F238E27FC236}">
              <a16:creationId xmlns:a16="http://schemas.microsoft.com/office/drawing/2014/main" id="{2B0D780F-AAC0-5675-0457-8783A7370CEB}"/>
            </a:ext>
          </a:extLst>
        </xdr:cNvPr>
        <xdr:cNvSpPr txBox="1"/>
      </xdr:nvSpPr>
      <xdr:spPr>
        <a:xfrm>
          <a:off x="5360895" y="466165"/>
          <a:ext cx="355062" cy="264560"/>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30B7272-46F2-4CF0-BE69-E153D00EC9FE}" type="TxLink">
            <a:rPr lang="en-US" sz="1100" b="0" i="0" u="none" strike="noStrike">
              <a:solidFill>
                <a:srgbClr val="C00000"/>
              </a:solidFill>
              <a:latin typeface="Calibri"/>
              <a:ea typeface="Calibri"/>
              <a:cs typeface="Calibri"/>
            </a:rPr>
            <a:pPr/>
            <a:t>8%</a:t>
          </a:fld>
          <a:endParaRPr lang="en-US" sz="1100" b="0" i="0" u="none" strike="noStrike">
            <a:solidFill>
              <a:srgbClr val="C00000"/>
            </a:solidFill>
            <a:latin typeface="Speak Pro" panose="020B0504020101020102" pitchFamily="34" charset="0"/>
            <a:ea typeface="Calibri"/>
            <a:cs typeface="Calibri"/>
          </a:endParaRPr>
        </a:p>
      </xdr:txBody>
    </xdr:sp>
    <xdr:clientData fLocksWithSheet="0"/>
  </xdr:twoCellAnchor>
  <xdr:twoCellAnchor editAs="absolute">
    <xdr:from>
      <xdr:col>6</xdr:col>
      <xdr:colOff>26895</xdr:colOff>
      <xdr:row>20</xdr:row>
      <xdr:rowOff>161363</xdr:rowOff>
    </xdr:from>
    <xdr:to>
      <xdr:col>6</xdr:col>
      <xdr:colOff>455410</xdr:colOff>
      <xdr:row>22</xdr:row>
      <xdr:rowOff>67334</xdr:rowOff>
    </xdr:to>
    <xdr:sp macro="" textlink="Pivottables!AW13">
      <xdr:nvSpPr>
        <xdr:cNvPr id="74" name="TextBox 73">
          <a:extLst>
            <a:ext uri="{FF2B5EF4-FFF2-40B4-BE49-F238E27FC236}">
              <a16:creationId xmlns:a16="http://schemas.microsoft.com/office/drawing/2014/main" id="{B0ABA73A-7310-39B8-5F61-E3276EE5844B}"/>
            </a:ext>
          </a:extLst>
        </xdr:cNvPr>
        <xdr:cNvSpPr txBox="1"/>
      </xdr:nvSpPr>
      <xdr:spPr>
        <a:xfrm>
          <a:off x="3684495" y="3747245"/>
          <a:ext cx="428515" cy="264560"/>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257B2D7-5E40-4704-995D-E10D9429BA94}" type="TxLink">
            <a:rPr lang="en-US" sz="1100" b="0" i="0" u="none" strike="noStrike">
              <a:solidFill>
                <a:srgbClr val="FF0000"/>
              </a:solidFill>
              <a:latin typeface="Calibri"/>
              <a:ea typeface="Calibri"/>
              <a:cs typeface="Calibri"/>
            </a:rPr>
            <a:pPr/>
            <a:t>12%</a:t>
          </a:fld>
          <a:endParaRPr lang="en-US" sz="1100" b="0" i="0" u="none" strike="noStrike">
            <a:solidFill>
              <a:srgbClr val="FF0000"/>
            </a:solidFill>
            <a:latin typeface="Speak Pro" panose="020B0504020101020102" pitchFamily="34" charset="0"/>
            <a:ea typeface="Calibri"/>
            <a:cs typeface="Calibri"/>
          </a:endParaRPr>
        </a:p>
      </xdr:txBody>
    </xdr:sp>
    <xdr:clientData fLocksWithSheet="0"/>
  </xdr:twoCellAnchor>
  <xdr:twoCellAnchor editAs="absolute">
    <xdr:from>
      <xdr:col>6</xdr:col>
      <xdr:colOff>367554</xdr:colOff>
      <xdr:row>30</xdr:row>
      <xdr:rowOff>89645</xdr:rowOff>
    </xdr:from>
    <xdr:to>
      <xdr:col>7</xdr:col>
      <xdr:colOff>186469</xdr:colOff>
      <xdr:row>31</xdr:row>
      <xdr:rowOff>174911</xdr:rowOff>
    </xdr:to>
    <xdr:sp macro="" textlink="Pivottables!AW12">
      <xdr:nvSpPr>
        <xdr:cNvPr id="70" name="TextBox 69">
          <a:extLst>
            <a:ext uri="{FF2B5EF4-FFF2-40B4-BE49-F238E27FC236}">
              <a16:creationId xmlns:a16="http://schemas.microsoft.com/office/drawing/2014/main" id="{D4903292-6A16-8FA9-177A-CE347EDB45F6}"/>
            </a:ext>
          </a:extLst>
        </xdr:cNvPr>
        <xdr:cNvSpPr txBox="1"/>
      </xdr:nvSpPr>
      <xdr:spPr>
        <a:xfrm>
          <a:off x="4025154" y="5468469"/>
          <a:ext cx="428515" cy="264560"/>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7021219-45B6-4D47-98FA-FD834AB1F795}" type="TxLink">
            <a:rPr lang="en-US" sz="1100" b="0" i="0" u="none" strike="noStrike">
              <a:solidFill>
                <a:schemeClr val="bg1"/>
              </a:solidFill>
              <a:latin typeface="Calibri"/>
              <a:ea typeface="Calibri"/>
              <a:cs typeface="Calibri"/>
            </a:rPr>
            <a:pPr/>
            <a:t>12%</a:t>
          </a:fld>
          <a:endParaRPr lang="en-US" sz="1100" b="0" i="0" u="none" strike="noStrike">
            <a:solidFill>
              <a:schemeClr val="bg1"/>
            </a:solidFill>
            <a:latin typeface="Speak Pro" panose="020B0504020101020102" pitchFamily="34" charset="0"/>
            <a:ea typeface="Calibri"/>
            <a:cs typeface="Calibri"/>
          </a:endParaRPr>
        </a:p>
      </xdr:txBody>
    </xdr:sp>
    <xdr:clientData fLocksWithSheet="0"/>
  </xdr:twoCellAnchor>
  <xdr:twoCellAnchor editAs="absolute">
    <xdr:from>
      <xdr:col>12</xdr:col>
      <xdr:colOff>331693</xdr:colOff>
      <xdr:row>41</xdr:row>
      <xdr:rowOff>71718</xdr:rowOff>
    </xdr:from>
    <xdr:to>
      <xdr:col>13</xdr:col>
      <xdr:colOff>71717</xdr:colOff>
      <xdr:row>43</xdr:row>
      <xdr:rowOff>44824</xdr:rowOff>
    </xdr:to>
    <xdr:sp macro="" textlink="Pivottables!AW17">
      <xdr:nvSpPr>
        <xdr:cNvPr id="81" name="Flowchart: Connector 80">
          <a:extLst>
            <a:ext uri="{FF2B5EF4-FFF2-40B4-BE49-F238E27FC236}">
              <a16:creationId xmlns:a16="http://schemas.microsoft.com/office/drawing/2014/main" id="{52CF22C7-917D-F6F8-0571-DDAD41A7E126}"/>
            </a:ext>
          </a:extLst>
        </xdr:cNvPr>
        <xdr:cNvSpPr/>
      </xdr:nvSpPr>
      <xdr:spPr>
        <a:xfrm>
          <a:off x="7646893" y="7422777"/>
          <a:ext cx="349624" cy="331694"/>
        </a:xfrm>
        <a:prstGeom prst="flowChartConnector">
          <a:avLst/>
        </a:prstGeom>
        <a:gradFill flip="none" rotWithShape="1">
          <a:gsLst>
            <a:gs pos="0">
              <a:schemeClr val="accent1">
                <a:lumMod val="5000"/>
                <a:lumOff val="95000"/>
              </a:schemeClr>
            </a:gs>
            <a:gs pos="33000">
              <a:schemeClr val="bg1"/>
            </a:gs>
            <a:gs pos="2000">
              <a:srgbClr val="000000"/>
            </a:gs>
            <a:gs pos="100000">
              <a:srgbClr val="000000"/>
            </a:gs>
          </a:gsLst>
          <a:lin ang="10800000" scaled="1"/>
          <a:tileRect/>
        </a:gradFill>
        <a:ln w="53975">
          <a:solidFill>
            <a:srgbClr val="F5F5FF"/>
          </a:solidFill>
        </a:ln>
        <a:effectLst>
          <a:glow>
            <a:schemeClr val="accent1">
              <a:alpha val="0"/>
            </a:schemeClr>
          </a:glow>
          <a:outerShdw blurRad="50800" dist="50800" dir="5400000" sx="200000" sy="200000" algn="ctr" rotWithShape="0">
            <a:srgbClr val="000000"/>
          </a:outerShdw>
          <a:reflection blurRad="1270000" endPos="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clientData fLocksWithSheet="0"/>
  </xdr:twoCellAnchor>
  <xdr:twoCellAnchor editAs="absolute">
    <xdr:from>
      <xdr:col>12</xdr:col>
      <xdr:colOff>475126</xdr:colOff>
      <xdr:row>37</xdr:row>
      <xdr:rowOff>17929</xdr:rowOff>
    </xdr:from>
    <xdr:to>
      <xdr:col>12</xdr:col>
      <xdr:colOff>493059</xdr:colOff>
      <xdr:row>41</xdr:row>
      <xdr:rowOff>53788</xdr:rowOff>
    </xdr:to>
    <xdr:cxnSp macro="">
      <xdr:nvCxnSpPr>
        <xdr:cNvPr id="83" name="Straight Connector 82">
          <a:extLst>
            <a:ext uri="{FF2B5EF4-FFF2-40B4-BE49-F238E27FC236}">
              <a16:creationId xmlns:a16="http://schemas.microsoft.com/office/drawing/2014/main" id="{1DF80D39-3C45-7DB9-6C76-F50A313696B9}"/>
            </a:ext>
          </a:extLst>
        </xdr:cNvPr>
        <xdr:cNvCxnSpPr/>
      </xdr:nvCxnSpPr>
      <xdr:spPr>
        <a:xfrm flipH="1" flipV="1">
          <a:off x="7790326" y="6651811"/>
          <a:ext cx="17933" cy="753036"/>
        </a:xfrm>
        <a:prstGeom prst="line">
          <a:avLst/>
        </a:prstGeom>
        <a:ln>
          <a:gradFill flip="none" rotWithShape="1">
            <a:gsLst>
              <a:gs pos="0">
                <a:schemeClr val="accent1">
                  <a:lumMod val="5000"/>
                  <a:lumOff val="95000"/>
                </a:schemeClr>
              </a:gs>
              <a:gs pos="0">
                <a:srgbClr val="000000"/>
              </a:gs>
              <a:gs pos="83000">
                <a:schemeClr val="accent1">
                  <a:lumMod val="45000"/>
                  <a:lumOff val="55000"/>
                </a:schemeClr>
              </a:gs>
              <a:gs pos="100000">
                <a:schemeClr val="accent1">
                  <a:lumMod val="30000"/>
                  <a:lumOff val="70000"/>
                </a:schemeClr>
              </a:gs>
            </a:gsLst>
            <a:path path="circle">
              <a:fillToRect l="100000" t="100000"/>
            </a:path>
            <a:tileRect r="-100000" b="-100000"/>
          </a:gra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10</xdr:col>
      <xdr:colOff>421342</xdr:colOff>
      <xdr:row>40</xdr:row>
      <xdr:rowOff>80681</xdr:rowOff>
    </xdr:from>
    <xdr:to>
      <xdr:col>11</xdr:col>
      <xdr:colOff>185242</xdr:colOff>
      <xdr:row>41</xdr:row>
      <xdr:rowOff>154918</xdr:rowOff>
    </xdr:to>
    <xdr:sp macro="" textlink="Pivottables!AW18">
      <xdr:nvSpPr>
        <xdr:cNvPr id="75" name="TextBox 74">
          <a:extLst>
            <a:ext uri="{FF2B5EF4-FFF2-40B4-BE49-F238E27FC236}">
              <a16:creationId xmlns:a16="http://schemas.microsoft.com/office/drawing/2014/main" id="{EEC67627-F84C-493F-6B2A-1075536D0699}"/>
            </a:ext>
          </a:extLst>
        </xdr:cNvPr>
        <xdr:cNvSpPr txBox="1"/>
      </xdr:nvSpPr>
      <xdr:spPr>
        <a:xfrm>
          <a:off x="6517342" y="7252446"/>
          <a:ext cx="373500" cy="253531"/>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5F59235-D97D-4008-BF3C-BEB7013C3CE8}" type="TxLink">
            <a:rPr lang="en-US" sz="1100" b="0" i="0" u="none" strike="noStrike">
              <a:solidFill>
                <a:schemeClr val="bg1"/>
              </a:solidFill>
              <a:latin typeface="Speak Pro" panose="020B0504020101020102" pitchFamily="34" charset="0"/>
              <a:ea typeface="Calibri"/>
              <a:cs typeface="Calibri"/>
            </a:rPr>
            <a:pPr/>
            <a:t>8%</a:t>
          </a:fld>
          <a:endParaRPr lang="en-US" sz="1100" b="0" i="0" u="none" strike="noStrike">
            <a:solidFill>
              <a:schemeClr val="bg1"/>
            </a:solidFill>
            <a:latin typeface="Speak Pro" panose="020B0504020101020102" pitchFamily="34" charset="0"/>
            <a:ea typeface="Calibri"/>
            <a:cs typeface="Calibri"/>
          </a:endParaRPr>
        </a:p>
      </xdr:txBody>
    </xdr:sp>
    <xdr:clientData fLocksWithSheet="0"/>
  </xdr:twoCellAnchor>
  <xdr:twoCellAnchor editAs="absolute">
    <xdr:from>
      <xdr:col>10</xdr:col>
      <xdr:colOff>394448</xdr:colOff>
      <xdr:row>40</xdr:row>
      <xdr:rowOff>17930</xdr:rowOff>
    </xdr:from>
    <xdr:to>
      <xdr:col>11</xdr:col>
      <xdr:colOff>215154</xdr:colOff>
      <xdr:row>42</xdr:row>
      <xdr:rowOff>53790</xdr:rowOff>
    </xdr:to>
    <xdr:sp macro="" textlink="Pivottables!AW17">
      <xdr:nvSpPr>
        <xdr:cNvPr id="87" name="Flowchart: Connector 86">
          <a:extLst>
            <a:ext uri="{FF2B5EF4-FFF2-40B4-BE49-F238E27FC236}">
              <a16:creationId xmlns:a16="http://schemas.microsoft.com/office/drawing/2014/main" id="{942C278B-EA20-D36C-9870-7AFE758B4D19}"/>
            </a:ext>
          </a:extLst>
        </xdr:cNvPr>
        <xdr:cNvSpPr/>
      </xdr:nvSpPr>
      <xdr:spPr>
        <a:xfrm>
          <a:off x="6490448" y="7189695"/>
          <a:ext cx="430306" cy="394448"/>
        </a:xfrm>
        <a:prstGeom prst="flowChartConnector">
          <a:avLst/>
        </a:prstGeom>
        <a:gradFill flip="none" rotWithShape="1">
          <a:gsLst>
            <a:gs pos="0">
              <a:srgbClr val="DC25FA"/>
            </a:gs>
            <a:gs pos="21000">
              <a:srgbClr val="F13FD8">
                <a:alpha val="0"/>
              </a:srgbClr>
            </a:gs>
            <a:gs pos="2000">
              <a:srgbClr val="000000"/>
            </a:gs>
            <a:gs pos="100000">
              <a:srgbClr val="000000"/>
            </a:gs>
          </a:gsLst>
          <a:lin ang="10800000" scaled="1"/>
          <a:tileRect/>
        </a:gradFill>
        <a:ln w="53975">
          <a:noFill/>
        </a:ln>
        <a:effectLst>
          <a:glow>
            <a:schemeClr val="accent1">
              <a:alpha val="0"/>
            </a:schemeClr>
          </a:glow>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latin typeface="Speak Pro" panose="020B0504020101020102" pitchFamily="34" charset="0"/>
          </a:endParaRPr>
        </a:p>
      </xdr:txBody>
    </xdr:sp>
    <xdr:clientData fLocksWithSheet="0"/>
  </xdr:twoCellAnchor>
  <xdr:twoCellAnchor editAs="absolute">
    <xdr:from>
      <xdr:col>11</xdr:col>
      <xdr:colOff>80682</xdr:colOff>
      <xdr:row>35</xdr:row>
      <xdr:rowOff>17930</xdr:rowOff>
    </xdr:from>
    <xdr:to>
      <xdr:col>12</xdr:col>
      <xdr:colOff>134471</xdr:colOff>
      <xdr:row>40</xdr:row>
      <xdr:rowOff>71717</xdr:rowOff>
    </xdr:to>
    <xdr:cxnSp macro="">
      <xdr:nvCxnSpPr>
        <xdr:cNvPr id="98" name="Straight Connector 97">
          <a:extLst>
            <a:ext uri="{FF2B5EF4-FFF2-40B4-BE49-F238E27FC236}">
              <a16:creationId xmlns:a16="http://schemas.microsoft.com/office/drawing/2014/main" id="{5E107CA6-9628-B7DA-FF54-F12D97CC263A}"/>
            </a:ext>
          </a:extLst>
        </xdr:cNvPr>
        <xdr:cNvCxnSpPr/>
      </xdr:nvCxnSpPr>
      <xdr:spPr>
        <a:xfrm flipV="1">
          <a:off x="6786282" y="6293224"/>
          <a:ext cx="663389" cy="950258"/>
        </a:xfrm>
        <a:prstGeom prst="line">
          <a:avLst/>
        </a:prstGeom>
        <a:ln>
          <a:gradFill flip="none" rotWithShape="1">
            <a:gsLst>
              <a:gs pos="0">
                <a:schemeClr val="accent1">
                  <a:lumMod val="5000"/>
                  <a:lumOff val="95000"/>
                </a:schemeClr>
              </a:gs>
              <a:gs pos="0">
                <a:srgbClr val="000000"/>
              </a:gs>
              <a:gs pos="83000">
                <a:schemeClr val="accent1">
                  <a:lumMod val="45000"/>
                  <a:lumOff val="55000"/>
                </a:schemeClr>
              </a:gs>
              <a:gs pos="100000">
                <a:schemeClr val="accent1">
                  <a:lumMod val="30000"/>
                  <a:lumOff val="70000"/>
                </a:schemeClr>
              </a:gs>
            </a:gsLst>
            <a:path path="circle">
              <a:fillToRect l="100000" t="100000"/>
            </a:path>
            <a:tileRect r="-100000" b="-100000"/>
          </a:gra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13</xdr:col>
      <xdr:colOff>179294</xdr:colOff>
      <xdr:row>34</xdr:row>
      <xdr:rowOff>71718</xdr:rowOff>
    </xdr:from>
    <xdr:to>
      <xdr:col>14</xdr:col>
      <xdr:colOff>170329</xdr:colOff>
      <xdr:row>39</xdr:row>
      <xdr:rowOff>125505</xdr:rowOff>
    </xdr:to>
    <xdr:cxnSp macro="">
      <xdr:nvCxnSpPr>
        <xdr:cNvPr id="102" name="Straight Connector 101">
          <a:extLst>
            <a:ext uri="{FF2B5EF4-FFF2-40B4-BE49-F238E27FC236}">
              <a16:creationId xmlns:a16="http://schemas.microsoft.com/office/drawing/2014/main" id="{6569BDCE-4618-4DB7-CFBE-123773C3EFE2}"/>
            </a:ext>
          </a:extLst>
        </xdr:cNvPr>
        <xdr:cNvCxnSpPr/>
      </xdr:nvCxnSpPr>
      <xdr:spPr>
        <a:xfrm flipH="1" flipV="1">
          <a:off x="8104094" y="6167718"/>
          <a:ext cx="600635" cy="950258"/>
        </a:xfrm>
        <a:prstGeom prst="line">
          <a:avLst/>
        </a:prstGeom>
        <a:ln>
          <a:gradFill flip="none" rotWithShape="1">
            <a:gsLst>
              <a:gs pos="0">
                <a:schemeClr val="accent1">
                  <a:lumMod val="5000"/>
                  <a:lumOff val="95000"/>
                </a:schemeClr>
              </a:gs>
              <a:gs pos="0">
                <a:srgbClr val="000000"/>
              </a:gs>
              <a:gs pos="83000">
                <a:schemeClr val="accent1">
                  <a:lumMod val="45000"/>
                  <a:lumOff val="55000"/>
                </a:schemeClr>
              </a:gs>
              <a:gs pos="100000">
                <a:schemeClr val="accent1">
                  <a:lumMod val="30000"/>
                  <a:lumOff val="70000"/>
                </a:schemeClr>
              </a:gs>
            </a:gsLst>
            <a:path path="circle">
              <a:fillToRect l="100000" t="100000"/>
            </a:path>
            <a:tileRect r="-100000" b="-100000"/>
          </a:gradFill>
        </a:ln>
        <a:effectLst>
          <a:glow>
            <a:schemeClr val="accent1">
              <a:alpha val="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12</xdr:col>
      <xdr:colOff>340660</xdr:colOff>
      <xdr:row>41</xdr:row>
      <xdr:rowOff>125505</xdr:rowOff>
    </xdr:from>
    <xdr:to>
      <xdr:col>13</xdr:col>
      <xdr:colOff>88081</xdr:colOff>
      <xdr:row>43</xdr:row>
      <xdr:rowOff>31477</xdr:rowOff>
    </xdr:to>
    <xdr:sp macro="" textlink="Pivottables!AW19">
      <xdr:nvSpPr>
        <xdr:cNvPr id="155" name="TextBox 154">
          <a:extLst>
            <a:ext uri="{FF2B5EF4-FFF2-40B4-BE49-F238E27FC236}">
              <a16:creationId xmlns:a16="http://schemas.microsoft.com/office/drawing/2014/main" id="{60C7EB21-705A-0A1A-C9C0-BBC35F5058F1}"/>
            </a:ext>
          </a:extLst>
        </xdr:cNvPr>
        <xdr:cNvSpPr txBox="1"/>
      </xdr:nvSpPr>
      <xdr:spPr>
        <a:xfrm>
          <a:off x="7655860" y="7476564"/>
          <a:ext cx="357021" cy="264560"/>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30E7855-594A-4EC5-B39D-5A669ACBBAEA}" type="TxLink">
            <a:rPr lang="en-US" sz="1100" b="0" i="0" u="none" strike="noStrike">
              <a:solidFill>
                <a:srgbClr val="C00000"/>
              </a:solidFill>
              <a:latin typeface="Calibri"/>
              <a:ea typeface="Calibri"/>
              <a:cs typeface="Calibri"/>
            </a:rPr>
            <a:pPr/>
            <a:t>0%</a:t>
          </a:fld>
          <a:endParaRPr lang="en-US" sz="1100" b="0" i="0" u="none" strike="noStrike">
            <a:solidFill>
              <a:srgbClr val="C00000"/>
            </a:solidFill>
            <a:latin typeface="Speak Pro" panose="020B0504020101020102" pitchFamily="34" charset="0"/>
            <a:ea typeface="Calibri"/>
            <a:cs typeface="Calibri"/>
          </a:endParaRPr>
        </a:p>
      </xdr:txBody>
    </xdr:sp>
    <xdr:clientData fLocksWithSheet="0"/>
  </xdr:twoCellAnchor>
  <xdr:twoCellAnchor editAs="absolute">
    <xdr:from>
      <xdr:col>14</xdr:col>
      <xdr:colOff>71719</xdr:colOff>
      <xdr:row>39</xdr:row>
      <xdr:rowOff>107576</xdr:rowOff>
    </xdr:from>
    <xdr:to>
      <xdr:col>14</xdr:col>
      <xdr:colOff>502025</xdr:colOff>
      <xdr:row>41</xdr:row>
      <xdr:rowOff>125509</xdr:rowOff>
    </xdr:to>
    <xdr:grpSp>
      <xdr:nvGrpSpPr>
        <xdr:cNvPr id="47" name="Group 46">
          <a:extLst>
            <a:ext uri="{FF2B5EF4-FFF2-40B4-BE49-F238E27FC236}">
              <a16:creationId xmlns:a16="http://schemas.microsoft.com/office/drawing/2014/main" id="{31B07A15-A0DD-516C-6E07-6DF931B017F0}"/>
            </a:ext>
          </a:extLst>
        </xdr:cNvPr>
        <xdr:cNvGrpSpPr/>
      </xdr:nvGrpSpPr>
      <xdr:grpSpPr>
        <a:xfrm>
          <a:off x="8606119" y="7100047"/>
          <a:ext cx="430306" cy="376521"/>
          <a:chOff x="8606119" y="7100047"/>
          <a:chExt cx="430306" cy="376521"/>
        </a:xfrm>
        <a:effectLst>
          <a:glow>
            <a:schemeClr val="accent1">
              <a:alpha val="0"/>
            </a:schemeClr>
          </a:glow>
        </a:effectLst>
      </xdr:grpSpPr>
      <xdr:sp macro="" textlink="Pivottables!AW17">
        <xdr:nvSpPr>
          <xdr:cNvPr id="101" name="Flowchart: Connector 100">
            <a:extLst>
              <a:ext uri="{FF2B5EF4-FFF2-40B4-BE49-F238E27FC236}">
                <a16:creationId xmlns:a16="http://schemas.microsoft.com/office/drawing/2014/main" id="{ED297E82-31BA-E175-F218-298657D591DC}"/>
              </a:ext>
            </a:extLst>
          </xdr:cNvPr>
          <xdr:cNvSpPr/>
        </xdr:nvSpPr>
        <xdr:spPr>
          <a:xfrm>
            <a:off x="8606119" y="7100047"/>
            <a:ext cx="430306" cy="376521"/>
          </a:xfrm>
          <a:prstGeom prst="flowChartConnector">
            <a:avLst/>
          </a:prstGeom>
          <a:gradFill flip="none" rotWithShape="1">
            <a:gsLst>
              <a:gs pos="0">
                <a:srgbClr val="DC25FA"/>
              </a:gs>
              <a:gs pos="21000">
                <a:srgbClr val="F13FD8">
                  <a:alpha val="0"/>
                </a:srgbClr>
              </a:gs>
              <a:gs pos="2000">
                <a:srgbClr val="000000"/>
              </a:gs>
              <a:gs pos="100000">
                <a:srgbClr val="000000"/>
              </a:gs>
            </a:gsLst>
            <a:lin ang="10800000" scaled="1"/>
            <a:tileRect/>
          </a:gradFill>
          <a:ln w="53975">
            <a:noFill/>
          </a:ln>
          <a:effectLst>
            <a:glow>
              <a:schemeClr val="accent1">
                <a:alpha val="42000"/>
              </a:schemeClr>
            </a:glow>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sp macro="" textlink="Pivottables!AW20">
        <xdr:nvSpPr>
          <xdr:cNvPr id="157" name="TextBox 156">
            <a:extLst>
              <a:ext uri="{FF2B5EF4-FFF2-40B4-BE49-F238E27FC236}">
                <a16:creationId xmlns:a16="http://schemas.microsoft.com/office/drawing/2014/main" id="{2178F0A5-E3C8-3A60-2DC0-A07497824E2D}"/>
              </a:ext>
            </a:extLst>
          </xdr:cNvPr>
          <xdr:cNvSpPr txBox="1"/>
        </xdr:nvSpPr>
        <xdr:spPr>
          <a:xfrm>
            <a:off x="8659908" y="7126942"/>
            <a:ext cx="357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5F8D261-4F45-4E89-AF72-E4CAD0215FEE}" type="TxLink">
              <a:rPr lang="en-US" sz="1100" b="0" i="0" u="none" strike="noStrike">
                <a:solidFill>
                  <a:schemeClr val="bg1"/>
                </a:solidFill>
                <a:latin typeface="Calibri"/>
                <a:ea typeface="Calibri"/>
                <a:cs typeface="Calibri"/>
              </a:rPr>
              <a:pPr/>
              <a:t>0%</a:t>
            </a:fld>
            <a:endParaRPr lang="en-US" sz="1100" b="0" i="0" u="none" strike="noStrike">
              <a:solidFill>
                <a:schemeClr val="bg1"/>
              </a:solidFill>
              <a:latin typeface="Speak Pro" panose="020B0504020101020102" pitchFamily="34" charset="0"/>
              <a:ea typeface="Calibri"/>
              <a:cs typeface="Calibri"/>
            </a:endParaRPr>
          </a:p>
        </xdr:txBody>
      </xdr:sp>
    </xdr:grpSp>
    <xdr:clientData fLocksWithSheet="0"/>
  </xdr:twoCellAnchor>
  <xdr:twoCellAnchor editAs="absolute">
    <xdr:from>
      <xdr:col>20</xdr:col>
      <xdr:colOff>71718</xdr:colOff>
      <xdr:row>12</xdr:row>
      <xdr:rowOff>53789</xdr:rowOff>
    </xdr:from>
    <xdr:to>
      <xdr:col>20</xdr:col>
      <xdr:colOff>428739</xdr:colOff>
      <xdr:row>13</xdr:row>
      <xdr:rowOff>139054</xdr:rowOff>
    </xdr:to>
    <xdr:sp macro="" textlink="Pivottables!AW27">
      <xdr:nvSpPr>
        <xdr:cNvPr id="9" name="TextBox 8">
          <a:extLst>
            <a:ext uri="{FF2B5EF4-FFF2-40B4-BE49-F238E27FC236}">
              <a16:creationId xmlns:a16="http://schemas.microsoft.com/office/drawing/2014/main" id="{EF5C4AE2-B886-250C-3BE7-560AFC860E63}"/>
            </a:ext>
          </a:extLst>
        </xdr:cNvPr>
        <xdr:cNvSpPr txBox="1"/>
      </xdr:nvSpPr>
      <xdr:spPr>
        <a:xfrm>
          <a:off x="12263718" y="2205318"/>
          <a:ext cx="357021" cy="264560"/>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BD9F3AB-2F9B-4955-AA15-3F5CB401A90B}" type="TxLink">
            <a:rPr lang="en-US" sz="1100" b="0" i="0" u="none" strike="noStrike">
              <a:solidFill>
                <a:schemeClr val="bg1"/>
              </a:solidFill>
              <a:latin typeface="Calibri"/>
              <a:ea typeface="Calibri"/>
              <a:cs typeface="Calibri"/>
            </a:rPr>
            <a:pPr/>
            <a:t>0%</a:t>
          </a:fld>
          <a:endParaRPr lang="en-US" sz="1100">
            <a:solidFill>
              <a:schemeClr val="bg1"/>
            </a:solidFill>
          </a:endParaRPr>
        </a:p>
      </xdr:txBody>
    </xdr:sp>
    <xdr:clientData fLocksWithSheet="0"/>
  </xdr:twoCellAnchor>
  <xdr:twoCellAnchor editAs="absolute">
    <xdr:from>
      <xdr:col>18</xdr:col>
      <xdr:colOff>591671</xdr:colOff>
      <xdr:row>9</xdr:row>
      <xdr:rowOff>62753</xdr:rowOff>
    </xdr:from>
    <xdr:to>
      <xdr:col>19</xdr:col>
      <xdr:colOff>339092</xdr:colOff>
      <xdr:row>10</xdr:row>
      <xdr:rowOff>148019</xdr:rowOff>
    </xdr:to>
    <xdr:sp macro="" textlink="Pivottables!AW28">
      <xdr:nvSpPr>
        <xdr:cNvPr id="20" name="TextBox 19">
          <a:extLst>
            <a:ext uri="{FF2B5EF4-FFF2-40B4-BE49-F238E27FC236}">
              <a16:creationId xmlns:a16="http://schemas.microsoft.com/office/drawing/2014/main" id="{61811CBE-A626-5766-0F03-5E16AE7BB059}"/>
            </a:ext>
          </a:extLst>
        </xdr:cNvPr>
        <xdr:cNvSpPr txBox="1"/>
      </xdr:nvSpPr>
      <xdr:spPr>
        <a:xfrm>
          <a:off x="11564471" y="1676400"/>
          <a:ext cx="357021" cy="264560"/>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9C99534-35C9-479D-A74B-8D36B6834AA3}" type="TxLink">
            <a:rPr lang="en-US" sz="1100" b="0" i="0" u="none" strike="noStrike">
              <a:solidFill>
                <a:srgbClr val="C00000"/>
              </a:solidFill>
              <a:latin typeface="Calibri"/>
              <a:ea typeface="Calibri"/>
              <a:cs typeface="Calibri"/>
            </a:rPr>
            <a:pPr/>
            <a:t>4%</a:t>
          </a:fld>
          <a:endParaRPr lang="en-US" sz="1100">
            <a:solidFill>
              <a:srgbClr val="C00000"/>
            </a:solidFill>
          </a:endParaRPr>
        </a:p>
      </xdr:txBody>
    </xdr:sp>
    <xdr:clientData fLocksWithSheet="0"/>
  </xdr:twoCellAnchor>
  <xdr:twoCellAnchor editAs="absolute">
    <xdr:from>
      <xdr:col>18</xdr:col>
      <xdr:colOff>89648</xdr:colOff>
      <xdr:row>18</xdr:row>
      <xdr:rowOff>134471</xdr:rowOff>
    </xdr:from>
    <xdr:to>
      <xdr:col>18</xdr:col>
      <xdr:colOff>463148</xdr:colOff>
      <xdr:row>20</xdr:row>
      <xdr:rowOff>29414</xdr:rowOff>
    </xdr:to>
    <xdr:sp macro="" textlink="Pivottables!AW29">
      <xdr:nvSpPr>
        <xdr:cNvPr id="38" name="TextBox 37">
          <a:extLst>
            <a:ext uri="{FF2B5EF4-FFF2-40B4-BE49-F238E27FC236}">
              <a16:creationId xmlns:a16="http://schemas.microsoft.com/office/drawing/2014/main" id="{6373AE42-6F09-C64A-3D9D-689D489C4878}"/>
            </a:ext>
          </a:extLst>
        </xdr:cNvPr>
        <xdr:cNvSpPr txBox="1"/>
      </xdr:nvSpPr>
      <xdr:spPr>
        <a:xfrm>
          <a:off x="11062448" y="3361765"/>
          <a:ext cx="373500" cy="253531"/>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328FE25-E0FF-4058-955E-757F7EC9D9C4}" type="TxLink">
            <a:rPr lang="en-US" sz="1100" b="0" i="0" u="none" strike="noStrike">
              <a:solidFill>
                <a:schemeClr val="bg1"/>
              </a:solidFill>
              <a:latin typeface="Speak Pro" panose="020B0504020101020102" pitchFamily="34" charset="0"/>
              <a:ea typeface="Calibri"/>
              <a:cs typeface="Calibri"/>
            </a:rPr>
            <a:pPr/>
            <a:t>4%</a:t>
          </a:fld>
          <a:endParaRPr lang="en-US" sz="1100">
            <a:solidFill>
              <a:schemeClr val="bg1"/>
            </a:solidFill>
            <a:latin typeface="Speak Pro" panose="020B0504020101020102" pitchFamily="34" charset="0"/>
          </a:endParaRPr>
        </a:p>
      </xdr:txBody>
    </xdr:sp>
    <xdr:clientData fLocksWithSheet="0"/>
  </xdr:twoCellAnchor>
  <xdr:twoCellAnchor editAs="absolute">
    <xdr:from>
      <xdr:col>6</xdr:col>
      <xdr:colOff>182880</xdr:colOff>
      <xdr:row>2</xdr:row>
      <xdr:rowOff>30480</xdr:rowOff>
    </xdr:from>
    <xdr:to>
      <xdr:col>21</xdr:col>
      <xdr:colOff>388620</xdr:colOff>
      <xdr:row>34</xdr:row>
      <xdr:rowOff>15240</xdr:rowOff>
    </xdr:to>
    <xdr:grpSp>
      <xdr:nvGrpSpPr>
        <xdr:cNvPr id="88" name="Group 87">
          <a:extLst>
            <a:ext uri="{FF2B5EF4-FFF2-40B4-BE49-F238E27FC236}">
              <a16:creationId xmlns:a16="http://schemas.microsoft.com/office/drawing/2014/main" id="{54B6975C-5C64-E3C4-7EBE-8AE977DF51CA}"/>
            </a:ext>
          </a:extLst>
        </xdr:cNvPr>
        <xdr:cNvGrpSpPr/>
      </xdr:nvGrpSpPr>
      <xdr:grpSpPr>
        <a:xfrm>
          <a:off x="3840480" y="389068"/>
          <a:ext cx="9349740" cy="5722172"/>
          <a:chOff x="3840480" y="389068"/>
          <a:chExt cx="9349740" cy="5722172"/>
        </a:xfrm>
        <a:effectLst>
          <a:glow>
            <a:schemeClr val="accent1">
              <a:alpha val="0"/>
            </a:schemeClr>
          </a:glow>
        </a:effectLst>
      </xdr:grpSpPr>
      <xdr:graphicFrame macro="">
        <xdr:nvGraphicFramePr>
          <xdr:cNvPr id="21" name="Chart 20">
            <a:extLst>
              <a:ext uri="{FF2B5EF4-FFF2-40B4-BE49-F238E27FC236}">
                <a16:creationId xmlns:a16="http://schemas.microsoft.com/office/drawing/2014/main" id="{07F34662-CED2-4B72-95AC-EF097AD7AE0D}"/>
              </a:ext>
            </a:extLst>
          </xdr:cNvPr>
          <xdr:cNvGraphicFramePr>
            <a:graphicFrameLocks/>
          </xdr:cNvGraphicFramePr>
        </xdr:nvGraphicFramePr>
        <xdr:xfrm>
          <a:off x="3840480" y="389068"/>
          <a:ext cx="9349740" cy="5722172"/>
        </xdr:xfrm>
        <a:graphic>
          <a:graphicData uri="http://schemas.openxmlformats.org/drawingml/2006/chart">
            <c:chart xmlns:c="http://schemas.openxmlformats.org/drawingml/2006/chart" xmlns:r="http://schemas.openxmlformats.org/officeDocument/2006/relationships" r:id="rId13"/>
          </a:graphicData>
        </a:graphic>
      </xdr:graphicFrame>
      <xdr:cxnSp macro="">
        <xdr:nvCxnSpPr>
          <xdr:cNvPr id="166" name="Straight Connector 165">
            <a:extLst>
              <a:ext uri="{FF2B5EF4-FFF2-40B4-BE49-F238E27FC236}">
                <a16:creationId xmlns:a16="http://schemas.microsoft.com/office/drawing/2014/main" id="{FE011E42-89DC-7231-4EBE-EDAC49F90AB1}"/>
              </a:ext>
            </a:extLst>
          </xdr:cNvPr>
          <xdr:cNvCxnSpPr>
            <a:stCxn id="108" idx="6"/>
            <a:endCxn id="220" idx="1"/>
          </xdr:cNvCxnSpPr>
        </xdr:nvCxnSpPr>
        <xdr:spPr>
          <a:xfrm>
            <a:off x="11035554" y="2510118"/>
            <a:ext cx="1118002" cy="487846"/>
          </a:xfrm>
          <a:prstGeom prst="line">
            <a:avLst/>
          </a:prstGeom>
          <a:ln>
            <a:gradFill flip="none" rotWithShape="1">
              <a:gsLst>
                <a:gs pos="0">
                  <a:schemeClr val="accent1">
                    <a:lumMod val="5000"/>
                    <a:lumOff val="95000"/>
                  </a:schemeClr>
                </a:gs>
                <a:gs pos="0">
                  <a:srgbClr val="000000"/>
                </a:gs>
                <a:gs pos="83000">
                  <a:schemeClr val="accent1">
                    <a:lumMod val="45000"/>
                    <a:lumOff val="55000"/>
                  </a:schemeClr>
                </a:gs>
                <a:gs pos="100000">
                  <a:schemeClr val="accent1">
                    <a:lumMod val="30000"/>
                    <a:lumOff val="70000"/>
                  </a:schemeClr>
                </a:gs>
              </a:gsLst>
              <a:path path="circle">
                <a:fillToRect l="100000" t="100000"/>
              </a:path>
              <a:tileRect r="-100000" b="-100000"/>
            </a:gradFill>
          </a:ln>
          <a:effectLst>
            <a:glow>
              <a:schemeClr val="accent1">
                <a:alpha val="2300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sp macro="" textlink="Pivottables!AW17">
        <xdr:nvSpPr>
          <xdr:cNvPr id="220" name="Flowchart: Connector 219">
            <a:extLst>
              <a:ext uri="{FF2B5EF4-FFF2-40B4-BE49-F238E27FC236}">
                <a16:creationId xmlns:a16="http://schemas.microsoft.com/office/drawing/2014/main" id="{015BECCC-2543-246E-6197-A13803A1C6BA}"/>
              </a:ext>
            </a:extLst>
          </xdr:cNvPr>
          <xdr:cNvSpPr/>
        </xdr:nvSpPr>
        <xdr:spPr>
          <a:xfrm>
            <a:off x="12102355" y="2949389"/>
            <a:ext cx="349624" cy="331694"/>
          </a:xfrm>
          <a:prstGeom prst="flowChartConnector">
            <a:avLst/>
          </a:prstGeom>
          <a:gradFill flip="none" rotWithShape="1">
            <a:gsLst>
              <a:gs pos="0">
                <a:schemeClr val="accent1">
                  <a:lumMod val="5000"/>
                  <a:lumOff val="95000"/>
                </a:schemeClr>
              </a:gs>
              <a:gs pos="33000">
                <a:schemeClr val="bg1"/>
              </a:gs>
              <a:gs pos="2000">
                <a:srgbClr val="000000"/>
              </a:gs>
              <a:gs pos="100000">
                <a:srgbClr val="000000"/>
              </a:gs>
            </a:gsLst>
            <a:lin ang="10800000" scaled="1"/>
            <a:tileRect/>
          </a:gradFill>
          <a:ln w="53975">
            <a:solidFill>
              <a:srgbClr val="F5F5FF"/>
            </a:solidFill>
          </a:ln>
          <a:effectLst>
            <a:glow>
              <a:srgbClr val="000000"/>
            </a:glow>
            <a:outerShdw blurRad="50800" dist="50800" dir="5400000" sx="200000" sy="200000" algn="ctr" rotWithShape="0">
              <a:srgbClr val="000000"/>
            </a:outerShdw>
            <a:reflection blurRad="1270000" endPos="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Speak Pro" panose="020B0504020101020102" pitchFamily="34" charset="0"/>
            </a:endParaRPr>
          </a:p>
        </xdr:txBody>
      </xdr:sp>
      <xdr:cxnSp macro="">
        <xdr:nvCxnSpPr>
          <xdr:cNvPr id="221" name="Straight Connector 220">
            <a:extLst>
              <a:ext uri="{FF2B5EF4-FFF2-40B4-BE49-F238E27FC236}">
                <a16:creationId xmlns:a16="http://schemas.microsoft.com/office/drawing/2014/main" id="{59CB8558-892D-DDC6-63A4-D5E0C31D2DDA}"/>
              </a:ext>
            </a:extLst>
          </xdr:cNvPr>
          <xdr:cNvCxnSpPr/>
        </xdr:nvCxnSpPr>
        <xdr:spPr>
          <a:xfrm>
            <a:off x="10614211" y="2716307"/>
            <a:ext cx="475130" cy="645458"/>
          </a:xfrm>
          <a:prstGeom prst="line">
            <a:avLst/>
          </a:prstGeom>
          <a:ln>
            <a:gradFill flip="none" rotWithShape="1">
              <a:gsLst>
                <a:gs pos="0">
                  <a:schemeClr val="accent1">
                    <a:lumMod val="5000"/>
                    <a:lumOff val="95000"/>
                  </a:schemeClr>
                </a:gs>
                <a:gs pos="0">
                  <a:srgbClr val="000000"/>
                </a:gs>
                <a:gs pos="83000">
                  <a:schemeClr val="accent1">
                    <a:lumMod val="45000"/>
                    <a:lumOff val="55000"/>
                  </a:schemeClr>
                </a:gs>
                <a:gs pos="100000">
                  <a:schemeClr val="accent1">
                    <a:lumMod val="30000"/>
                    <a:lumOff val="70000"/>
                  </a:schemeClr>
                </a:gs>
              </a:gsLst>
              <a:path path="circle">
                <a:fillToRect l="100000" t="100000"/>
              </a:path>
              <a:tileRect r="-100000" b="-100000"/>
            </a:gradFill>
          </a:ln>
          <a:effectLst>
            <a:glow>
              <a:schemeClr val="accent1">
                <a:alpha val="2300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cxnSp macro="">
        <xdr:nvCxnSpPr>
          <xdr:cNvPr id="225" name="Straight Connector 224">
            <a:extLst>
              <a:ext uri="{FF2B5EF4-FFF2-40B4-BE49-F238E27FC236}">
                <a16:creationId xmlns:a16="http://schemas.microsoft.com/office/drawing/2014/main" id="{CF3CD5F6-7DC3-59EB-B841-690ECE94B000}"/>
              </a:ext>
            </a:extLst>
          </xdr:cNvPr>
          <xdr:cNvCxnSpPr/>
        </xdr:nvCxnSpPr>
        <xdr:spPr>
          <a:xfrm flipV="1">
            <a:off x="11017623" y="2438400"/>
            <a:ext cx="1120589" cy="98614"/>
          </a:xfrm>
          <a:prstGeom prst="line">
            <a:avLst/>
          </a:prstGeom>
          <a:ln>
            <a:gradFill flip="none" rotWithShape="1">
              <a:gsLst>
                <a:gs pos="0">
                  <a:schemeClr val="accent1">
                    <a:lumMod val="5000"/>
                    <a:lumOff val="95000"/>
                  </a:schemeClr>
                </a:gs>
                <a:gs pos="0">
                  <a:srgbClr val="000000"/>
                </a:gs>
                <a:gs pos="83000">
                  <a:schemeClr val="accent1">
                    <a:lumMod val="45000"/>
                    <a:lumOff val="55000"/>
                  </a:schemeClr>
                </a:gs>
                <a:gs pos="100000">
                  <a:schemeClr val="accent1">
                    <a:lumMod val="30000"/>
                    <a:lumOff val="70000"/>
                  </a:schemeClr>
                </a:gs>
              </a:gsLst>
              <a:path path="circle">
                <a:fillToRect l="100000" t="100000"/>
              </a:path>
              <a:tileRect r="-100000" b="-100000"/>
            </a:gradFill>
          </a:ln>
          <a:effectLst>
            <a:glow>
              <a:schemeClr val="accent1">
                <a:alpha val="23000"/>
              </a:schemeClr>
            </a:glow>
            <a:reflection blurRad="1270000" endPos="65000" dir="5400000" sy="-100000" algn="bl" rotWithShape="0"/>
          </a:effectLst>
        </xdr:spPr>
        <xdr:style>
          <a:lnRef idx="1">
            <a:schemeClr val="accent1"/>
          </a:lnRef>
          <a:fillRef idx="0">
            <a:schemeClr val="accent1"/>
          </a:fillRef>
          <a:effectRef idx="0">
            <a:schemeClr val="accent1"/>
          </a:effectRef>
          <a:fontRef idx="minor">
            <a:schemeClr val="tx1"/>
          </a:fontRef>
        </xdr:style>
      </xdr:cxnSp>
      <xdr:sp macro="" textlink="Pivottables!AW30">
        <xdr:nvSpPr>
          <xdr:cNvPr id="39" name="TextBox 38">
            <a:extLst>
              <a:ext uri="{FF2B5EF4-FFF2-40B4-BE49-F238E27FC236}">
                <a16:creationId xmlns:a16="http://schemas.microsoft.com/office/drawing/2014/main" id="{D46F540B-D840-3419-3B6A-98B094D9FFF8}"/>
              </a:ext>
            </a:extLst>
          </xdr:cNvPr>
          <xdr:cNvSpPr txBox="1"/>
        </xdr:nvSpPr>
        <xdr:spPr>
          <a:xfrm>
            <a:off x="12120283" y="2976282"/>
            <a:ext cx="357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A7D4190-270C-489C-877B-360722FEE1F9}" type="TxLink">
              <a:rPr lang="en-US" sz="1100" b="0" i="0" u="none" strike="noStrike">
                <a:solidFill>
                  <a:srgbClr val="C00000"/>
                </a:solidFill>
                <a:latin typeface="Calibri"/>
                <a:ea typeface="Calibri"/>
                <a:cs typeface="Calibri"/>
              </a:rPr>
              <a:pPr/>
              <a:t>4%</a:t>
            </a:fld>
            <a:endParaRPr lang="en-US" sz="1100">
              <a:solidFill>
                <a:srgbClr val="C00000"/>
              </a:solidFill>
            </a:endParaRPr>
          </a:p>
        </xdr:txBody>
      </xdr:sp>
    </xdr:grpSp>
    <xdr:clientData fLocksWithSheet="0"/>
  </xdr:twoCellAnchor>
  <xdr:twoCellAnchor editAs="absolute">
    <xdr:from>
      <xdr:col>20</xdr:col>
      <xdr:colOff>322730</xdr:colOff>
      <xdr:row>25</xdr:row>
      <xdr:rowOff>170329</xdr:rowOff>
    </xdr:from>
    <xdr:to>
      <xdr:col>21</xdr:col>
      <xdr:colOff>70151</xdr:colOff>
      <xdr:row>27</xdr:row>
      <xdr:rowOff>76301</xdr:rowOff>
    </xdr:to>
    <xdr:sp macro="" textlink="Pivottables!AW15">
      <xdr:nvSpPr>
        <xdr:cNvPr id="40" name="TextBox 39">
          <a:extLst>
            <a:ext uri="{FF2B5EF4-FFF2-40B4-BE49-F238E27FC236}">
              <a16:creationId xmlns:a16="http://schemas.microsoft.com/office/drawing/2014/main" id="{601A81C2-200F-005B-5BA9-C62AD3703D5D}"/>
            </a:ext>
          </a:extLst>
        </xdr:cNvPr>
        <xdr:cNvSpPr txBox="1"/>
      </xdr:nvSpPr>
      <xdr:spPr>
        <a:xfrm>
          <a:off x="12514730" y="4652682"/>
          <a:ext cx="357021" cy="264560"/>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CE285C2-91F5-482A-BFD2-90F7CB0A2A1B}" type="TxLink">
            <a:rPr lang="en-US" sz="1100" b="0" i="0" u="none" strike="noStrike">
              <a:solidFill>
                <a:schemeClr val="bg1"/>
              </a:solidFill>
              <a:latin typeface="Calibri"/>
              <a:ea typeface="Calibri"/>
              <a:cs typeface="Calibri"/>
            </a:rPr>
            <a:pPr/>
            <a:t>8%</a:t>
          </a:fld>
          <a:endParaRPr lang="en-US" sz="1100">
            <a:solidFill>
              <a:schemeClr val="bg1"/>
            </a:solidFill>
          </a:endParaRPr>
        </a:p>
      </xdr:txBody>
    </xdr:sp>
    <xdr:clientData fLocksWithSheet="0"/>
  </xdr:twoCellAnchor>
  <xdr:twoCellAnchor editAs="absolute">
    <xdr:from>
      <xdr:col>20</xdr:col>
      <xdr:colOff>44823</xdr:colOff>
      <xdr:row>32</xdr:row>
      <xdr:rowOff>62752</xdr:rowOff>
    </xdr:from>
    <xdr:to>
      <xdr:col>20</xdr:col>
      <xdr:colOff>401844</xdr:colOff>
      <xdr:row>33</xdr:row>
      <xdr:rowOff>148018</xdr:rowOff>
    </xdr:to>
    <xdr:sp macro="" textlink="Pivottables!AW16">
      <xdr:nvSpPr>
        <xdr:cNvPr id="41" name="TextBox 40">
          <a:extLst>
            <a:ext uri="{FF2B5EF4-FFF2-40B4-BE49-F238E27FC236}">
              <a16:creationId xmlns:a16="http://schemas.microsoft.com/office/drawing/2014/main" id="{F3DD04F8-8306-6B3D-76CF-7FA82F7AD15B}"/>
            </a:ext>
          </a:extLst>
        </xdr:cNvPr>
        <xdr:cNvSpPr txBox="1"/>
      </xdr:nvSpPr>
      <xdr:spPr>
        <a:xfrm>
          <a:off x="12236823" y="5800164"/>
          <a:ext cx="357021" cy="264560"/>
        </a:xfrm>
        <a:prstGeom prst="rect">
          <a:avLst/>
        </a:prstGeom>
        <a:noFill/>
        <a:effectLst>
          <a:glow>
            <a:schemeClr val="accent1">
              <a:alpha val="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E96E768-5BE0-4F2A-8311-55A6AB33169E}" type="TxLink">
            <a:rPr lang="en-US" sz="1100" b="0" i="0" u="none" strike="noStrike">
              <a:solidFill>
                <a:srgbClr val="C00000"/>
              </a:solidFill>
              <a:latin typeface="Calibri"/>
              <a:ea typeface="Calibri"/>
              <a:cs typeface="Calibri"/>
            </a:rPr>
            <a:pPr/>
            <a:t>10%</a:t>
          </a:fld>
          <a:endParaRPr lang="en-US" sz="1100">
            <a:solidFill>
              <a:srgbClr val="C00000"/>
            </a:solidFill>
          </a:endParaRPr>
        </a:p>
      </xdr:txBody>
    </xdr:sp>
    <xdr:clientData fLocksWithSheet="0"/>
  </xdr:twoCellAnchor>
</xdr:wsDr>
</file>

<file path=xl/drawings/drawing3.xml><?xml version="1.0" encoding="utf-8"?>
<c:userShapes xmlns:c="http://schemas.openxmlformats.org/drawingml/2006/chart">
  <cdr:relSizeAnchor xmlns:cdr="http://schemas.openxmlformats.org/drawingml/2006/chartDrawing">
    <cdr:from>
      <cdr:x>0.36279</cdr:x>
      <cdr:y>0.51531</cdr:y>
    </cdr:from>
    <cdr:to>
      <cdr:x>0.4638</cdr:x>
      <cdr:y>0.57483</cdr:y>
    </cdr:to>
    <cdr:sp macro="" textlink="">
      <cdr:nvSpPr>
        <cdr:cNvPr id="2" name="TextBox 1">
          <a:extLst xmlns:a="http://schemas.openxmlformats.org/drawingml/2006/main">
            <a:ext uri="{FF2B5EF4-FFF2-40B4-BE49-F238E27FC236}">
              <a16:creationId xmlns:a16="http://schemas.microsoft.com/office/drawing/2014/main" id="{697158F7-45BE-2B5D-48C5-2646090BF216}"/>
            </a:ext>
          </a:extLst>
        </cdr:cNvPr>
        <cdr:cNvSpPr txBox="1"/>
      </cdr:nvSpPr>
      <cdr:spPr>
        <a:xfrm xmlns:a="http://schemas.openxmlformats.org/drawingml/2006/main">
          <a:off x="3284220" y="2308860"/>
          <a:ext cx="91440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91440</xdr:colOff>
      <xdr:row>1</xdr:row>
      <xdr:rowOff>53340</xdr:rowOff>
    </xdr:to>
    <xdr:sp macro="" textlink="">
      <xdr:nvSpPr>
        <xdr:cNvPr id="2" name="Rectangle 1">
          <a:extLst>
            <a:ext uri="{FF2B5EF4-FFF2-40B4-BE49-F238E27FC236}">
              <a16:creationId xmlns:a16="http://schemas.microsoft.com/office/drawing/2014/main" id="{1FE3BD93-36B2-4CC7-A330-49838F9D4A5F}"/>
            </a:ext>
          </a:extLst>
        </xdr:cNvPr>
        <xdr:cNvSpPr/>
      </xdr:nvSpPr>
      <xdr:spPr>
        <a:xfrm>
          <a:off x="0" y="0"/>
          <a:ext cx="14721840" cy="236220"/>
        </a:xfrm>
        <a:prstGeom prst="rect">
          <a:avLst/>
        </a:prstGeom>
        <a:solidFill>
          <a:srgbClr val="1D1D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22860</xdr:rowOff>
    </xdr:from>
    <xdr:to>
      <xdr:col>24</xdr:col>
      <xdr:colOff>91440</xdr:colOff>
      <xdr:row>1</xdr:row>
      <xdr:rowOff>76200</xdr:rowOff>
    </xdr:to>
    <xdr:sp macro="" textlink="">
      <xdr:nvSpPr>
        <xdr:cNvPr id="3" name="Rectangle 2">
          <a:extLst>
            <a:ext uri="{FF2B5EF4-FFF2-40B4-BE49-F238E27FC236}">
              <a16:creationId xmlns:a16="http://schemas.microsoft.com/office/drawing/2014/main" id="{2CB1601D-5710-4978-84A5-116100F4F1B9}"/>
            </a:ext>
          </a:extLst>
        </xdr:cNvPr>
        <xdr:cNvSpPr/>
      </xdr:nvSpPr>
      <xdr:spPr>
        <a:xfrm>
          <a:off x="0" y="22860"/>
          <a:ext cx="14721840" cy="236220"/>
        </a:xfrm>
        <a:prstGeom prst="rect">
          <a:avLst/>
        </a:prstGeom>
        <a:solidFill>
          <a:srgbClr val="1D1D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144781</xdr:colOff>
      <xdr:row>0</xdr:row>
      <xdr:rowOff>0</xdr:rowOff>
    </xdr:from>
    <xdr:to>
      <xdr:col>0</xdr:col>
      <xdr:colOff>502920</xdr:colOff>
      <xdr:row>1</xdr:row>
      <xdr:rowOff>99060</xdr:rowOff>
    </xdr:to>
    <xdr:pic>
      <xdr:nvPicPr>
        <xdr:cNvPr id="4" name="Picture 3">
          <a:extLst>
            <a:ext uri="{FF2B5EF4-FFF2-40B4-BE49-F238E27FC236}">
              <a16:creationId xmlns:a16="http://schemas.microsoft.com/office/drawing/2014/main" id="{668F76C7-DF3E-4DE2-ADA5-82545CBADB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781" y="0"/>
          <a:ext cx="358139" cy="281940"/>
        </a:xfrm>
        <a:prstGeom prst="rect">
          <a:avLst/>
        </a:prstGeom>
      </xdr:spPr>
    </xdr:pic>
    <xdr:clientData/>
  </xdr:twoCellAnchor>
  <xdr:twoCellAnchor>
    <xdr:from>
      <xdr:col>1</xdr:col>
      <xdr:colOff>30480</xdr:colOff>
      <xdr:row>0</xdr:row>
      <xdr:rowOff>30480</xdr:rowOff>
    </xdr:from>
    <xdr:to>
      <xdr:col>2</xdr:col>
      <xdr:colOff>556260</xdr:colOff>
      <xdr:row>1</xdr:row>
      <xdr:rowOff>83820</xdr:rowOff>
    </xdr:to>
    <xdr:sp macro="" textlink="">
      <xdr:nvSpPr>
        <xdr:cNvPr id="5" name="TextBox 4">
          <a:extLst>
            <a:ext uri="{FF2B5EF4-FFF2-40B4-BE49-F238E27FC236}">
              <a16:creationId xmlns:a16="http://schemas.microsoft.com/office/drawing/2014/main" id="{925430CB-C62A-4563-A475-B406189EE857}"/>
            </a:ext>
          </a:extLst>
        </xdr:cNvPr>
        <xdr:cNvSpPr txBox="1"/>
      </xdr:nvSpPr>
      <xdr:spPr>
        <a:xfrm>
          <a:off x="640080" y="30480"/>
          <a:ext cx="1135380"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haroni" panose="02010803020104030203" pitchFamily="2" charset="-79"/>
              <a:cs typeface="Aharoni" panose="02010803020104030203" pitchFamily="2" charset="-79"/>
            </a:rPr>
            <a:t>Other Levels</a:t>
          </a:r>
        </a:p>
      </xdr:txBody>
    </xdr:sp>
    <xdr:clientData/>
  </xdr:twoCellAnchor>
  <xdr:twoCellAnchor>
    <xdr:from>
      <xdr:col>17</xdr:col>
      <xdr:colOff>22860</xdr:colOff>
      <xdr:row>0</xdr:row>
      <xdr:rowOff>0</xdr:rowOff>
    </xdr:from>
    <xdr:to>
      <xdr:col>19</xdr:col>
      <xdr:colOff>128016</xdr:colOff>
      <xdr:row>1</xdr:row>
      <xdr:rowOff>68580</xdr:rowOff>
    </xdr:to>
    <xdr:sp macro="" textlink="">
      <xdr:nvSpPr>
        <xdr:cNvPr id="6" name="TextBox 5">
          <a:hlinkClick xmlns:r="http://schemas.openxmlformats.org/officeDocument/2006/relationships" r:id="rId2" tooltip="Geographically"/>
          <a:extLst>
            <a:ext uri="{FF2B5EF4-FFF2-40B4-BE49-F238E27FC236}">
              <a16:creationId xmlns:a16="http://schemas.microsoft.com/office/drawing/2014/main" id="{1986B8FC-9B5E-494B-AF88-96D4F50C48DE}"/>
            </a:ext>
          </a:extLst>
        </xdr:cNvPr>
        <xdr:cNvSpPr txBox="1"/>
      </xdr:nvSpPr>
      <xdr:spPr>
        <a:xfrm>
          <a:off x="10386060" y="0"/>
          <a:ext cx="1324356"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haroni" panose="02010803020104030203" pitchFamily="2" charset="-79"/>
              <a:cs typeface="Aharoni" panose="02010803020104030203" pitchFamily="2" charset="-79"/>
            </a:rPr>
            <a:t>Geographically</a:t>
          </a:r>
        </a:p>
      </xdr:txBody>
    </xdr:sp>
    <xdr:clientData/>
  </xdr:twoCellAnchor>
  <xdr:twoCellAnchor>
    <xdr:from>
      <xdr:col>19</xdr:col>
      <xdr:colOff>160020</xdr:colOff>
      <xdr:row>0</xdr:row>
      <xdr:rowOff>0</xdr:rowOff>
    </xdr:from>
    <xdr:to>
      <xdr:col>21</xdr:col>
      <xdr:colOff>265176</xdr:colOff>
      <xdr:row>1</xdr:row>
      <xdr:rowOff>68580</xdr:rowOff>
    </xdr:to>
    <xdr:sp macro="" textlink="">
      <xdr:nvSpPr>
        <xdr:cNvPr id="7" name="TextBox 6">
          <a:hlinkClick xmlns:r="http://schemas.openxmlformats.org/officeDocument/2006/relationships" r:id="rId3" tooltip="Sales Process"/>
          <a:extLst>
            <a:ext uri="{FF2B5EF4-FFF2-40B4-BE49-F238E27FC236}">
              <a16:creationId xmlns:a16="http://schemas.microsoft.com/office/drawing/2014/main" id="{B0E2646C-9147-46D8-A367-315AD32D4CBA}"/>
            </a:ext>
          </a:extLst>
        </xdr:cNvPr>
        <xdr:cNvSpPr txBox="1"/>
      </xdr:nvSpPr>
      <xdr:spPr>
        <a:xfrm>
          <a:off x="11742420" y="0"/>
          <a:ext cx="1324356"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haroni" panose="02010803020104030203" pitchFamily="2" charset="-79"/>
              <a:cs typeface="Aharoni" panose="02010803020104030203" pitchFamily="2" charset="-79"/>
            </a:rPr>
            <a:t>Sales</a:t>
          </a:r>
          <a:r>
            <a:rPr lang="en-US" sz="1200" baseline="0">
              <a:latin typeface="Aharoni" panose="02010803020104030203" pitchFamily="2" charset="-79"/>
              <a:cs typeface="Aharoni" panose="02010803020104030203" pitchFamily="2" charset="-79"/>
            </a:rPr>
            <a:t> Process</a:t>
          </a:r>
          <a:endParaRPr lang="en-US" sz="1200">
            <a:latin typeface="Aharoni" panose="02010803020104030203" pitchFamily="2" charset="-79"/>
            <a:cs typeface="Aharoni" panose="02010803020104030203" pitchFamily="2" charset="-79"/>
          </a:endParaRPr>
        </a:p>
      </xdr:txBody>
    </xdr:sp>
    <xdr:clientData/>
  </xdr:twoCellAnchor>
  <xdr:twoCellAnchor>
    <xdr:from>
      <xdr:col>21</xdr:col>
      <xdr:colOff>281940</xdr:colOff>
      <xdr:row>0</xdr:row>
      <xdr:rowOff>7620</xdr:rowOff>
    </xdr:from>
    <xdr:to>
      <xdr:col>23</xdr:col>
      <xdr:colOff>388620</xdr:colOff>
      <xdr:row>1</xdr:row>
      <xdr:rowOff>76200</xdr:rowOff>
    </xdr:to>
    <xdr:sp macro="" textlink="">
      <xdr:nvSpPr>
        <xdr:cNvPr id="8" name="TextBox 7">
          <a:hlinkClick xmlns:r="http://schemas.openxmlformats.org/officeDocument/2006/relationships" r:id="rId4" tooltip="Projects Status"/>
          <a:extLst>
            <a:ext uri="{FF2B5EF4-FFF2-40B4-BE49-F238E27FC236}">
              <a16:creationId xmlns:a16="http://schemas.microsoft.com/office/drawing/2014/main" id="{0CD1E131-BE03-419E-8A48-FCC1D41E2484}"/>
            </a:ext>
          </a:extLst>
        </xdr:cNvPr>
        <xdr:cNvSpPr txBox="1"/>
      </xdr:nvSpPr>
      <xdr:spPr>
        <a:xfrm>
          <a:off x="13083540" y="7620"/>
          <a:ext cx="132588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haroni" panose="02010803020104030203" pitchFamily="2" charset="-79"/>
              <a:cs typeface="Aharoni" panose="02010803020104030203" pitchFamily="2" charset="-79"/>
            </a:rPr>
            <a:t>Project</a:t>
          </a:r>
          <a:r>
            <a:rPr lang="en-US" sz="1200" baseline="0">
              <a:latin typeface="Aharoni" panose="02010803020104030203" pitchFamily="2" charset="-79"/>
              <a:cs typeface="Aharoni" panose="02010803020104030203" pitchFamily="2" charset="-79"/>
            </a:rPr>
            <a:t> Status</a:t>
          </a:r>
          <a:endParaRPr lang="en-US" sz="1200">
            <a:latin typeface="Aharoni" panose="02010803020104030203" pitchFamily="2" charset="-79"/>
            <a:cs typeface="Aharoni" panose="02010803020104030203" pitchFamily="2" charset="-79"/>
          </a:endParaRPr>
        </a:p>
      </xdr:txBody>
    </xdr:sp>
    <xdr:clientData/>
  </xdr:twoCellAnchor>
  <xdr:twoCellAnchor>
    <xdr:from>
      <xdr:col>14</xdr:col>
      <xdr:colOff>502920</xdr:colOff>
      <xdr:row>0</xdr:row>
      <xdr:rowOff>0</xdr:rowOff>
    </xdr:from>
    <xdr:to>
      <xdr:col>17</xdr:col>
      <xdr:colOff>0</xdr:colOff>
      <xdr:row>1</xdr:row>
      <xdr:rowOff>76200</xdr:rowOff>
    </xdr:to>
    <xdr:sp macro="" textlink="">
      <xdr:nvSpPr>
        <xdr:cNvPr id="9" name="TextBox 8">
          <a:hlinkClick xmlns:r="http://schemas.openxmlformats.org/officeDocument/2006/relationships" r:id="rId5" tooltip="Income Sources"/>
          <a:extLst>
            <a:ext uri="{FF2B5EF4-FFF2-40B4-BE49-F238E27FC236}">
              <a16:creationId xmlns:a16="http://schemas.microsoft.com/office/drawing/2014/main" id="{C0CB7E3D-C4D2-442B-9E34-EFCCA0A8E505}"/>
            </a:ext>
          </a:extLst>
        </xdr:cNvPr>
        <xdr:cNvSpPr txBox="1"/>
      </xdr:nvSpPr>
      <xdr:spPr>
        <a:xfrm>
          <a:off x="9037320" y="0"/>
          <a:ext cx="132588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latin typeface="Aharoni" panose="02010803020104030203" pitchFamily="2" charset="-79"/>
              <a:cs typeface="Aharoni" panose="02010803020104030203" pitchFamily="2" charset="-79"/>
            </a:rPr>
            <a:t>Income Sources</a:t>
          </a:r>
        </a:p>
      </xdr:txBody>
    </xdr:sp>
    <xdr:clientData/>
  </xdr:twoCellAnchor>
  <xdr:twoCellAnchor>
    <xdr:from>
      <xdr:col>17</xdr:col>
      <xdr:colOff>114300</xdr:colOff>
      <xdr:row>1</xdr:row>
      <xdr:rowOff>7616</xdr:rowOff>
    </xdr:from>
    <xdr:to>
      <xdr:col>17</xdr:col>
      <xdr:colOff>419100</xdr:colOff>
      <xdr:row>1</xdr:row>
      <xdr:rowOff>53335</xdr:rowOff>
    </xdr:to>
    <xdr:sp macro="" textlink="">
      <xdr:nvSpPr>
        <xdr:cNvPr id="10" name="Oval 9">
          <a:extLst>
            <a:ext uri="{FF2B5EF4-FFF2-40B4-BE49-F238E27FC236}">
              <a16:creationId xmlns:a16="http://schemas.microsoft.com/office/drawing/2014/main" id="{DCADE60F-D534-41A3-BFC4-1490EC08D8BA}"/>
            </a:ext>
          </a:extLst>
        </xdr:cNvPr>
        <xdr:cNvSpPr/>
      </xdr:nvSpPr>
      <xdr:spPr>
        <a:xfrm>
          <a:off x="10477500" y="190496"/>
          <a:ext cx="304800" cy="4571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91440</xdr:colOff>
      <xdr:row>1</xdr:row>
      <xdr:rowOff>53340</xdr:rowOff>
    </xdr:to>
    <xdr:sp macro="" textlink="">
      <xdr:nvSpPr>
        <xdr:cNvPr id="2" name="Rectangle 1">
          <a:extLst>
            <a:ext uri="{FF2B5EF4-FFF2-40B4-BE49-F238E27FC236}">
              <a16:creationId xmlns:a16="http://schemas.microsoft.com/office/drawing/2014/main" id="{CF495836-826F-447A-84A6-B72D7B7F6A12}"/>
            </a:ext>
          </a:extLst>
        </xdr:cNvPr>
        <xdr:cNvSpPr/>
      </xdr:nvSpPr>
      <xdr:spPr>
        <a:xfrm>
          <a:off x="0" y="0"/>
          <a:ext cx="14721840" cy="236220"/>
        </a:xfrm>
        <a:prstGeom prst="rect">
          <a:avLst/>
        </a:prstGeom>
        <a:solidFill>
          <a:srgbClr val="1D1D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22860</xdr:rowOff>
    </xdr:from>
    <xdr:to>
      <xdr:col>24</xdr:col>
      <xdr:colOff>91440</xdr:colOff>
      <xdr:row>1</xdr:row>
      <xdr:rowOff>76200</xdr:rowOff>
    </xdr:to>
    <xdr:sp macro="" textlink="">
      <xdr:nvSpPr>
        <xdr:cNvPr id="3" name="Rectangle 2">
          <a:extLst>
            <a:ext uri="{FF2B5EF4-FFF2-40B4-BE49-F238E27FC236}">
              <a16:creationId xmlns:a16="http://schemas.microsoft.com/office/drawing/2014/main" id="{6C01FEF6-6498-43DF-9686-8DC7A0649712}"/>
            </a:ext>
          </a:extLst>
        </xdr:cNvPr>
        <xdr:cNvSpPr/>
      </xdr:nvSpPr>
      <xdr:spPr>
        <a:xfrm>
          <a:off x="0" y="22860"/>
          <a:ext cx="14721840" cy="236220"/>
        </a:xfrm>
        <a:prstGeom prst="rect">
          <a:avLst/>
        </a:prstGeom>
        <a:solidFill>
          <a:srgbClr val="1D1D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144781</xdr:colOff>
      <xdr:row>0</xdr:row>
      <xdr:rowOff>0</xdr:rowOff>
    </xdr:from>
    <xdr:to>
      <xdr:col>0</xdr:col>
      <xdr:colOff>502920</xdr:colOff>
      <xdr:row>1</xdr:row>
      <xdr:rowOff>99060</xdr:rowOff>
    </xdr:to>
    <xdr:pic>
      <xdr:nvPicPr>
        <xdr:cNvPr id="4" name="Picture 3">
          <a:extLst>
            <a:ext uri="{FF2B5EF4-FFF2-40B4-BE49-F238E27FC236}">
              <a16:creationId xmlns:a16="http://schemas.microsoft.com/office/drawing/2014/main" id="{E4E28FDC-18F9-4B02-AFF6-06C273FCDC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781" y="0"/>
          <a:ext cx="358139" cy="281940"/>
        </a:xfrm>
        <a:prstGeom prst="rect">
          <a:avLst/>
        </a:prstGeom>
      </xdr:spPr>
    </xdr:pic>
    <xdr:clientData/>
  </xdr:twoCellAnchor>
  <xdr:twoCellAnchor>
    <xdr:from>
      <xdr:col>1</xdr:col>
      <xdr:colOff>30480</xdr:colOff>
      <xdr:row>0</xdr:row>
      <xdr:rowOff>30480</xdr:rowOff>
    </xdr:from>
    <xdr:to>
      <xdr:col>2</xdr:col>
      <xdr:colOff>556260</xdr:colOff>
      <xdr:row>1</xdr:row>
      <xdr:rowOff>83820</xdr:rowOff>
    </xdr:to>
    <xdr:sp macro="" textlink="">
      <xdr:nvSpPr>
        <xdr:cNvPr id="5" name="TextBox 4">
          <a:extLst>
            <a:ext uri="{FF2B5EF4-FFF2-40B4-BE49-F238E27FC236}">
              <a16:creationId xmlns:a16="http://schemas.microsoft.com/office/drawing/2014/main" id="{04152A7C-CCCD-4827-B3C9-A55280409801}"/>
            </a:ext>
          </a:extLst>
        </xdr:cNvPr>
        <xdr:cNvSpPr txBox="1"/>
      </xdr:nvSpPr>
      <xdr:spPr>
        <a:xfrm>
          <a:off x="640080" y="30480"/>
          <a:ext cx="1135380"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haroni" panose="02010803020104030203" pitchFamily="2" charset="-79"/>
              <a:cs typeface="Aharoni" panose="02010803020104030203" pitchFamily="2" charset="-79"/>
            </a:rPr>
            <a:t>Other Levels</a:t>
          </a:r>
        </a:p>
      </xdr:txBody>
    </xdr:sp>
    <xdr:clientData/>
  </xdr:twoCellAnchor>
  <xdr:twoCellAnchor>
    <xdr:from>
      <xdr:col>17</xdr:col>
      <xdr:colOff>22860</xdr:colOff>
      <xdr:row>0</xdr:row>
      <xdr:rowOff>0</xdr:rowOff>
    </xdr:from>
    <xdr:to>
      <xdr:col>19</xdr:col>
      <xdr:colOff>128016</xdr:colOff>
      <xdr:row>1</xdr:row>
      <xdr:rowOff>68580</xdr:rowOff>
    </xdr:to>
    <xdr:sp macro="" textlink="">
      <xdr:nvSpPr>
        <xdr:cNvPr id="6" name="TextBox 5">
          <a:hlinkClick xmlns:r="http://schemas.openxmlformats.org/officeDocument/2006/relationships" r:id="rId2" tooltip="Geographically"/>
          <a:extLst>
            <a:ext uri="{FF2B5EF4-FFF2-40B4-BE49-F238E27FC236}">
              <a16:creationId xmlns:a16="http://schemas.microsoft.com/office/drawing/2014/main" id="{7A8F5D18-33CB-465B-B726-970B409AE057}"/>
            </a:ext>
          </a:extLst>
        </xdr:cNvPr>
        <xdr:cNvSpPr txBox="1"/>
      </xdr:nvSpPr>
      <xdr:spPr>
        <a:xfrm>
          <a:off x="10386060" y="0"/>
          <a:ext cx="1324356"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haroni" panose="02010803020104030203" pitchFamily="2" charset="-79"/>
              <a:cs typeface="Aharoni" panose="02010803020104030203" pitchFamily="2" charset="-79"/>
            </a:rPr>
            <a:t>Geographically</a:t>
          </a:r>
        </a:p>
      </xdr:txBody>
    </xdr:sp>
    <xdr:clientData/>
  </xdr:twoCellAnchor>
  <xdr:twoCellAnchor>
    <xdr:from>
      <xdr:col>19</xdr:col>
      <xdr:colOff>160020</xdr:colOff>
      <xdr:row>0</xdr:row>
      <xdr:rowOff>0</xdr:rowOff>
    </xdr:from>
    <xdr:to>
      <xdr:col>21</xdr:col>
      <xdr:colOff>265176</xdr:colOff>
      <xdr:row>1</xdr:row>
      <xdr:rowOff>68580</xdr:rowOff>
    </xdr:to>
    <xdr:sp macro="" textlink="">
      <xdr:nvSpPr>
        <xdr:cNvPr id="7" name="TextBox 6">
          <a:hlinkClick xmlns:r="http://schemas.openxmlformats.org/officeDocument/2006/relationships" r:id="rId3" tooltip="Sales Process"/>
          <a:extLst>
            <a:ext uri="{FF2B5EF4-FFF2-40B4-BE49-F238E27FC236}">
              <a16:creationId xmlns:a16="http://schemas.microsoft.com/office/drawing/2014/main" id="{0D93BBBA-B45D-45F1-8BCE-AF0112CC7A06}"/>
            </a:ext>
          </a:extLst>
        </xdr:cNvPr>
        <xdr:cNvSpPr txBox="1"/>
      </xdr:nvSpPr>
      <xdr:spPr>
        <a:xfrm>
          <a:off x="11742420" y="0"/>
          <a:ext cx="1324356"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haroni" panose="02010803020104030203" pitchFamily="2" charset="-79"/>
              <a:cs typeface="Aharoni" panose="02010803020104030203" pitchFamily="2" charset="-79"/>
            </a:rPr>
            <a:t>Sales</a:t>
          </a:r>
          <a:r>
            <a:rPr lang="en-US" sz="1200" baseline="0">
              <a:latin typeface="Aharoni" panose="02010803020104030203" pitchFamily="2" charset="-79"/>
              <a:cs typeface="Aharoni" panose="02010803020104030203" pitchFamily="2" charset="-79"/>
            </a:rPr>
            <a:t> Process</a:t>
          </a:r>
          <a:endParaRPr lang="en-US" sz="1200">
            <a:latin typeface="Aharoni" panose="02010803020104030203" pitchFamily="2" charset="-79"/>
            <a:cs typeface="Aharoni" panose="02010803020104030203" pitchFamily="2" charset="-79"/>
          </a:endParaRPr>
        </a:p>
      </xdr:txBody>
    </xdr:sp>
    <xdr:clientData/>
  </xdr:twoCellAnchor>
  <xdr:twoCellAnchor>
    <xdr:from>
      <xdr:col>21</xdr:col>
      <xdr:colOff>281940</xdr:colOff>
      <xdr:row>0</xdr:row>
      <xdr:rowOff>7620</xdr:rowOff>
    </xdr:from>
    <xdr:to>
      <xdr:col>23</xdr:col>
      <xdr:colOff>388620</xdr:colOff>
      <xdr:row>1</xdr:row>
      <xdr:rowOff>76200</xdr:rowOff>
    </xdr:to>
    <xdr:sp macro="" textlink="">
      <xdr:nvSpPr>
        <xdr:cNvPr id="8" name="TextBox 7">
          <a:hlinkClick xmlns:r="http://schemas.openxmlformats.org/officeDocument/2006/relationships" r:id="rId4" tooltip="Projects Status"/>
          <a:extLst>
            <a:ext uri="{FF2B5EF4-FFF2-40B4-BE49-F238E27FC236}">
              <a16:creationId xmlns:a16="http://schemas.microsoft.com/office/drawing/2014/main" id="{7C5EAAE9-C513-4333-BB6F-38CFF1F8AEE1}"/>
            </a:ext>
          </a:extLst>
        </xdr:cNvPr>
        <xdr:cNvSpPr txBox="1"/>
      </xdr:nvSpPr>
      <xdr:spPr>
        <a:xfrm>
          <a:off x="13083540" y="7620"/>
          <a:ext cx="132588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haroni" panose="02010803020104030203" pitchFamily="2" charset="-79"/>
              <a:cs typeface="Aharoni" panose="02010803020104030203" pitchFamily="2" charset="-79"/>
            </a:rPr>
            <a:t>Project</a:t>
          </a:r>
          <a:r>
            <a:rPr lang="en-US" sz="1200" baseline="0">
              <a:latin typeface="Aharoni" panose="02010803020104030203" pitchFamily="2" charset="-79"/>
              <a:cs typeface="Aharoni" panose="02010803020104030203" pitchFamily="2" charset="-79"/>
            </a:rPr>
            <a:t> Status</a:t>
          </a:r>
          <a:endParaRPr lang="en-US" sz="1200">
            <a:latin typeface="Aharoni" panose="02010803020104030203" pitchFamily="2" charset="-79"/>
            <a:cs typeface="Aharoni" panose="02010803020104030203" pitchFamily="2" charset="-79"/>
          </a:endParaRPr>
        </a:p>
      </xdr:txBody>
    </xdr:sp>
    <xdr:clientData/>
  </xdr:twoCellAnchor>
  <xdr:twoCellAnchor>
    <xdr:from>
      <xdr:col>14</xdr:col>
      <xdr:colOff>502920</xdr:colOff>
      <xdr:row>0</xdr:row>
      <xdr:rowOff>0</xdr:rowOff>
    </xdr:from>
    <xdr:to>
      <xdr:col>17</xdr:col>
      <xdr:colOff>0</xdr:colOff>
      <xdr:row>1</xdr:row>
      <xdr:rowOff>76200</xdr:rowOff>
    </xdr:to>
    <xdr:sp macro="" textlink="">
      <xdr:nvSpPr>
        <xdr:cNvPr id="9" name="TextBox 8">
          <a:hlinkClick xmlns:r="http://schemas.openxmlformats.org/officeDocument/2006/relationships" r:id="rId5" tooltip="Income Sources"/>
          <a:extLst>
            <a:ext uri="{FF2B5EF4-FFF2-40B4-BE49-F238E27FC236}">
              <a16:creationId xmlns:a16="http://schemas.microsoft.com/office/drawing/2014/main" id="{32A01B28-E926-4933-9B5B-6A162EF29A9A}"/>
            </a:ext>
          </a:extLst>
        </xdr:cNvPr>
        <xdr:cNvSpPr txBox="1"/>
      </xdr:nvSpPr>
      <xdr:spPr>
        <a:xfrm>
          <a:off x="9037320" y="0"/>
          <a:ext cx="132588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latin typeface="Aharoni" panose="02010803020104030203" pitchFamily="2" charset="-79"/>
              <a:cs typeface="Aharoni" panose="02010803020104030203" pitchFamily="2" charset="-79"/>
            </a:rPr>
            <a:t>Income Sources</a:t>
          </a:r>
        </a:p>
      </xdr:txBody>
    </xdr:sp>
    <xdr:clientData/>
  </xdr:twoCellAnchor>
  <xdr:twoCellAnchor>
    <xdr:from>
      <xdr:col>19</xdr:col>
      <xdr:colOff>327660</xdr:colOff>
      <xdr:row>0</xdr:row>
      <xdr:rowOff>182876</xdr:rowOff>
    </xdr:from>
    <xdr:to>
      <xdr:col>20</xdr:col>
      <xdr:colOff>22860</xdr:colOff>
      <xdr:row>1</xdr:row>
      <xdr:rowOff>45715</xdr:rowOff>
    </xdr:to>
    <xdr:sp macro="" textlink="">
      <xdr:nvSpPr>
        <xdr:cNvPr id="10" name="Oval 9">
          <a:extLst>
            <a:ext uri="{FF2B5EF4-FFF2-40B4-BE49-F238E27FC236}">
              <a16:creationId xmlns:a16="http://schemas.microsoft.com/office/drawing/2014/main" id="{8BEA17AC-7788-4CC9-A59E-B27E8BBEAB41}"/>
            </a:ext>
          </a:extLst>
        </xdr:cNvPr>
        <xdr:cNvSpPr/>
      </xdr:nvSpPr>
      <xdr:spPr>
        <a:xfrm>
          <a:off x="11910060" y="182876"/>
          <a:ext cx="304800" cy="4571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91440</xdr:colOff>
      <xdr:row>1</xdr:row>
      <xdr:rowOff>53340</xdr:rowOff>
    </xdr:to>
    <xdr:sp macro="" textlink="">
      <xdr:nvSpPr>
        <xdr:cNvPr id="2" name="Rectangle 1">
          <a:extLst>
            <a:ext uri="{FF2B5EF4-FFF2-40B4-BE49-F238E27FC236}">
              <a16:creationId xmlns:a16="http://schemas.microsoft.com/office/drawing/2014/main" id="{6E0CB5D7-7D81-4FB2-812C-1EA97FEE6AC5}"/>
            </a:ext>
          </a:extLst>
        </xdr:cNvPr>
        <xdr:cNvSpPr/>
      </xdr:nvSpPr>
      <xdr:spPr>
        <a:xfrm>
          <a:off x="0" y="0"/>
          <a:ext cx="14721840" cy="236220"/>
        </a:xfrm>
        <a:prstGeom prst="rect">
          <a:avLst/>
        </a:prstGeom>
        <a:solidFill>
          <a:srgbClr val="1D1D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22860</xdr:rowOff>
    </xdr:from>
    <xdr:to>
      <xdr:col>24</xdr:col>
      <xdr:colOff>91440</xdr:colOff>
      <xdr:row>1</xdr:row>
      <xdr:rowOff>76200</xdr:rowOff>
    </xdr:to>
    <xdr:sp macro="" textlink="">
      <xdr:nvSpPr>
        <xdr:cNvPr id="3" name="Rectangle 2">
          <a:extLst>
            <a:ext uri="{FF2B5EF4-FFF2-40B4-BE49-F238E27FC236}">
              <a16:creationId xmlns:a16="http://schemas.microsoft.com/office/drawing/2014/main" id="{1D0967E7-99AB-462C-8370-3B8F8BF83859}"/>
            </a:ext>
          </a:extLst>
        </xdr:cNvPr>
        <xdr:cNvSpPr/>
      </xdr:nvSpPr>
      <xdr:spPr>
        <a:xfrm>
          <a:off x="0" y="22860"/>
          <a:ext cx="14721840" cy="236220"/>
        </a:xfrm>
        <a:prstGeom prst="rect">
          <a:avLst/>
        </a:prstGeom>
        <a:solidFill>
          <a:srgbClr val="1D1D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144781</xdr:colOff>
      <xdr:row>0</xdr:row>
      <xdr:rowOff>0</xdr:rowOff>
    </xdr:from>
    <xdr:to>
      <xdr:col>0</xdr:col>
      <xdr:colOff>502920</xdr:colOff>
      <xdr:row>1</xdr:row>
      <xdr:rowOff>99060</xdr:rowOff>
    </xdr:to>
    <xdr:pic>
      <xdr:nvPicPr>
        <xdr:cNvPr id="4" name="Picture 3">
          <a:extLst>
            <a:ext uri="{FF2B5EF4-FFF2-40B4-BE49-F238E27FC236}">
              <a16:creationId xmlns:a16="http://schemas.microsoft.com/office/drawing/2014/main" id="{5EC22A69-7F3A-4432-BF12-DD28930F34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781" y="0"/>
          <a:ext cx="358139" cy="281940"/>
        </a:xfrm>
        <a:prstGeom prst="rect">
          <a:avLst/>
        </a:prstGeom>
      </xdr:spPr>
    </xdr:pic>
    <xdr:clientData/>
  </xdr:twoCellAnchor>
  <xdr:twoCellAnchor>
    <xdr:from>
      <xdr:col>1</xdr:col>
      <xdr:colOff>30480</xdr:colOff>
      <xdr:row>0</xdr:row>
      <xdr:rowOff>30480</xdr:rowOff>
    </xdr:from>
    <xdr:to>
      <xdr:col>2</xdr:col>
      <xdr:colOff>556260</xdr:colOff>
      <xdr:row>1</xdr:row>
      <xdr:rowOff>83820</xdr:rowOff>
    </xdr:to>
    <xdr:sp macro="" textlink="">
      <xdr:nvSpPr>
        <xdr:cNvPr id="5" name="TextBox 4">
          <a:extLst>
            <a:ext uri="{FF2B5EF4-FFF2-40B4-BE49-F238E27FC236}">
              <a16:creationId xmlns:a16="http://schemas.microsoft.com/office/drawing/2014/main" id="{2E2FE031-8A80-4926-B2B9-2D93A443B991}"/>
            </a:ext>
          </a:extLst>
        </xdr:cNvPr>
        <xdr:cNvSpPr txBox="1"/>
      </xdr:nvSpPr>
      <xdr:spPr>
        <a:xfrm>
          <a:off x="640080" y="30480"/>
          <a:ext cx="1135380"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haroni" panose="02010803020104030203" pitchFamily="2" charset="-79"/>
              <a:cs typeface="Aharoni" panose="02010803020104030203" pitchFamily="2" charset="-79"/>
            </a:rPr>
            <a:t>Other Levels</a:t>
          </a:r>
        </a:p>
      </xdr:txBody>
    </xdr:sp>
    <xdr:clientData/>
  </xdr:twoCellAnchor>
  <xdr:twoCellAnchor>
    <xdr:from>
      <xdr:col>17</xdr:col>
      <xdr:colOff>22860</xdr:colOff>
      <xdr:row>0</xdr:row>
      <xdr:rowOff>0</xdr:rowOff>
    </xdr:from>
    <xdr:to>
      <xdr:col>19</xdr:col>
      <xdr:colOff>128016</xdr:colOff>
      <xdr:row>1</xdr:row>
      <xdr:rowOff>68580</xdr:rowOff>
    </xdr:to>
    <xdr:sp macro="" textlink="">
      <xdr:nvSpPr>
        <xdr:cNvPr id="6" name="TextBox 5">
          <a:hlinkClick xmlns:r="http://schemas.openxmlformats.org/officeDocument/2006/relationships" r:id="rId2" tooltip="Geographically"/>
          <a:extLst>
            <a:ext uri="{FF2B5EF4-FFF2-40B4-BE49-F238E27FC236}">
              <a16:creationId xmlns:a16="http://schemas.microsoft.com/office/drawing/2014/main" id="{071B1ACA-5F98-49BA-A39D-0994C566E7B8}"/>
            </a:ext>
          </a:extLst>
        </xdr:cNvPr>
        <xdr:cNvSpPr txBox="1"/>
      </xdr:nvSpPr>
      <xdr:spPr>
        <a:xfrm>
          <a:off x="10386060" y="0"/>
          <a:ext cx="1324356"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haroni" panose="02010803020104030203" pitchFamily="2" charset="-79"/>
              <a:cs typeface="Aharoni" panose="02010803020104030203" pitchFamily="2" charset="-79"/>
            </a:rPr>
            <a:t>Geographically</a:t>
          </a:r>
        </a:p>
      </xdr:txBody>
    </xdr:sp>
    <xdr:clientData/>
  </xdr:twoCellAnchor>
  <xdr:twoCellAnchor>
    <xdr:from>
      <xdr:col>19</xdr:col>
      <xdr:colOff>160020</xdr:colOff>
      <xdr:row>0</xdr:row>
      <xdr:rowOff>0</xdr:rowOff>
    </xdr:from>
    <xdr:to>
      <xdr:col>21</xdr:col>
      <xdr:colOff>265176</xdr:colOff>
      <xdr:row>1</xdr:row>
      <xdr:rowOff>68580</xdr:rowOff>
    </xdr:to>
    <xdr:sp macro="" textlink="">
      <xdr:nvSpPr>
        <xdr:cNvPr id="7" name="TextBox 6">
          <a:hlinkClick xmlns:r="http://schemas.openxmlformats.org/officeDocument/2006/relationships" r:id="rId3" tooltip="Sales Process"/>
          <a:extLst>
            <a:ext uri="{FF2B5EF4-FFF2-40B4-BE49-F238E27FC236}">
              <a16:creationId xmlns:a16="http://schemas.microsoft.com/office/drawing/2014/main" id="{C565643C-A65D-4D16-A64B-1A71A245CBE9}"/>
            </a:ext>
          </a:extLst>
        </xdr:cNvPr>
        <xdr:cNvSpPr txBox="1"/>
      </xdr:nvSpPr>
      <xdr:spPr>
        <a:xfrm>
          <a:off x="11742420" y="0"/>
          <a:ext cx="1324356"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haroni" panose="02010803020104030203" pitchFamily="2" charset="-79"/>
              <a:cs typeface="Aharoni" panose="02010803020104030203" pitchFamily="2" charset="-79"/>
            </a:rPr>
            <a:t>Sales</a:t>
          </a:r>
          <a:r>
            <a:rPr lang="en-US" sz="1200" baseline="0">
              <a:latin typeface="Aharoni" panose="02010803020104030203" pitchFamily="2" charset="-79"/>
              <a:cs typeface="Aharoni" panose="02010803020104030203" pitchFamily="2" charset="-79"/>
            </a:rPr>
            <a:t> Process</a:t>
          </a:r>
          <a:endParaRPr lang="en-US" sz="1200">
            <a:latin typeface="Aharoni" panose="02010803020104030203" pitchFamily="2" charset="-79"/>
            <a:cs typeface="Aharoni" panose="02010803020104030203" pitchFamily="2" charset="-79"/>
          </a:endParaRPr>
        </a:p>
      </xdr:txBody>
    </xdr:sp>
    <xdr:clientData/>
  </xdr:twoCellAnchor>
  <xdr:twoCellAnchor>
    <xdr:from>
      <xdr:col>21</xdr:col>
      <xdr:colOff>281940</xdr:colOff>
      <xdr:row>0</xdr:row>
      <xdr:rowOff>7620</xdr:rowOff>
    </xdr:from>
    <xdr:to>
      <xdr:col>23</xdr:col>
      <xdr:colOff>388620</xdr:colOff>
      <xdr:row>1</xdr:row>
      <xdr:rowOff>76200</xdr:rowOff>
    </xdr:to>
    <xdr:sp macro="" textlink="">
      <xdr:nvSpPr>
        <xdr:cNvPr id="8" name="TextBox 7">
          <a:hlinkClick xmlns:r="http://schemas.openxmlformats.org/officeDocument/2006/relationships" r:id="rId4" tooltip="Projects Status"/>
          <a:extLst>
            <a:ext uri="{FF2B5EF4-FFF2-40B4-BE49-F238E27FC236}">
              <a16:creationId xmlns:a16="http://schemas.microsoft.com/office/drawing/2014/main" id="{D298900C-573B-49CF-9CC8-041FF08B7207}"/>
            </a:ext>
          </a:extLst>
        </xdr:cNvPr>
        <xdr:cNvSpPr txBox="1"/>
      </xdr:nvSpPr>
      <xdr:spPr>
        <a:xfrm>
          <a:off x="13083540" y="7620"/>
          <a:ext cx="132588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haroni" panose="02010803020104030203" pitchFamily="2" charset="-79"/>
              <a:cs typeface="Aharoni" panose="02010803020104030203" pitchFamily="2" charset="-79"/>
            </a:rPr>
            <a:t>Project</a:t>
          </a:r>
          <a:r>
            <a:rPr lang="en-US" sz="1200" baseline="0">
              <a:latin typeface="Aharoni" panose="02010803020104030203" pitchFamily="2" charset="-79"/>
              <a:cs typeface="Aharoni" panose="02010803020104030203" pitchFamily="2" charset="-79"/>
            </a:rPr>
            <a:t> Status</a:t>
          </a:r>
          <a:endParaRPr lang="en-US" sz="1200">
            <a:latin typeface="Aharoni" panose="02010803020104030203" pitchFamily="2" charset="-79"/>
            <a:cs typeface="Aharoni" panose="02010803020104030203" pitchFamily="2" charset="-79"/>
          </a:endParaRPr>
        </a:p>
      </xdr:txBody>
    </xdr:sp>
    <xdr:clientData/>
  </xdr:twoCellAnchor>
  <xdr:twoCellAnchor>
    <xdr:from>
      <xdr:col>14</xdr:col>
      <xdr:colOff>502920</xdr:colOff>
      <xdr:row>0</xdr:row>
      <xdr:rowOff>0</xdr:rowOff>
    </xdr:from>
    <xdr:to>
      <xdr:col>17</xdr:col>
      <xdr:colOff>0</xdr:colOff>
      <xdr:row>1</xdr:row>
      <xdr:rowOff>76200</xdr:rowOff>
    </xdr:to>
    <xdr:sp macro="" textlink="">
      <xdr:nvSpPr>
        <xdr:cNvPr id="9" name="TextBox 8">
          <a:hlinkClick xmlns:r="http://schemas.openxmlformats.org/officeDocument/2006/relationships" r:id="rId5" tooltip="Income Sources"/>
          <a:extLst>
            <a:ext uri="{FF2B5EF4-FFF2-40B4-BE49-F238E27FC236}">
              <a16:creationId xmlns:a16="http://schemas.microsoft.com/office/drawing/2014/main" id="{191CC1C3-8FB2-4679-B7B8-CC826150C36E}"/>
            </a:ext>
          </a:extLst>
        </xdr:cNvPr>
        <xdr:cNvSpPr txBox="1"/>
      </xdr:nvSpPr>
      <xdr:spPr>
        <a:xfrm>
          <a:off x="9037320" y="0"/>
          <a:ext cx="132588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latin typeface="Aharoni" panose="02010803020104030203" pitchFamily="2" charset="-79"/>
              <a:cs typeface="Aharoni" panose="02010803020104030203" pitchFamily="2" charset="-79"/>
            </a:rPr>
            <a:t>Income Sources</a:t>
          </a:r>
        </a:p>
      </xdr:txBody>
    </xdr:sp>
    <xdr:clientData/>
  </xdr:twoCellAnchor>
  <xdr:twoCellAnchor>
    <xdr:from>
      <xdr:col>21</xdr:col>
      <xdr:colOff>441960</xdr:colOff>
      <xdr:row>0</xdr:row>
      <xdr:rowOff>182876</xdr:rowOff>
    </xdr:from>
    <xdr:to>
      <xdr:col>22</xdr:col>
      <xdr:colOff>137160</xdr:colOff>
      <xdr:row>1</xdr:row>
      <xdr:rowOff>45715</xdr:rowOff>
    </xdr:to>
    <xdr:sp macro="" textlink="">
      <xdr:nvSpPr>
        <xdr:cNvPr id="10" name="Oval 9">
          <a:extLst>
            <a:ext uri="{FF2B5EF4-FFF2-40B4-BE49-F238E27FC236}">
              <a16:creationId xmlns:a16="http://schemas.microsoft.com/office/drawing/2014/main" id="{E90C166A-A514-4CA9-8E19-A01A898AC034}"/>
            </a:ext>
          </a:extLst>
        </xdr:cNvPr>
        <xdr:cNvSpPr/>
      </xdr:nvSpPr>
      <xdr:spPr>
        <a:xfrm>
          <a:off x="13243560" y="182876"/>
          <a:ext cx="304800" cy="4571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Goswami" refreshedDate="45187.499938194444" createdVersion="8" refreshedVersion="8" minRefreshableVersion="3" recordCount="900" xr:uid="{16FBE467-7A61-460B-A856-2E6DE597ED5A}">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ount="63">
        <n v="1098.5520000000001"/>
        <n v="1920"/>
        <n v="1098.528"/>
        <n v="1378.44"/>
        <n v="1540"/>
        <n v="1053.0780000000002"/>
        <n v="1803.2"/>
        <n v="539.35"/>
        <n v="1098.4559999999999"/>
        <n v="48"/>
        <n v="1098.432"/>
        <n v="733.2600000000001"/>
        <n v="1452"/>
        <n v="1007.0060000000002"/>
        <n v="1760"/>
        <n v="1006.984"/>
        <n v="1263.5700000000002"/>
        <n v="1400"/>
        <n v="915.72000000000014"/>
        <n v="20"/>
        <n v="915.44"/>
        <n v="915.38"/>
        <n v="40"/>
        <n v="915.36000000000013"/>
        <n v="915.46"/>
        <n v="1320"/>
        <n v="1600"/>
        <n v="1148.7"/>
        <n v="666.6"/>
        <n v="1007.292"/>
        <n v="22"/>
        <n v="1584"/>
        <n v="1680"/>
        <n v="1098.8640000000003"/>
        <n v="24"/>
        <n v="1006.9179999999999"/>
        <n v="46"/>
        <n v="1052.664"/>
        <n v="1052.7790000000002"/>
        <n v="1518"/>
        <n v="457.72"/>
        <n v="457.69"/>
        <n v="457.68000000000006"/>
        <n v="660"/>
        <n v="457.73"/>
        <n v="503.49200000000002"/>
        <n v="503.45899999999995"/>
        <n v="23"/>
        <n v="526.33199999999999"/>
        <n v="526.38950000000011"/>
        <n v="549.21600000000001"/>
        <n v="549.27600000000007"/>
        <n v="1840"/>
        <n v="1052.7560000000001"/>
        <n v="1321.0050000000001"/>
        <n v="503.44800000000009"/>
        <n v="44"/>
        <n v="503.5030000000001"/>
        <n v="2000"/>
        <n v="3000"/>
        <n v="2800"/>
        <n v="4400"/>
        <n v="2222.2000000000003"/>
      </sharedItems>
    </cacheField>
    <cacheField name="Marketing Strategies" numFmtId="164">
      <sharedItems count="2">
        <s v="B2B"/>
        <s v="B2C"/>
      </sharedItems>
    </cacheField>
  </cacheFields>
  <extLst>
    <ext xmlns:x14="http://schemas.microsoft.com/office/spreadsheetml/2009/9/main" uri="{725AE2AE-9491-48be-B2B4-4EB974FC3084}">
      <x14:pivotCacheDefinition pivotCacheId="1555510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x v="0"/>
    <x v="0"/>
  </r>
  <r>
    <x v="0"/>
    <x v="0"/>
    <x v="0"/>
    <x v="1"/>
    <n v="2498"/>
    <n v="9600"/>
    <n v="8960"/>
    <x v="1"/>
    <x v="0"/>
  </r>
  <r>
    <x v="0"/>
    <x v="0"/>
    <x v="1"/>
    <x v="2"/>
    <n v="1245"/>
    <n v="5492.6399999999994"/>
    <n v="5126.4639999999999"/>
    <x v="2"/>
    <x v="0"/>
  </r>
  <r>
    <x v="0"/>
    <x v="0"/>
    <x v="2"/>
    <x v="3"/>
    <n v="644"/>
    <n v="6892.2"/>
    <n v="6432.72"/>
    <x v="3"/>
    <x v="0"/>
  </r>
  <r>
    <x v="0"/>
    <x v="0"/>
    <x v="3"/>
    <x v="4"/>
    <n v="643"/>
    <n v="7700"/>
    <n v="7840"/>
    <x v="4"/>
    <x v="0"/>
  </r>
  <r>
    <x v="0"/>
    <x v="0"/>
    <x v="2"/>
    <x v="5"/>
    <n v="455"/>
    <n v="5265.39"/>
    <n v="5128.0320000000002"/>
    <x v="5"/>
    <x v="0"/>
  </r>
  <r>
    <x v="0"/>
    <x v="0"/>
    <x v="3"/>
    <x v="6"/>
    <n v="345"/>
    <n v="9016"/>
    <n v="7840"/>
    <x v="6"/>
    <x v="0"/>
  </r>
  <r>
    <x v="0"/>
    <x v="0"/>
    <x v="1"/>
    <x v="7"/>
    <n v="122"/>
    <n v="2696.75"/>
    <n v="112"/>
    <x v="7"/>
    <x v="0"/>
  </r>
  <r>
    <x v="0"/>
    <x v="0"/>
    <x v="4"/>
    <x v="8"/>
    <n v="78"/>
    <n v="5492.6399999999994"/>
    <n v="5126.4639999999999"/>
    <x v="2"/>
    <x v="0"/>
  </r>
  <r>
    <x v="0"/>
    <x v="0"/>
    <x v="4"/>
    <x v="9"/>
    <n v="76"/>
    <n v="5492.28"/>
    <n v="5126.1279999999997"/>
    <x v="8"/>
    <x v="0"/>
  </r>
  <r>
    <x v="0"/>
    <x v="0"/>
    <x v="4"/>
    <x v="10"/>
    <n v="46"/>
    <n v="240"/>
    <n v="224"/>
    <x v="9"/>
    <x v="0"/>
  </r>
  <r>
    <x v="0"/>
    <x v="0"/>
    <x v="4"/>
    <x v="11"/>
    <n v="34"/>
    <n v="5492.16"/>
    <n v="5126.0160000000005"/>
    <x v="10"/>
    <x v="0"/>
  </r>
  <r>
    <x v="0"/>
    <x v="0"/>
    <x v="1"/>
    <x v="12"/>
    <n v="7"/>
    <n v="3666.3"/>
    <n v="224"/>
    <x v="11"/>
    <x v="0"/>
  </r>
  <r>
    <x v="0"/>
    <x v="0"/>
    <x v="5"/>
    <x v="13"/>
    <n v="3"/>
    <n v="7260"/>
    <n v="7392"/>
    <x v="12"/>
    <x v="0"/>
  </r>
  <r>
    <x v="0"/>
    <x v="0"/>
    <x v="4"/>
    <x v="14"/>
    <n v="3"/>
    <n v="5035.0300000000007"/>
    <n v="5126.576"/>
    <x v="13"/>
    <x v="0"/>
  </r>
  <r>
    <x v="0"/>
    <x v="1"/>
    <x v="0"/>
    <x v="0"/>
    <n v="3566"/>
    <n v="5035.0300000000007"/>
    <n v="5126.576"/>
    <x v="13"/>
    <x v="0"/>
  </r>
  <r>
    <x v="0"/>
    <x v="1"/>
    <x v="0"/>
    <x v="1"/>
    <n v="2498"/>
    <n v="8800"/>
    <n v="8960"/>
    <x v="14"/>
    <x v="0"/>
  </r>
  <r>
    <x v="0"/>
    <x v="1"/>
    <x v="1"/>
    <x v="2"/>
    <n v="1245"/>
    <n v="5034.92"/>
    <n v="5126.4639999999999"/>
    <x v="15"/>
    <x v="0"/>
  </r>
  <r>
    <x v="0"/>
    <x v="1"/>
    <x v="2"/>
    <x v="3"/>
    <n v="644"/>
    <n v="6317.85"/>
    <n v="6432.72"/>
    <x v="16"/>
    <x v="0"/>
  </r>
  <r>
    <x v="0"/>
    <x v="1"/>
    <x v="3"/>
    <x v="4"/>
    <n v="643"/>
    <n v="7000"/>
    <n v="7840"/>
    <x v="17"/>
    <x v="0"/>
  </r>
  <r>
    <x v="0"/>
    <x v="1"/>
    <x v="2"/>
    <x v="5"/>
    <n v="455"/>
    <n v="4578.6000000000004"/>
    <n v="5128.0320000000002"/>
    <x v="18"/>
    <x v="0"/>
  </r>
  <r>
    <x v="0"/>
    <x v="1"/>
    <x v="3"/>
    <x v="6"/>
    <n v="345"/>
    <n v="7000"/>
    <n v="7840"/>
    <x v="17"/>
    <x v="0"/>
  </r>
  <r>
    <x v="0"/>
    <x v="1"/>
    <x v="1"/>
    <x v="7"/>
    <n v="122"/>
    <n v="100"/>
    <n v="112"/>
    <x v="19"/>
    <x v="0"/>
  </r>
  <r>
    <x v="0"/>
    <x v="1"/>
    <x v="4"/>
    <x v="8"/>
    <n v="78"/>
    <n v="4577.2"/>
    <n v="5126.4639999999999"/>
    <x v="20"/>
    <x v="0"/>
  </r>
  <r>
    <x v="0"/>
    <x v="1"/>
    <x v="4"/>
    <x v="9"/>
    <n v="76"/>
    <n v="4576.8999999999996"/>
    <n v="5126.1279999999997"/>
    <x v="21"/>
    <x v="0"/>
  </r>
  <r>
    <x v="0"/>
    <x v="1"/>
    <x v="4"/>
    <x v="10"/>
    <n v="46"/>
    <n v="200"/>
    <n v="224"/>
    <x v="22"/>
    <x v="0"/>
  </r>
  <r>
    <x v="0"/>
    <x v="1"/>
    <x v="4"/>
    <x v="11"/>
    <n v="34"/>
    <n v="4576.8"/>
    <n v="5126.0160000000005"/>
    <x v="23"/>
    <x v="0"/>
  </r>
  <r>
    <x v="0"/>
    <x v="1"/>
    <x v="1"/>
    <x v="12"/>
    <n v="7"/>
    <n v="200"/>
    <n v="224"/>
    <x v="22"/>
    <x v="0"/>
  </r>
  <r>
    <x v="0"/>
    <x v="1"/>
    <x v="4"/>
    <x v="14"/>
    <n v="3"/>
    <n v="4577.3"/>
    <n v="5126.576"/>
    <x v="24"/>
    <x v="0"/>
  </r>
  <r>
    <x v="0"/>
    <x v="1"/>
    <x v="5"/>
    <x v="13"/>
    <n v="2"/>
    <n v="6600"/>
    <n v="7392"/>
    <x v="25"/>
    <x v="0"/>
  </r>
  <r>
    <x v="0"/>
    <x v="2"/>
    <x v="0"/>
    <x v="0"/>
    <n v="3566"/>
    <n v="4577.3"/>
    <n v="5126.576"/>
    <x v="24"/>
    <x v="0"/>
  </r>
  <r>
    <x v="0"/>
    <x v="2"/>
    <x v="0"/>
    <x v="1"/>
    <n v="2498"/>
    <n v="8000"/>
    <n v="8960"/>
    <x v="26"/>
    <x v="0"/>
  </r>
  <r>
    <x v="0"/>
    <x v="2"/>
    <x v="1"/>
    <x v="2"/>
    <n v="1245"/>
    <n v="4577.2"/>
    <n v="5126.4639999999999"/>
    <x v="20"/>
    <x v="0"/>
  </r>
  <r>
    <x v="0"/>
    <x v="2"/>
    <x v="2"/>
    <x v="3"/>
    <n v="644"/>
    <n v="5743.5"/>
    <n v="6432.72"/>
    <x v="27"/>
    <x v="0"/>
  </r>
  <r>
    <x v="0"/>
    <x v="2"/>
    <x v="3"/>
    <x v="4"/>
    <n v="643"/>
    <n v="7000"/>
    <n v="7840"/>
    <x v="17"/>
    <x v="0"/>
  </r>
  <r>
    <x v="0"/>
    <x v="2"/>
    <x v="2"/>
    <x v="5"/>
    <n v="455"/>
    <n v="4578.6000000000004"/>
    <n v="5128.0320000000002"/>
    <x v="18"/>
    <x v="0"/>
  </r>
  <r>
    <x v="0"/>
    <x v="2"/>
    <x v="3"/>
    <x v="6"/>
    <n v="345"/>
    <n v="7000"/>
    <n v="7840"/>
    <x v="17"/>
    <x v="0"/>
  </r>
  <r>
    <x v="0"/>
    <x v="2"/>
    <x v="1"/>
    <x v="7"/>
    <n v="122"/>
    <n v="100"/>
    <n v="112"/>
    <x v="19"/>
    <x v="0"/>
  </r>
  <r>
    <x v="0"/>
    <x v="2"/>
    <x v="4"/>
    <x v="8"/>
    <n v="78"/>
    <n v="4577.2"/>
    <n v="5126.4639999999999"/>
    <x v="20"/>
    <x v="0"/>
  </r>
  <r>
    <x v="0"/>
    <x v="2"/>
    <x v="4"/>
    <x v="9"/>
    <n v="76"/>
    <n v="4576.8999999999996"/>
    <n v="5126.1279999999997"/>
    <x v="21"/>
    <x v="0"/>
  </r>
  <r>
    <x v="0"/>
    <x v="2"/>
    <x v="4"/>
    <x v="10"/>
    <n v="46"/>
    <n v="200"/>
    <n v="224"/>
    <x v="22"/>
    <x v="0"/>
  </r>
  <r>
    <x v="0"/>
    <x v="2"/>
    <x v="4"/>
    <x v="11"/>
    <n v="34"/>
    <n v="4576.8"/>
    <n v="5126.0160000000005"/>
    <x v="23"/>
    <x v="1"/>
  </r>
  <r>
    <x v="0"/>
    <x v="2"/>
    <x v="1"/>
    <x v="12"/>
    <n v="7"/>
    <n v="200"/>
    <n v="224"/>
    <x v="22"/>
    <x v="1"/>
  </r>
  <r>
    <x v="0"/>
    <x v="2"/>
    <x v="4"/>
    <x v="14"/>
    <n v="3"/>
    <n v="3333"/>
    <n v="5126.576"/>
    <x v="28"/>
    <x v="1"/>
  </r>
  <r>
    <x v="0"/>
    <x v="2"/>
    <x v="5"/>
    <x v="13"/>
    <n v="2"/>
    <n v="6600"/>
    <n v="7392"/>
    <x v="25"/>
    <x v="1"/>
  </r>
  <r>
    <x v="0"/>
    <x v="3"/>
    <x v="0"/>
    <x v="0"/>
    <n v="3566"/>
    <n v="4577.3"/>
    <n v="5126.576"/>
    <x v="24"/>
    <x v="1"/>
  </r>
  <r>
    <x v="0"/>
    <x v="3"/>
    <x v="0"/>
    <x v="1"/>
    <n v="2498"/>
    <n v="8000"/>
    <n v="8960"/>
    <x v="26"/>
    <x v="1"/>
  </r>
  <r>
    <x v="0"/>
    <x v="3"/>
    <x v="1"/>
    <x v="2"/>
    <n v="1245"/>
    <n v="4577.2"/>
    <n v="5126.4639999999999"/>
    <x v="20"/>
    <x v="1"/>
  </r>
  <r>
    <x v="0"/>
    <x v="3"/>
    <x v="2"/>
    <x v="3"/>
    <n v="644"/>
    <n v="5743.5"/>
    <n v="6432.72"/>
    <x v="27"/>
    <x v="1"/>
  </r>
  <r>
    <x v="0"/>
    <x v="3"/>
    <x v="3"/>
    <x v="4"/>
    <n v="643"/>
    <n v="7000"/>
    <n v="7840"/>
    <x v="17"/>
    <x v="1"/>
  </r>
  <r>
    <x v="0"/>
    <x v="3"/>
    <x v="2"/>
    <x v="5"/>
    <n v="455"/>
    <n v="4578.6000000000004"/>
    <n v="5128.0320000000002"/>
    <x v="18"/>
    <x v="1"/>
  </r>
  <r>
    <x v="0"/>
    <x v="3"/>
    <x v="3"/>
    <x v="6"/>
    <n v="345"/>
    <n v="7000"/>
    <n v="7840"/>
    <x v="17"/>
    <x v="1"/>
  </r>
  <r>
    <x v="0"/>
    <x v="3"/>
    <x v="1"/>
    <x v="7"/>
    <n v="122"/>
    <n v="100"/>
    <n v="112"/>
    <x v="19"/>
    <x v="1"/>
  </r>
  <r>
    <x v="0"/>
    <x v="3"/>
    <x v="4"/>
    <x v="8"/>
    <n v="78"/>
    <n v="4577.2"/>
    <n v="5126.4639999999999"/>
    <x v="20"/>
    <x v="1"/>
  </r>
  <r>
    <x v="0"/>
    <x v="3"/>
    <x v="4"/>
    <x v="9"/>
    <n v="76"/>
    <n v="4576.8999999999996"/>
    <n v="5126.1279999999997"/>
    <x v="21"/>
    <x v="1"/>
  </r>
  <r>
    <x v="0"/>
    <x v="3"/>
    <x v="4"/>
    <x v="10"/>
    <n v="46"/>
    <n v="200"/>
    <n v="224"/>
    <x v="22"/>
    <x v="1"/>
  </r>
  <r>
    <x v="0"/>
    <x v="3"/>
    <x v="4"/>
    <x v="11"/>
    <n v="34"/>
    <n v="4576.8"/>
    <n v="5126.0160000000005"/>
    <x v="23"/>
    <x v="1"/>
  </r>
  <r>
    <x v="0"/>
    <x v="3"/>
    <x v="1"/>
    <x v="12"/>
    <n v="7"/>
    <n v="200"/>
    <n v="224"/>
    <x v="22"/>
    <x v="1"/>
  </r>
  <r>
    <x v="0"/>
    <x v="3"/>
    <x v="4"/>
    <x v="14"/>
    <n v="3"/>
    <n v="4577.3"/>
    <n v="5126.576"/>
    <x v="24"/>
    <x v="1"/>
  </r>
  <r>
    <x v="0"/>
    <x v="3"/>
    <x v="5"/>
    <x v="13"/>
    <n v="2"/>
    <n v="6600"/>
    <n v="7392"/>
    <x v="25"/>
    <x v="1"/>
  </r>
  <r>
    <x v="0"/>
    <x v="4"/>
    <x v="0"/>
    <x v="0"/>
    <n v="3566"/>
    <n v="4577.3"/>
    <n v="5126.576"/>
    <x v="24"/>
    <x v="1"/>
  </r>
  <r>
    <x v="0"/>
    <x v="4"/>
    <x v="0"/>
    <x v="1"/>
    <n v="2498"/>
    <n v="8000"/>
    <n v="8960"/>
    <x v="26"/>
    <x v="1"/>
  </r>
  <r>
    <x v="0"/>
    <x v="4"/>
    <x v="1"/>
    <x v="2"/>
    <n v="1245"/>
    <n v="4577.2"/>
    <n v="5126.4639999999999"/>
    <x v="20"/>
    <x v="1"/>
  </r>
  <r>
    <x v="0"/>
    <x v="4"/>
    <x v="2"/>
    <x v="3"/>
    <n v="644"/>
    <n v="5743.5"/>
    <n v="6432.72"/>
    <x v="27"/>
    <x v="1"/>
  </r>
  <r>
    <x v="0"/>
    <x v="4"/>
    <x v="3"/>
    <x v="4"/>
    <n v="643"/>
    <n v="7000"/>
    <n v="7840"/>
    <x v="17"/>
    <x v="0"/>
  </r>
  <r>
    <x v="0"/>
    <x v="4"/>
    <x v="2"/>
    <x v="5"/>
    <n v="455"/>
    <n v="4578.6000000000004"/>
    <n v="5128.0320000000002"/>
    <x v="18"/>
    <x v="0"/>
  </r>
  <r>
    <x v="0"/>
    <x v="4"/>
    <x v="3"/>
    <x v="6"/>
    <n v="345"/>
    <n v="7000"/>
    <n v="7840"/>
    <x v="17"/>
    <x v="0"/>
  </r>
  <r>
    <x v="0"/>
    <x v="4"/>
    <x v="1"/>
    <x v="7"/>
    <n v="122"/>
    <n v="100"/>
    <n v="112"/>
    <x v="19"/>
    <x v="0"/>
  </r>
  <r>
    <x v="0"/>
    <x v="4"/>
    <x v="4"/>
    <x v="8"/>
    <n v="78"/>
    <n v="4577.2"/>
    <n v="5126.4639999999999"/>
    <x v="20"/>
    <x v="0"/>
  </r>
  <r>
    <x v="0"/>
    <x v="4"/>
    <x v="4"/>
    <x v="9"/>
    <n v="76"/>
    <n v="4576.8999999999996"/>
    <n v="5126.1279999999997"/>
    <x v="21"/>
    <x v="0"/>
  </r>
  <r>
    <x v="0"/>
    <x v="4"/>
    <x v="4"/>
    <x v="10"/>
    <n v="46"/>
    <n v="200"/>
    <n v="224"/>
    <x v="22"/>
    <x v="0"/>
  </r>
  <r>
    <x v="0"/>
    <x v="4"/>
    <x v="4"/>
    <x v="11"/>
    <n v="34"/>
    <n v="4576.8"/>
    <n v="5126.0160000000005"/>
    <x v="23"/>
    <x v="0"/>
  </r>
  <r>
    <x v="0"/>
    <x v="4"/>
    <x v="1"/>
    <x v="12"/>
    <n v="7"/>
    <n v="200"/>
    <n v="224"/>
    <x v="22"/>
    <x v="0"/>
  </r>
  <r>
    <x v="0"/>
    <x v="4"/>
    <x v="4"/>
    <x v="14"/>
    <n v="3"/>
    <n v="4577.3"/>
    <n v="5126.576"/>
    <x v="24"/>
    <x v="0"/>
  </r>
  <r>
    <x v="0"/>
    <x v="4"/>
    <x v="5"/>
    <x v="13"/>
    <n v="2"/>
    <n v="6600"/>
    <n v="7392"/>
    <x v="25"/>
    <x v="0"/>
  </r>
  <r>
    <x v="0"/>
    <x v="5"/>
    <x v="0"/>
    <x v="0"/>
    <n v="3566"/>
    <n v="4577.3"/>
    <n v="5126.576"/>
    <x v="24"/>
    <x v="0"/>
  </r>
  <r>
    <x v="0"/>
    <x v="5"/>
    <x v="0"/>
    <x v="1"/>
    <n v="2498"/>
    <n v="8000"/>
    <n v="8960"/>
    <x v="26"/>
    <x v="0"/>
  </r>
  <r>
    <x v="0"/>
    <x v="5"/>
    <x v="1"/>
    <x v="2"/>
    <n v="1245"/>
    <n v="4577.2"/>
    <n v="5126.4639999999999"/>
    <x v="20"/>
    <x v="0"/>
  </r>
  <r>
    <x v="0"/>
    <x v="5"/>
    <x v="2"/>
    <x v="3"/>
    <n v="644"/>
    <n v="5743.5"/>
    <n v="6432.72"/>
    <x v="27"/>
    <x v="0"/>
  </r>
  <r>
    <x v="0"/>
    <x v="5"/>
    <x v="3"/>
    <x v="4"/>
    <n v="643"/>
    <n v="7000"/>
    <n v="7840"/>
    <x v="17"/>
    <x v="0"/>
  </r>
  <r>
    <x v="0"/>
    <x v="5"/>
    <x v="2"/>
    <x v="5"/>
    <n v="455"/>
    <n v="4578.6000000000004"/>
    <n v="5128.0320000000002"/>
    <x v="18"/>
    <x v="0"/>
  </r>
  <r>
    <x v="0"/>
    <x v="5"/>
    <x v="3"/>
    <x v="6"/>
    <n v="345"/>
    <n v="7000"/>
    <n v="7840"/>
    <x v="17"/>
    <x v="0"/>
  </r>
  <r>
    <x v="0"/>
    <x v="5"/>
    <x v="1"/>
    <x v="7"/>
    <n v="122"/>
    <n v="100"/>
    <n v="112"/>
    <x v="19"/>
    <x v="0"/>
  </r>
  <r>
    <x v="0"/>
    <x v="5"/>
    <x v="4"/>
    <x v="8"/>
    <n v="78"/>
    <n v="4577.2"/>
    <n v="5126.4639999999999"/>
    <x v="20"/>
    <x v="0"/>
  </r>
  <r>
    <x v="0"/>
    <x v="5"/>
    <x v="4"/>
    <x v="9"/>
    <n v="76"/>
    <n v="4576.8999999999996"/>
    <n v="5126.1279999999997"/>
    <x v="21"/>
    <x v="0"/>
  </r>
  <r>
    <x v="0"/>
    <x v="5"/>
    <x v="4"/>
    <x v="10"/>
    <n v="46"/>
    <n v="200"/>
    <n v="224"/>
    <x v="22"/>
    <x v="0"/>
  </r>
  <r>
    <x v="0"/>
    <x v="5"/>
    <x v="4"/>
    <x v="11"/>
    <n v="34"/>
    <n v="4576.8"/>
    <n v="5126.0160000000005"/>
    <x v="23"/>
    <x v="0"/>
  </r>
  <r>
    <x v="0"/>
    <x v="5"/>
    <x v="1"/>
    <x v="12"/>
    <n v="7"/>
    <n v="200"/>
    <n v="224"/>
    <x v="22"/>
    <x v="0"/>
  </r>
  <r>
    <x v="0"/>
    <x v="5"/>
    <x v="5"/>
    <x v="13"/>
    <n v="3"/>
    <n v="6600"/>
    <n v="7392"/>
    <x v="25"/>
    <x v="0"/>
  </r>
  <r>
    <x v="0"/>
    <x v="5"/>
    <x v="4"/>
    <x v="14"/>
    <n v="3"/>
    <n v="4577.3"/>
    <n v="5126.576"/>
    <x v="24"/>
    <x v="0"/>
  </r>
  <r>
    <x v="0"/>
    <x v="6"/>
    <x v="0"/>
    <x v="0"/>
    <n v="3566"/>
    <n v="4577.3"/>
    <n v="5126.576"/>
    <x v="24"/>
    <x v="0"/>
  </r>
  <r>
    <x v="0"/>
    <x v="6"/>
    <x v="0"/>
    <x v="1"/>
    <n v="2498"/>
    <n v="8000"/>
    <n v="8960"/>
    <x v="26"/>
    <x v="0"/>
  </r>
  <r>
    <x v="0"/>
    <x v="6"/>
    <x v="1"/>
    <x v="2"/>
    <n v="1245"/>
    <n v="4577.2"/>
    <n v="5126.4639999999999"/>
    <x v="20"/>
    <x v="0"/>
  </r>
  <r>
    <x v="0"/>
    <x v="6"/>
    <x v="2"/>
    <x v="3"/>
    <n v="644"/>
    <n v="5743.5"/>
    <n v="6432.72"/>
    <x v="27"/>
    <x v="0"/>
  </r>
  <r>
    <x v="0"/>
    <x v="6"/>
    <x v="3"/>
    <x v="4"/>
    <n v="643"/>
    <n v="7000"/>
    <n v="7840"/>
    <x v="17"/>
    <x v="0"/>
  </r>
  <r>
    <x v="0"/>
    <x v="6"/>
    <x v="2"/>
    <x v="5"/>
    <n v="455"/>
    <n v="4578.6000000000004"/>
    <n v="5128.0320000000002"/>
    <x v="18"/>
    <x v="0"/>
  </r>
  <r>
    <x v="0"/>
    <x v="6"/>
    <x v="3"/>
    <x v="6"/>
    <n v="345"/>
    <n v="7000"/>
    <n v="7840"/>
    <x v="17"/>
    <x v="0"/>
  </r>
  <r>
    <x v="0"/>
    <x v="6"/>
    <x v="1"/>
    <x v="7"/>
    <n v="122"/>
    <n v="100"/>
    <n v="112"/>
    <x v="19"/>
    <x v="0"/>
  </r>
  <r>
    <x v="0"/>
    <x v="6"/>
    <x v="4"/>
    <x v="8"/>
    <n v="78"/>
    <n v="4577.2"/>
    <n v="5126.4639999999999"/>
    <x v="20"/>
    <x v="0"/>
  </r>
  <r>
    <x v="0"/>
    <x v="6"/>
    <x v="4"/>
    <x v="9"/>
    <n v="76"/>
    <n v="4576.8999999999996"/>
    <n v="5126.1279999999997"/>
    <x v="21"/>
    <x v="0"/>
  </r>
  <r>
    <x v="0"/>
    <x v="6"/>
    <x v="4"/>
    <x v="10"/>
    <n v="46"/>
    <n v="200"/>
    <n v="224"/>
    <x v="22"/>
    <x v="0"/>
  </r>
  <r>
    <x v="0"/>
    <x v="6"/>
    <x v="4"/>
    <x v="11"/>
    <n v="34"/>
    <n v="4576.8"/>
    <n v="5126.0160000000005"/>
    <x v="23"/>
    <x v="0"/>
  </r>
  <r>
    <x v="0"/>
    <x v="6"/>
    <x v="1"/>
    <x v="12"/>
    <n v="7"/>
    <n v="200"/>
    <n v="224"/>
    <x v="22"/>
    <x v="0"/>
  </r>
  <r>
    <x v="0"/>
    <x v="6"/>
    <x v="4"/>
    <x v="14"/>
    <n v="3"/>
    <n v="4577.3"/>
    <n v="5126.576"/>
    <x v="24"/>
    <x v="0"/>
  </r>
  <r>
    <x v="0"/>
    <x v="6"/>
    <x v="5"/>
    <x v="13"/>
    <n v="2"/>
    <n v="6600"/>
    <n v="7392"/>
    <x v="25"/>
    <x v="0"/>
  </r>
  <r>
    <x v="0"/>
    <x v="7"/>
    <x v="0"/>
    <x v="0"/>
    <n v="3566"/>
    <n v="4577.3"/>
    <n v="5126.576"/>
    <x v="24"/>
    <x v="0"/>
  </r>
  <r>
    <x v="0"/>
    <x v="7"/>
    <x v="0"/>
    <x v="1"/>
    <n v="2498"/>
    <n v="8000"/>
    <n v="8960"/>
    <x v="26"/>
    <x v="1"/>
  </r>
  <r>
    <x v="0"/>
    <x v="7"/>
    <x v="1"/>
    <x v="2"/>
    <n v="1245"/>
    <n v="4577.2"/>
    <n v="5126.4639999999999"/>
    <x v="20"/>
    <x v="1"/>
  </r>
  <r>
    <x v="0"/>
    <x v="7"/>
    <x v="2"/>
    <x v="3"/>
    <n v="644"/>
    <n v="5743.5"/>
    <n v="6432.72"/>
    <x v="27"/>
    <x v="1"/>
  </r>
  <r>
    <x v="0"/>
    <x v="7"/>
    <x v="3"/>
    <x v="4"/>
    <n v="643"/>
    <n v="7000"/>
    <n v="7840"/>
    <x v="17"/>
    <x v="1"/>
  </r>
  <r>
    <x v="0"/>
    <x v="7"/>
    <x v="2"/>
    <x v="5"/>
    <n v="455"/>
    <n v="4578.6000000000004"/>
    <n v="5128.0320000000002"/>
    <x v="18"/>
    <x v="1"/>
  </r>
  <r>
    <x v="0"/>
    <x v="7"/>
    <x v="3"/>
    <x v="6"/>
    <n v="345"/>
    <n v="7000"/>
    <n v="7840"/>
    <x v="17"/>
    <x v="1"/>
  </r>
  <r>
    <x v="0"/>
    <x v="7"/>
    <x v="1"/>
    <x v="7"/>
    <n v="122"/>
    <n v="100"/>
    <n v="112"/>
    <x v="19"/>
    <x v="1"/>
  </r>
  <r>
    <x v="0"/>
    <x v="7"/>
    <x v="4"/>
    <x v="8"/>
    <n v="78"/>
    <n v="4577.2"/>
    <n v="5126.4639999999999"/>
    <x v="20"/>
    <x v="1"/>
  </r>
  <r>
    <x v="0"/>
    <x v="7"/>
    <x v="4"/>
    <x v="9"/>
    <n v="76"/>
    <n v="4576.8999999999996"/>
    <n v="5126.1279999999997"/>
    <x v="21"/>
    <x v="1"/>
  </r>
  <r>
    <x v="0"/>
    <x v="7"/>
    <x v="4"/>
    <x v="10"/>
    <n v="46"/>
    <n v="200"/>
    <n v="224"/>
    <x v="22"/>
    <x v="1"/>
  </r>
  <r>
    <x v="0"/>
    <x v="7"/>
    <x v="4"/>
    <x v="11"/>
    <n v="34"/>
    <n v="4576.8"/>
    <n v="5126.0160000000005"/>
    <x v="23"/>
    <x v="1"/>
  </r>
  <r>
    <x v="0"/>
    <x v="7"/>
    <x v="1"/>
    <x v="12"/>
    <n v="7"/>
    <n v="200"/>
    <n v="224"/>
    <x v="22"/>
    <x v="1"/>
  </r>
  <r>
    <x v="0"/>
    <x v="7"/>
    <x v="4"/>
    <x v="14"/>
    <n v="3"/>
    <n v="4577.3"/>
    <n v="5126.576"/>
    <x v="24"/>
    <x v="1"/>
  </r>
  <r>
    <x v="0"/>
    <x v="7"/>
    <x v="5"/>
    <x v="13"/>
    <n v="2"/>
    <n v="6600"/>
    <n v="7392"/>
    <x v="25"/>
    <x v="1"/>
  </r>
  <r>
    <x v="0"/>
    <x v="8"/>
    <x v="0"/>
    <x v="0"/>
    <n v="3566"/>
    <n v="4577.3"/>
    <n v="5126.576"/>
    <x v="24"/>
    <x v="1"/>
  </r>
  <r>
    <x v="0"/>
    <x v="8"/>
    <x v="0"/>
    <x v="1"/>
    <n v="2498"/>
    <n v="8000"/>
    <n v="8960"/>
    <x v="26"/>
    <x v="1"/>
  </r>
  <r>
    <x v="0"/>
    <x v="8"/>
    <x v="1"/>
    <x v="2"/>
    <n v="1245"/>
    <n v="4577.2"/>
    <n v="5126.4639999999999"/>
    <x v="20"/>
    <x v="1"/>
  </r>
  <r>
    <x v="0"/>
    <x v="8"/>
    <x v="2"/>
    <x v="3"/>
    <n v="644"/>
    <n v="5743.5"/>
    <n v="6432.72"/>
    <x v="27"/>
    <x v="1"/>
  </r>
  <r>
    <x v="0"/>
    <x v="8"/>
    <x v="3"/>
    <x v="4"/>
    <n v="643"/>
    <n v="7000"/>
    <n v="7840"/>
    <x v="17"/>
    <x v="1"/>
  </r>
  <r>
    <x v="0"/>
    <x v="8"/>
    <x v="2"/>
    <x v="5"/>
    <n v="455"/>
    <n v="4578.6000000000004"/>
    <n v="5128.0320000000002"/>
    <x v="18"/>
    <x v="1"/>
  </r>
  <r>
    <x v="0"/>
    <x v="8"/>
    <x v="3"/>
    <x v="6"/>
    <n v="345"/>
    <n v="7000"/>
    <n v="7840"/>
    <x v="17"/>
    <x v="1"/>
  </r>
  <r>
    <x v="0"/>
    <x v="8"/>
    <x v="1"/>
    <x v="7"/>
    <n v="122"/>
    <n v="100"/>
    <n v="112"/>
    <x v="19"/>
    <x v="1"/>
  </r>
  <r>
    <x v="0"/>
    <x v="8"/>
    <x v="4"/>
    <x v="8"/>
    <n v="78"/>
    <n v="4577.2"/>
    <n v="5126.4639999999999"/>
    <x v="20"/>
    <x v="1"/>
  </r>
  <r>
    <x v="0"/>
    <x v="8"/>
    <x v="4"/>
    <x v="9"/>
    <n v="76"/>
    <n v="4576.8999999999996"/>
    <n v="5126.1279999999997"/>
    <x v="21"/>
    <x v="1"/>
  </r>
  <r>
    <x v="0"/>
    <x v="8"/>
    <x v="4"/>
    <x v="10"/>
    <n v="46"/>
    <n v="200"/>
    <n v="224"/>
    <x v="22"/>
    <x v="1"/>
  </r>
  <r>
    <x v="0"/>
    <x v="8"/>
    <x v="4"/>
    <x v="11"/>
    <n v="34"/>
    <n v="4576.8"/>
    <n v="5126.0160000000005"/>
    <x v="23"/>
    <x v="0"/>
  </r>
  <r>
    <x v="0"/>
    <x v="8"/>
    <x v="1"/>
    <x v="12"/>
    <n v="7"/>
    <n v="200"/>
    <n v="224"/>
    <x v="22"/>
    <x v="0"/>
  </r>
  <r>
    <x v="0"/>
    <x v="8"/>
    <x v="4"/>
    <x v="14"/>
    <n v="3"/>
    <n v="4577.3"/>
    <n v="5126.576"/>
    <x v="24"/>
    <x v="0"/>
  </r>
  <r>
    <x v="0"/>
    <x v="8"/>
    <x v="5"/>
    <x v="13"/>
    <n v="2"/>
    <n v="6600"/>
    <n v="7392"/>
    <x v="25"/>
    <x v="0"/>
  </r>
  <r>
    <x v="0"/>
    <x v="9"/>
    <x v="0"/>
    <x v="0"/>
    <n v="3566"/>
    <n v="4577.3"/>
    <n v="5126.576"/>
    <x v="24"/>
    <x v="0"/>
  </r>
  <r>
    <x v="0"/>
    <x v="9"/>
    <x v="0"/>
    <x v="1"/>
    <n v="2498"/>
    <n v="8000"/>
    <n v="8960"/>
    <x v="26"/>
    <x v="0"/>
  </r>
  <r>
    <x v="0"/>
    <x v="9"/>
    <x v="1"/>
    <x v="2"/>
    <n v="1245"/>
    <n v="4577.2"/>
    <n v="5126.4639999999999"/>
    <x v="20"/>
    <x v="0"/>
  </r>
  <r>
    <x v="0"/>
    <x v="9"/>
    <x v="2"/>
    <x v="3"/>
    <n v="644"/>
    <n v="5743.5"/>
    <n v="6432.72"/>
    <x v="27"/>
    <x v="0"/>
  </r>
  <r>
    <x v="0"/>
    <x v="9"/>
    <x v="3"/>
    <x v="4"/>
    <n v="643"/>
    <n v="7000"/>
    <n v="7840"/>
    <x v="17"/>
    <x v="0"/>
  </r>
  <r>
    <x v="0"/>
    <x v="9"/>
    <x v="2"/>
    <x v="5"/>
    <n v="455"/>
    <n v="4578.6000000000004"/>
    <n v="5128.0320000000002"/>
    <x v="18"/>
    <x v="0"/>
  </r>
  <r>
    <x v="0"/>
    <x v="9"/>
    <x v="3"/>
    <x v="6"/>
    <n v="345"/>
    <n v="7000"/>
    <n v="7840"/>
    <x v="17"/>
    <x v="0"/>
  </r>
  <r>
    <x v="0"/>
    <x v="9"/>
    <x v="1"/>
    <x v="7"/>
    <n v="122"/>
    <n v="100"/>
    <n v="112"/>
    <x v="19"/>
    <x v="0"/>
  </r>
  <r>
    <x v="0"/>
    <x v="9"/>
    <x v="4"/>
    <x v="8"/>
    <n v="78"/>
    <n v="4577.2"/>
    <n v="5126.4639999999999"/>
    <x v="20"/>
    <x v="0"/>
  </r>
  <r>
    <x v="0"/>
    <x v="9"/>
    <x v="4"/>
    <x v="9"/>
    <n v="76"/>
    <n v="4576.8999999999996"/>
    <n v="5126.1279999999997"/>
    <x v="21"/>
    <x v="0"/>
  </r>
  <r>
    <x v="0"/>
    <x v="9"/>
    <x v="4"/>
    <x v="10"/>
    <n v="46"/>
    <n v="200"/>
    <n v="224"/>
    <x v="22"/>
    <x v="0"/>
  </r>
  <r>
    <x v="0"/>
    <x v="9"/>
    <x v="4"/>
    <x v="11"/>
    <n v="34"/>
    <n v="4576.8"/>
    <n v="5126.0160000000005"/>
    <x v="23"/>
    <x v="0"/>
  </r>
  <r>
    <x v="0"/>
    <x v="9"/>
    <x v="1"/>
    <x v="12"/>
    <n v="7"/>
    <n v="200"/>
    <n v="224"/>
    <x v="22"/>
    <x v="0"/>
  </r>
  <r>
    <x v="0"/>
    <x v="9"/>
    <x v="4"/>
    <x v="14"/>
    <n v="3"/>
    <n v="4577.3"/>
    <n v="5126.576"/>
    <x v="24"/>
    <x v="1"/>
  </r>
  <r>
    <x v="0"/>
    <x v="9"/>
    <x v="5"/>
    <x v="13"/>
    <n v="2"/>
    <n v="6600"/>
    <n v="7392"/>
    <x v="25"/>
    <x v="1"/>
  </r>
  <r>
    <x v="0"/>
    <x v="10"/>
    <x v="0"/>
    <x v="0"/>
    <n v="3566"/>
    <n v="4577.3"/>
    <n v="5126.576"/>
    <x v="24"/>
    <x v="1"/>
  </r>
  <r>
    <x v="0"/>
    <x v="10"/>
    <x v="0"/>
    <x v="1"/>
    <n v="2498"/>
    <n v="8000"/>
    <n v="8960"/>
    <x v="26"/>
    <x v="1"/>
  </r>
  <r>
    <x v="0"/>
    <x v="10"/>
    <x v="1"/>
    <x v="2"/>
    <n v="1245"/>
    <n v="4577.2"/>
    <n v="5126.4639999999999"/>
    <x v="20"/>
    <x v="1"/>
  </r>
  <r>
    <x v="0"/>
    <x v="10"/>
    <x v="2"/>
    <x v="3"/>
    <n v="644"/>
    <n v="5743.5"/>
    <n v="6432.72"/>
    <x v="27"/>
    <x v="1"/>
  </r>
  <r>
    <x v="0"/>
    <x v="10"/>
    <x v="3"/>
    <x v="4"/>
    <n v="643"/>
    <n v="7000"/>
    <n v="7840"/>
    <x v="17"/>
    <x v="1"/>
  </r>
  <r>
    <x v="0"/>
    <x v="10"/>
    <x v="2"/>
    <x v="5"/>
    <n v="455"/>
    <n v="4578.6000000000004"/>
    <n v="5128.0320000000002"/>
    <x v="18"/>
    <x v="1"/>
  </r>
  <r>
    <x v="0"/>
    <x v="10"/>
    <x v="3"/>
    <x v="6"/>
    <n v="345"/>
    <n v="7000"/>
    <n v="7840"/>
    <x v="17"/>
    <x v="1"/>
  </r>
  <r>
    <x v="0"/>
    <x v="10"/>
    <x v="1"/>
    <x v="7"/>
    <n v="122"/>
    <n v="100"/>
    <n v="112"/>
    <x v="19"/>
    <x v="1"/>
  </r>
  <r>
    <x v="0"/>
    <x v="10"/>
    <x v="4"/>
    <x v="8"/>
    <n v="78"/>
    <n v="4577.2"/>
    <n v="5126.4639999999999"/>
    <x v="20"/>
    <x v="1"/>
  </r>
  <r>
    <x v="0"/>
    <x v="10"/>
    <x v="4"/>
    <x v="9"/>
    <n v="76"/>
    <n v="4576.8999999999996"/>
    <n v="5126.1279999999997"/>
    <x v="21"/>
    <x v="1"/>
  </r>
  <r>
    <x v="0"/>
    <x v="10"/>
    <x v="4"/>
    <x v="10"/>
    <n v="46"/>
    <n v="200"/>
    <n v="224"/>
    <x v="22"/>
    <x v="1"/>
  </r>
  <r>
    <x v="0"/>
    <x v="10"/>
    <x v="4"/>
    <x v="11"/>
    <n v="34"/>
    <n v="4576.8"/>
    <n v="5126.0160000000005"/>
    <x v="23"/>
    <x v="1"/>
  </r>
  <r>
    <x v="0"/>
    <x v="10"/>
    <x v="1"/>
    <x v="12"/>
    <n v="7"/>
    <n v="200"/>
    <n v="224"/>
    <x v="22"/>
    <x v="1"/>
  </r>
  <r>
    <x v="0"/>
    <x v="10"/>
    <x v="4"/>
    <x v="14"/>
    <n v="3"/>
    <n v="4577.3"/>
    <n v="5126.576"/>
    <x v="24"/>
    <x v="1"/>
  </r>
  <r>
    <x v="0"/>
    <x v="10"/>
    <x v="5"/>
    <x v="13"/>
    <n v="2"/>
    <n v="6600"/>
    <n v="7392"/>
    <x v="25"/>
    <x v="0"/>
  </r>
  <r>
    <x v="0"/>
    <x v="11"/>
    <x v="0"/>
    <x v="0"/>
    <n v="3566"/>
    <n v="4577.3"/>
    <n v="5126.576"/>
    <x v="24"/>
    <x v="0"/>
  </r>
  <r>
    <x v="0"/>
    <x v="11"/>
    <x v="0"/>
    <x v="1"/>
    <n v="2498"/>
    <n v="8000"/>
    <n v="8960"/>
    <x v="26"/>
    <x v="0"/>
  </r>
  <r>
    <x v="0"/>
    <x v="11"/>
    <x v="1"/>
    <x v="2"/>
    <n v="1245"/>
    <n v="4577.2"/>
    <n v="5126.4639999999999"/>
    <x v="20"/>
    <x v="0"/>
  </r>
  <r>
    <x v="0"/>
    <x v="11"/>
    <x v="2"/>
    <x v="3"/>
    <n v="644"/>
    <n v="5743.5"/>
    <n v="6432.72"/>
    <x v="27"/>
    <x v="0"/>
  </r>
  <r>
    <x v="0"/>
    <x v="11"/>
    <x v="3"/>
    <x v="4"/>
    <n v="643"/>
    <n v="7000"/>
    <n v="7840"/>
    <x v="17"/>
    <x v="1"/>
  </r>
  <r>
    <x v="0"/>
    <x v="11"/>
    <x v="2"/>
    <x v="5"/>
    <n v="455"/>
    <n v="4578.6000000000004"/>
    <n v="5128.0320000000002"/>
    <x v="18"/>
    <x v="1"/>
  </r>
  <r>
    <x v="0"/>
    <x v="11"/>
    <x v="3"/>
    <x v="6"/>
    <n v="345"/>
    <n v="7000"/>
    <n v="7840"/>
    <x v="17"/>
    <x v="1"/>
  </r>
  <r>
    <x v="0"/>
    <x v="11"/>
    <x v="1"/>
    <x v="7"/>
    <n v="122"/>
    <n v="100"/>
    <n v="112"/>
    <x v="19"/>
    <x v="1"/>
  </r>
  <r>
    <x v="0"/>
    <x v="11"/>
    <x v="4"/>
    <x v="8"/>
    <n v="78"/>
    <n v="4577.2"/>
    <n v="5126.4639999999999"/>
    <x v="20"/>
    <x v="1"/>
  </r>
  <r>
    <x v="0"/>
    <x v="11"/>
    <x v="4"/>
    <x v="9"/>
    <n v="76"/>
    <n v="4576.8999999999996"/>
    <n v="5126.1279999999997"/>
    <x v="21"/>
    <x v="1"/>
  </r>
  <r>
    <x v="0"/>
    <x v="11"/>
    <x v="4"/>
    <x v="10"/>
    <n v="46"/>
    <n v="200"/>
    <n v="224"/>
    <x v="22"/>
    <x v="1"/>
  </r>
  <r>
    <x v="0"/>
    <x v="11"/>
    <x v="4"/>
    <x v="11"/>
    <n v="34"/>
    <n v="4576.8"/>
    <n v="5126.0160000000005"/>
    <x v="23"/>
    <x v="1"/>
  </r>
  <r>
    <x v="0"/>
    <x v="11"/>
    <x v="1"/>
    <x v="12"/>
    <n v="7"/>
    <n v="200"/>
    <n v="224"/>
    <x v="22"/>
    <x v="1"/>
  </r>
  <r>
    <x v="0"/>
    <x v="11"/>
    <x v="4"/>
    <x v="14"/>
    <n v="3"/>
    <n v="4577.3"/>
    <n v="5126.576"/>
    <x v="24"/>
    <x v="0"/>
  </r>
  <r>
    <x v="0"/>
    <x v="11"/>
    <x v="5"/>
    <x v="13"/>
    <n v="2"/>
    <n v="6600"/>
    <n v="7392"/>
    <x v="25"/>
    <x v="1"/>
  </r>
  <r>
    <x v="1"/>
    <x v="0"/>
    <x v="0"/>
    <x v="0"/>
    <n v="6591.1679999999997"/>
    <n v="4577.3"/>
    <n v="5126.576"/>
    <x v="24"/>
    <x v="0"/>
  </r>
  <r>
    <x v="1"/>
    <x v="0"/>
    <x v="0"/>
    <x v="1"/>
    <n v="8270.64"/>
    <n v="8800"/>
    <n v="8960"/>
    <x v="14"/>
    <x v="0"/>
  </r>
  <r>
    <x v="1"/>
    <x v="0"/>
    <x v="1"/>
    <x v="2"/>
    <n v="8470"/>
    <n v="5034.92"/>
    <n v="5126.4639999999999"/>
    <x v="15"/>
    <x v="0"/>
  </r>
  <r>
    <x v="1"/>
    <x v="0"/>
    <x v="2"/>
    <x v="3"/>
    <n v="6055.1985000000004"/>
    <n v="6317.85"/>
    <n v="6432.72"/>
    <x v="16"/>
    <x v="0"/>
  </r>
  <r>
    <x v="1"/>
    <x v="0"/>
    <x v="3"/>
    <x v="4"/>
    <n v="10368.4"/>
    <n v="7700"/>
    <n v="7840"/>
    <x v="4"/>
    <x v="0"/>
  </r>
  <r>
    <x v="1"/>
    <x v="0"/>
    <x v="2"/>
    <x v="5"/>
    <n v="3101.2624999999998"/>
    <n v="5036.46"/>
    <n v="5128.0320000000002"/>
    <x v="29"/>
    <x v="0"/>
  </r>
  <r>
    <x v="1"/>
    <x v="0"/>
    <x v="3"/>
    <x v="6"/>
    <n v="6591.1679999999997"/>
    <n v="7700"/>
    <n v="7840"/>
    <x v="4"/>
    <x v="0"/>
  </r>
  <r>
    <x v="1"/>
    <x v="0"/>
    <x v="1"/>
    <x v="7"/>
    <n v="6590.7359999999999"/>
    <n v="110"/>
    <n v="112"/>
    <x v="30"/>
    <x v="0"/>
  </r>
  <r>
    <x v="1"/>
    <x v="0"/>
    <x v="4"/>
    <x v="8"/>
    <n v="288"/>
    <n v="5034.92"/>
    <n v="5126.4639999999999"/>
    <x v="15"/>
    <x v="0"/>
  </r>
  <r>
    <x v="1"/>
    <x v="0"/>
    <x v="4"/>
    <x v="9"/>
    <n v="6590.5919999999996"/>
    <n v="4576.8999999999996"/>
    <n v="5126.1279999999997"/>
    <x v="21"/>
    <x v="0"/>
  </r>
  <r>
    <x v="1"/>
    <x v="0"/>
    <x v="4"/>
    <x v="10"/>
    <n v="4032.9300000000003"/>
    <n v="200"/>
    <n v="224"/>
    <x v="22"/>
    <x v="0"/>
  </r>
  <r>
    <x v="1"/>
    <x v="0"/>
    <x v="4"/>
    <x v="11"/>
    <n v="7986"/>
    <n v="4576.8"/>
    <n v="5126.0160000000005"/>
    <x v="23"/>
    <x v="0"/>
  </r>
  <r>
    <x v="1"/>
    <x v="0"/>
    <x v="1"/>
    <x v="12"/>
    <n v="5538.5330000000004"/>
    <n v="200"/>
    <n v="224"/>
    <x v="22"/>
    <x v="0"/>
  </r>
  <r>
    <x v="1"/>
    <x v="0"/>
    <x v="5"/>
    <x v="13"/>
    <n v="3"/>
    <n v="6600"/>
    <n v="7392"/>
    <x v="25"/>
    <x v="0"/>
  </r>
  <r>
    <x v="1"/>
    <x v="0"/>
    <x v="4"/>
    <x v="14"/>
    <n v="3"/>
    <n v="4577.3"/>
    <n v="5126.576"/>
    <x v="24"/>
    <x v="0"/>
  </r>
  <r>
    <x v="1"/>
    <x v="1"/>
    <x v="0"/>
    <x v="0"/>
    <n v="3566"/>
    <n v="4577.3"/>
    <n v="5126.576"/>
    <x v="24"/>
    <x v="0"/>
  </r>
  <r>
    <x v="1"/>
    <x v="1"/>
    <x v="0"/>
    <x v="1"/>
    <n v="2498"/>
    <n v="8000"/>
    <n v="8960"/>
    <x v="26"/>
    <x v="0"/>
  </r>
  <r>
    <x v="1"/>
    <x v="1"/>
    <x v="1"/>
    <x v="2"/>
    <n v="1245"/>
    <n v="4577.2"/>
    <n v="5126.4639999999999"/>
    <x v="20"/>
    <x v="0"/>
  </r>
  <r>
    <x v="1"/>
    <x v="1"/>
    <x v="2"/>
    <x v="3"/>
    <n v="644"/>
    <n v="5743.5"/>
    <n v="6432.72"/>
    <x v="27"/>
    <x v="0"/>
  </r>
  <r>
    <x v="1"/>
    <x v="1"/>
    <x v="3"/>
    <x v="4"/>
    <n v="643"/>
    <n v="7000"/>
    <n v="7840"/>
    <x v="17"/>
    <x v="0"/>
  </r>
  <r>
    <x v="1"/>
    <x v="1"/>
    <x v="2"/>
    <x v="5"/>
    <n v="455"/>
    <n v="4578.6000000000004"/>
    <n v="5128.0320000000002"/>
    <x v="18"/>
    <x v="0"/>
  </r>
  <r>
    <x v="1"/>
    <x v="1"/>
    <x v="3"/>
    <x v="6"/>
    <n v="345"/>
    <n v="7000"/>
    <n v="7840"/>
    <x v="17"/>
    <x v="0"/>
  </r>
  <r>
    <x v="1"/>
    <x v="1"/>
    <x v="1"/>
    <x v="7"/>
    <n v="122"/>
    <n v="100"/>
    <n v="112"/>
    <x v="19"/>
    <x v="0"/>
  </r>
  <r>
    <x v="1"/>
    <x v="1"/>
    <x v="4"/>
    <x v="8"/>
    <n v="78"/>
    <n v="4577.2"/>
    <n v="5126.4639999999999"/>
    <x v="20"/>
    <x v="0"/>
  </r>
  <r>
    <x v="1"/>
    <x v="1"/>
    <x v="4"/>
    <x v="9"/>
    <n v="240"/>
    <n v="4576.8999999999996"/>
    <n v="5126.1279999999997"/>
    <x v="21"/>
    <x v="0"/>
  </r>
  <r>
    <x v="1"/>
    <x v="1"/>
    <x v="4"/>
    <x v="10"/>
    <n v="5492.16"/>
    <n v="200"/>
    <n v="224"/>
    <x v="22"/>
    <x v="0"/>
  </r>
  <r>
    <x v="1"/>
    <x v="1"/>
    <x v="4"/>
    <x v="11"/>
    <n v="240"/>
    <n v="4576.8"/>
    <n v="5126.0160000000005"/>
    <x v="23"/>
    <x v="0"/>
  </r>
  <r>
    <x v="1"/>
    <x v="1"/>
    <x v="1"/>
    <x v="12"/>
    <n v="5492.76"/>
    <n v="200"/>
    <n v="224"/>
    <x v="22"/>
    <x v="0"/>
  </r>
  <r>
    <x v="1"/>
    <x v="1"/>
    <x v="4"/>
    <x v="14"/>
    <n v="7920"/>
    <n v="4577.3"/>
    <n v="5126.576"/>
    <x v="24"/>
    <x v="0"/>
  </r>
  <r>
    <x v="1"/>
    <x v="1"/>
    <x v="5"/>
    <x v="13"/>
    <n v="5492.76"/>
    <n v="6600"/>
    <n v="7392"/>
    <x v="25"/>
    <x v="0"/>
  </r>
  <r>
    <x v="1"/>
    <x v="2"/>
    <x v="0"/>
    <x v="0"/>
    <n v="9600"/>
    <n v="4577.3"/>
    <n v="5126.576"/>
    <x v="24"/>
    <x v="0"/>
  </r>
  <r>
    <x v="1"/>
    <x v="2"/>
    <x v="0"/>
    <x v="1"/>
    <n v="5492.6399999999994"/>
    <n v="8000"/>
    <n v="8960"/>
    <x v="26"/>
    <x v="0"/>
  </r>
  <r>
    <x v="1"/>
    <x v="2"/>
    <x v="1"/>
    <x v="2"/>
    <n v="6892.2"/>
    <n v="4577.2"/>
    <n v="5126.4639999999999"/>
    <x v="20"/>
    <x v="0"/>
  </r>
  <r>
    <x v="1"/>
    <x v="2"/>
    <x v="2"/>
    <x v="3"/>
    <n v="644"/>
    <n v="5743.5"/>
    <n v="6432.72"/>
    <x v="27"/>
    <x v="0"/>
  </r>
  <r>
    <x v="1"/>
    <x v="2"/>
    <x v="3"/>
    <x v="4"/>
    <n v="643"/>
    <n v="7000"/>
    <n v="7840"/>
    <x v="17"/>
    <x v="0"/>
  </r>
  <r>
    <x v="1"/>
    <x v="2"/>
    <x v="2"/>
    <x v="5"/>
    <n v="455"/>
    <n v="4578.6000000000004"/>
    <n v="5128.0320000000002"/>
    <x v="18"/>
    <x v="0"/>
  </r>
  <r>
    <x v="1"/>
    <x v="2"/>
    <x v="3"/>
    <x v="6"/>
    <n v="345"/>
    <n v="7000"/>
    <n v="7840"/>
    <x v="17"/>
    <x v="0"/>
  </r>
  <r>
    <x v="1"/>
    <x v="2"/>
    <x v="1"/>
    <x v="7"/>
    <n v="122"/>
    <n v="100"/>
    <n v="112"/>
    <x v="19"/>
    <x v="0"/>
  </r>
  <r>
    <x v="1"/>
    <x v="2"/>
    <x v="4"/>
    <x v="8"/>
    <n v="78"/>
    <n v="4577.2"/>
    <n v="5126.4639999999999"/>
    <x v="20"/>
    <x v="0"/>
  </r>
  <r>
    <x v="1"/>
    <x v="2"/>
    <x v="4"/>
    <x v="9"/>
    <n v="76"/>
    <n v="4576.8999999999996"/>
    <n v="5126.1279999999997"/>
    <x v="21"/>
    <x v="0"/>
  </r>
  <r>
    <x v="1"/>
    <x v="2"/>
    <x v="4"/>
    <x v="10"/>
    <n v="46"/>
    <n v="200"/>
    <n v="224"/>
    <x v="22"/>
    <x v="0"/>
  </r>
  <r>
    <x v="1"/>
    <x v="2"/>
    <x v="4"/>
    <x v="11"/>
    <n v="34"/>
    <n v="4576.8"/>
    <n v="5126.0160000000005"/>
    <x v="23"/>
    <x v="0"/>
  </r>
  <r>
    <x v="1"/>
    <x v="2"/>
    <x v="1"/>
    <x v="12"/>
    <n v="7"/>
    <n v="200"/>
    <n v="224"/>
    <x v="22"/>
    <x v="0"/>
  </r>
  <r>
    <x v="1"/>
    <x v="2"/>
    <x v="4"/>
    <x v="14"/>
    <n v="3"/>
    <n v="4577.3"/>
    <n v="5126.576"/>
    <x v="24"/>
    <x v="0"/>
  </r>
  <r>
    <x v="1"/>
    <x v="2"/>
    <x v="5"/>
    <x v="13"/>
    <n v="2"/>
    <n v="6600"/>
    <n v="7392"/>
    <x v="25"/>
    <x v="0"/>
  </r>
  <r>
    <x v="1"/>
    <x v="3"/>
    <x v="0"/>
    <x v="0"/>
    <n v="3566"/>
    <n v="4577.3"/>
    <n v="5126.576"/>
    <x v="24"/>
    <x v="0"/>
  </r>
  <r>
    <x v="1"/>
    <x v="3"/>
    <x v="0"/>
    <x v="1"/>
    <n v="2498"/>
    <n v="8000"/>
    <n v="8960"/>
    <x v="26"/>
    <x v="0"/>
  </r>
  <r>
    <x v="1"/>
    <x v="3"/>
    <x v="1"/>
    <x v="2"/>
    <n v="1245"/>
    <n v="4577.2"/>
    <n v="5126.4639999999999"/>
    <x v="20"/>
    <x v="0"/>
  </r>
  <r>
    <x v="1"/>
    <x v="3"/>
    <x v="2"/>
    <x v="3"/>
    <n v="644"/>
    <n v="5743.5"/>
    <n v="6432.72"/>
    <x v="27"/>
    <x v="0"/>
  </r>
  <r>
    <x v="1"/>
    <x v="3"/>
    <x v="3"/>
    <x v="4"/>
    <n v="643"/>
    <n v="7000"/>
    <n v="7840"/>
    <x v="17"/>
    <x v="0"/>
  </r>
  <r>
    <x v="1"/>
    <x v="3"/>
    <x v="2"/>
    <x v="5"/>
    <n v="455"/>
    <n v="4578.6000000000004"/>
    <n v="5128.0320000000002"/>
    <x v="18"/>
    <x v="0"/>
  </r>
  <r>
    <x v="1"/>
    <x v="3"/>
    <x v="3"/>
    <x v="6"/>
    <n v="345"/>
    <n v="7000"/>
    <n v="7840"/>
    <x v="17"/>
    <x v="0"/>
  </r>
  <r>
    <x v="1"/>
    <x v="3"/>
    <x v="1"/>
    <x v="7"/>
    <n v="122"/>
    <n v="100"/>
    <n v="112"/>
    <x v="19"/>
    <x v="0"/>
  </r>
  <r>
    <x v="1"/>
    <x v="3"/>
    <x v="4"/>
    <x v="8"/>
    <n v="78"/>
    <n v="4577.2"/>
    <n v="5126.4639999999999"/>
    <x v="20"/>
    <x v="0"/>
  </r>
  <r>
    <x v="1"/>
    <x v="3"/>
    <x v="4"/>
    <x v="9"/>
    <n v="76"/>
    <n v="4576.8999999999996"/>
    <n v="5126.1279999999997"/>
    <x v="21"/>
    <x v="0"/>
  </r>
  <r>
    <x v="1"/>
    <x v="3"/>
    <x v="4"/>
    <x v="10"/>
    <n v="46"/>
    <n v="200"/>
    <n v="224"/>
    <x v="22"/>
    <x v="0"/>
  </r>
  <r>
    <x v="1"/>
    <x v="3"/>
    <x v="4"/>
    <x v="11"/>
    <n v="34"/>
    <n v="4576.8"/>
    <n v="5126.0160000000005"/>
    <x v="23"/>
    <x v="0"/>
  </r>
  <r>
    <x v="1"/>
    <x v="3"/>
    <x v="1"/>
    <x v="12"/>
    <n v="7"/>
    <n v="200"/>
    <n v="224"/>
    <x v="22"/>
    <x v="0"/>
  </r>
  <r>
    <x v="1"/>
    <x v="3"/>
    <x v="4"/>
    <x v="14"/>
    <n v="3"/>
    <n v="4577.3"/>
    <n v="5126.576"/>
    <x v="24"/>
    <x v="0"/>
  </r>
  <r>
    <x v="1"/>
    <x v="3"/>
    <x v="5"/>
    <x v="13"/>
    <n v="2"/>
    <n v="7920"/>
    <n v="10296"/>
    <x v="31"/>
    <x v="0"/>
  </r>
  <r>
    <x v="1"/>
    <x v="4"/>
    <x v="0"/>
    <x v="0"/>
    <n v="3566"/>
    <n v="5492.76"/>
    <n v="7140.5879999999997"/>
    <x v="0"/>
    <x v="0"/>
  </r>
  <r>
    <x v="1"/>
    <x v="4"/>
    <x v="0"/>
    <x v="1"/>
    <n v="2498"/>
    <n v="9600"/>
    <n v="12480"/>
    <x v="1"/>
    <x v="0"/>
  </r>
  <r>
    <x v="1"/>
    <x v="4"/>
    <x v="1"/>
    <x v="2"/>
    <n v="1245"/>
    <n v="5492.6399999999994"/>
    <n v="7140.4319999999989"/>
    <x v="2"/>
    <x v="0"/>
  </r>
  <r>
    <x v="1"/>
    <x v="4"/>
    <x v="2"/>
    <x v="3"/>
    <n v="644"/>
    <n v="6892.2"/>
    <n v="8959.86"/>
    <x v="3"/>
    <x v="0"/>
  </r>
  <r>
    <x v="1"/>
    <x v="4"/>
    <x v="3"/>
    <x v="4"/>
    <n v="643"/>
    <n v="8400"/>
    <n v="10920"/>
    <x v="32"/>
    <x v="0"/>
  </r>
  <r>
    <x v="1"/>
    <x v="4"/>
    <x v="2"/>
    <x v="5"/>
    <n v="455"/>
    <n v="5494.3200000000006"/>
    <n v="7142.6160000000009"/>
    <x v="33"/>
    <x v="0"/>
  </r>
  <r>
    <x v="1"/>
    <x v="4"/>
    <x v="3"/>
    <x v="6"/>
    <n v="345"/>
    <n v="8400"/>
    <n v="10920"/>
    <x v="32"/>
    <x v="0"/>
  </r>
  <r>
    <x v="1"/>
    <x v="4"/>
    <x v="1"/>
    <x v="7"/>
    <n v="122"/>
    <n v="120"/>
    <n v="156"/>
    <x v="34"/>
    <x v="0"/>
  </r>
  <r>
    <x v="1"/>
    <x v="4"/>
    <x v="4"/>
    <x v="8"/>
    <n v="78"/>
    <n v="4577.2"/>
    <n v="5126.4639999999999"/>
    <x v="20"/>
    <x v="0"/>
  </r>
  <r>
    <x v="1"/>
    <x v="4"/>
    <x v="4"/>
    <x v="9"/>
    <n v="76"/>
    <n v="4576.8999999999996"/>
    <n v="5126.1279999999997"/>
    <x v="21"/>
    <x v="0"/>
  </r>
  <r>
    <x v="1"/>
    <x v="4"/>
    <x v="4"/>
    <x v="10"/>
    <n v="46"/>
    <n v="200"/>
    <n v="224"/>
    <x v="22"/>
    <x v="0"/>
  </r>
  <r>
    <x v="1"/>
    <x v="4"/>
    <x v="4"/>
    <x v="11"/>
    <n v="34"/>
    <n v="4576.8"/>
    <n v="5126.0160000000005"/>
    <x v="23"/>
    <x v="0"/>
  </r>
  <r>
    <x v="1"/>
    <x v="4"/>
    <x v="1"/>
    <x v="12"/>
    <n v="7"/>
    <n v="200"/>
    <n v="224"/>
    <x v="22"/>
    <x v="0"/>
  </r>
  <r>
    <x v="1"/>
    <x v="4"/>
    <x v="4"/>
    <x v="14"/>
    <n v="3"/>
    <n v="4577.3"/>
    <n v="5126.576"/>
    <x v="24"/>
    <x v="0"/>
  </r>
  <r>
    <x v="1"/>
    <x v="4"/>
    <x v="5"/>
    <x v="13"/>
    <n v="2"/>
    <n v="6600"/>
    <n v="7392"/>
    <x v="25"/>
    <x v="0"/>
  </r>
  <r>
    <x v="1"/>
    <x v="5"/>
    <x v="0"/>
    <x v="0"/>
    <n v="3566"/>
    <n v="4577.3"/>
    <n v="5126.576"/>
    <x v="24"/>
    <x v="0"/>
  </r>
  <r>
    <x v="1"/>
    <x v="5"/>
    <x v="0"/>
    <x v="1"/>
    <n v="2498"/>
    <n v="8000"/>
    <n v="8960"/>
    <x v="26"/>
    <x v="0"/>
  </r>
  <r>
    <x v="1"/>
    <x v="5"/>
    <x v="1"/>
    <x v="2"/>
    <n v="1245"/>
    <n v="4577.2"/>
    <n v="5126.4639999999999"/>
    <x v="20"/>
    <x v="0"/>
  </r>
  <r>
    <x v="1"/>
    <x v="5"/>
    <x v="2"/>
    <x v="3"/>
    <n v="644"/>
    <n v="5743.5"/>
    <n v="6432.72"/>
    <x v="27"/>
    <x v="0"/>
  </r>
  <r>
    <x v="1"/>
    <x v="5"/>
    <x v="3"/>
    <x v="4"/>
    <n v="643"/>
    <n v="7000"/>
    <n v="7840"/>
    <x v="17"/>
    <x v="0"/>
  </r>
  <r>
    <x v="1"/>
    <x v="5"/>
    <x v="2"/>
    <x v="5"/>
    <n v="455"/>
    <n v="4578.6000000000004"/>
    <n v="5128.0320000000002"/>
    <x v="18"/>
    <x v="0"/>
  </r>
  <r>
    <x v="1"/>
    <x v="5"/>
    <x v="3"/>
    <x v="6"/>
    <n v="345"/>
    <n v="7000"/>
    <n v="7840"/>
    <x v="17"/>
    <x v="0"/>
  </r>
  <r>
    <x v="1"/>
    <x v="5"/>
    <x v="1"/>
    <x v="7"/>
    <n v="122"/>
    <n v="100"/>
    <n v="112"/>
    <x v="19"/>
    <x v="0"/>
  </r>
  <r>
    <x v="1"/>
    <x v="5"/>
    <x v="4"/>
    <x v="8"/>
    <n v="78"/>
    <n v="4577.2"/>
    <n v="5126.4639999999999"/>
    <x v="20"/>
    <x v="0"/>
  </r>
  <r>
    <x v="1"/>
    <x v="5"/>
    <x v="4"/>
    <x v="9"/>
    <n v="5034.5899999999992"/>
    <n v="4576.8999999999996"/>
    <n v="5126.1279999999997"/>
    <x v="21"/>
    <x v="0"/>
  </r>
  <r>
    <x v="1"/>
    <x v="5"/>
    <x v="4"/>
    <x v="10"/>
    <n v="220"/>
    <n v="200"/>
    <n v="224"/>
    <x v="22"/>
    <x v="0"/>
  </r>
  <r>
    <x v="1"/>
    <x v="5"/>
    <x v="4"/>
    <x v="11"/>
    <n v="5034.4800000000005"/>
    <n v="4576.8"/>
    <n v="5126.0160000000005"/>
    <x v="23"/>
    <x v="0"/>
  </r>
  <r>
    <x v="1"/>
    <x v="5"/>
    <x v="1"/>
    <x v="12"/>
    <n v="220"/>
    <n v="200"/>
    <n v="224"/>
    <x v="22"/>
    <x v="0"/>
  </r>
  <r>
    <x v="1"/>
    <x v="5"/>
    <x v="5"/>
    <x v="13"/>
    <n v="7260"/>
    <n v="6600"/>
    <n v="7392"/>
    <x v="25"/>
    <x v="0"/>
  </r>
  <r>
    <x v="1"/>
    <x v="5"/>
    <x v="4"/>
    <x v="14"/>
    <n v="5035.0300000000007"/>
    <n v="4577.3"/>
    <n v="5126.576"/>
    <x v="24"/>
    <x v="0"/>
  </r>
  <r>
    <x v="1"/>
    <x v="6"/>
    <x v="0"/>
    <x v="0"/>
    <n v="5035.0300000000007"/>
    <n v="4577.3"/>
    <n v="5126.576"/>
    <x v="24"/>
    <x v="0"/>
  </r>
  <r>
    <x v="1"/>
    <x v="6"/>
    <x v="0"/>
    <x v="1"/>
    <n v="8800"/>
    <n v="8000"/>
    <n v="8960"/>
    <x v="26"/>
    <x v="0"/>
  </r>
  <r>
    <x v="1"/>
    <x v="6"/>
    <x v="1"/>
    <x v="2"/>
    <n v="5034.92"/>
    <n v="4577.2"/>
    <n v="5126.4639999999999"/>
    <x v="20"/>
    <x v="0"/>
  </r>
  <r>
    <x v="1"/>
    <x v="6"/>
    <x v="2"/>
    <x v="3"/>
    <n v="644"/>
    <n v="5743.5"/>
    <n v="6432.72"/>
    <x v="27"/>
    <x v="0"/>
  </r>
  <r>
    <x v="1"/>
    <x v="6"/>
    <x v="3"/>
    <x v="4"/>
    <n v="643"/>
    <n v="7000"/>
    <n v="7840"/>
    <x v="17"/>
    <x v="0"/>
  </r>
  <r>
    <x v="1"/>
    <x v="6"/>
    <x v="2"/>
    <x v="5"/>
    <n v="455"/>
    <n v="4578.6000000000004"/>
    <n v="5128.0320000000002"/>
    <x v="18"/>
    <x v="0"/>
  </r>
  <r>
    <x v="1"/>
    <x v="6"/>
    <x v="3"/>
    <x v="6"/>
    <n v="345"/>
    <n v="7000"/>
    <n v="7840"/>
    <x v="17"/>
    <x v="0"/>
  </r>
  <r>
    <x v="1"/>
    <x v="6"/>
    <x v="1"/>
    <x v="7"/>
    <n v="122"/>
    <n v="100"/>
    <n v="112"/>
    <x v="19"/>
    <x v="0"/>
  </r>
  <r>
    <x v="1"/>
    <x v="6"/>
    <x v="4"/>
    <x v="8"/>
    <n v="78"/>
    <n v="4577.2"/>
    <n v="5126.4639999999999"/>
    <x v="20"/>
    <x v="0"/>
  </r>
  <r>
    <x v="1"/>
    <x v="6"/>
    <x v="4"/>
    <x v="9"/>
    <n v="76"/>
    <n v="4576.8999999999996"/>
    <n v="5126.1279999999997"/>
    <x v="21"/>
    <x v="0"/>
  </r>
  <r>
    <x v="1"/>
    <x v="6"/>
    <x v="4"/>
    <x v="10"/>
    <n v="46"/>
    <n v="200"/>
    <n v="224"/>
    <x v="22"/>
    <x v="0"/>
  </r>
  <r>
    <x v="1"/>
    <x v="6"/>
    <x v="4"/>
    <x v="11"/>
    <n v="34"/>
    <n v="4576.8"/>
    <n v="5126.0160000000005"/>
    <x v="23"/>
    <x v="0"/>
  </r>
  <r>
    <x v="1"/>
    <x v="6"/>
    <x v="1"/>
    <x v="12"/>
    <n v="7"/>
    <n v="200"/>
    <n v="224"/>
    <x v="22"/>
    <x v="0"/>
  </r>
  <r>
    <x v="1"/>
    <x v="6"/>
    <x v="4"/>
    <x v="14"/>
    <n v="3"/>
    <n v="4577.3"/>
    <n v="5126.576"/>
    <x v="24"/>
    <x v="0"/>
  </r>
  <r>
    <x v="1"/>
    <x v="6"/>
    <x v="5"/>
    <x v="13"/>
    <n v="2"/>
    <n v="6600"/>
    <n v="7392"/>
    <x v="25"/>
    <x v="0"/>
  </r>
  <r>
    <x v="1"/>
    <x v="7"/>
    <x v="0"/>
    <x v="0"/>
    <n v="3566"/>
    <n v="4577.3"/>
    <n v="5126.576"/>
    <x v="24"/>
    <x v="0"/>
  </r>
  <r>
    <x v="1"/>
    <x v="7"/>
    <x v="0"/>
    <x v="1"/>
    <n v="2498"/>
    <n v="8000"/>
    <n v="8960"/>
    <x v="26"/>
    <x v="0"/>
  </r>
  <r>
    <x v="1"/>
    <x v="7"/>
    <x v="1"/>
    <x v="2"/>
    <n v="1245"/>
    <n v="4577.2"/>
    <n v="5126.4639999999999"/>
    <x v="20"/>
    <x v="0"/>
  </r>
  <r>
    <x v="1"/>
    <x v="7"/>
    <x v="2"/>
    <x v="3"/>
    <n v="644"/>
    <n v="5743.5"/>
    <n v="6432.72"/>
    <x v="27"/>
    <x v="0"/>
  </r>
  <r>
    <x v="1"/>
    <x v="7"/>
    <x v="3"/>
    <x v="4"/>
    <n v="643"/>
    <n v="7000"/>
    <n v="7840"/>
    <x v="17"/>
    <x v="0"/>
  </r>
  <r>
    <x v="1"/>
    <x v="7"/>
    <x v="2"/>
    <x v="5"/>
    <n v="455"/>
    <n v="5036.46"/>
    <n v="5128.0320000000002"/>
    <x v="29"/>
    <x v="0"/>
  </r>
  <r>
    <x v="1"/>
    <x v="7"/>
    <x v="3"/>
    <x v="6"/>
    <n v="345"/>
    <n v="7700"/>
    <n v="7840"/>
    <x v="4"/>
    <x v="0"/>
  </r>
  <r>
    <x v="1"/>
    <x v="7"/>
    <x v="1"/>
    <x v="7"/>
    <n v="122"/>
    <n v="110"/>
    <n v="112"/>
    <x v="30"/>
    <x v="0"/>
  </r>
  <r>
    <x v="1"/>
    <x v="7"/>
    <x v="4"/>
    <x v="8"/>
    <n v="78"/>
    <n v="5034.92"/>
    <n v="5126.4639999999999"/>
    <x v="15"/>
    <x v="0"/>
  </r>
  <r>
    <x v="1"/>
    <x v="7"/>
    <x v="4"/>
    <x v="9"/>
    <n v="76"/>
    <n v="5034.5899999999992"/>
    <n v="5126.1279999999997"/>
    <x v="35"/>
    <x v="0"/>
  </r>
  <r>
    <x v="1"/>
    <x v="7"/>
    <x v="4"/>
    <x v="10"/>
    <n v="46"/>
    <n v="230"/>
    <n v="224"/>
    <x v="36"/>
    <x v="0"/>
  </r>
  <r>
    <x v="1"/>
    <x v="7"/>
    <x v="4"/>
    <x v="11"/>
    <n v="34"/>
    <n v="5263.32"/>
    <n v="5126.0160000000005"/>
    <x v="37"/>
    <x v="0"/>
  </r>
  <r>
    <x v="1"/>
    <x v="7"/>
    <x v="1"/>
    <x v="12"/>
    <n v="7"/>
    <n v="230"/>
    <n v="224"/>
    <x v="36"/>
    <x v="1"/>
  </r>
  <r>
    <x v="1"/>
    <x v="7"/>
    <x v="4"/>
    <x v="14"/>
    <n v="3"/>
    <n v="5263.8950000000004"/>
    <n v="5126.576"/>
    <x v="38"/>
    <x v="1"/>
  </r>
  <r>
    <x v="1"/>
    <x v="7"/>
    <x v="5"/>
    <x v="13"/>
    <n v="2"/>
    <n v="7590"/>
    <n v="7392"/>
    <x v="39"/>
    <x v="1"/>
  </r>
  <r>
    <x v="1"/>
    <x v="8"/>
    <x v="0"/>
    <x v="0"/>
    <n v="3566"/>
    <n v="5263.8950000000004"/>
    <n v="5126.576"/>
    <x v="38"/>
    <x v="1"/>
  </r>
  <r>
    <x v="1"/>
    <x v="8"/>
    <x v="0"/>
    <x v="1"/>
    <n v="2498"/>
    <n v="8800"/>
    <n v="8960"/>
    <x v="14"/>
    <x v="1"/>
  </r>
  <r>
    <x v="1"/>
    <x v="8"/>
    <x v="1"/>
    <x v="2"/>
    <n v="1245"/>
    <n v="5034.92"/>
    <n v="5126.4639999999999"/>
    <x v="15"/>
    <x v="1"/>
  </r>
  <r>
    <x v="1"/>
    <x v="8"/>
    <x v="2"/>
    <x v="3"/>
    <n v="644"/>
    <n v="6317.85"/>
    <n v="6432.72"/>
    <x v="16"/>
    <x v="1"/>
  </r>
  <r>
    <x v="1"/>
    <x v="8"/>
    <x v="3"/>
    <x v="4"/>
    <n v="643"/>
    <n v="7700"/>
    <n v="7840"/>
    <x v="4"/>
    <x v="1"/>
  </r>
  <r>
    <x v="1"/>
    <x v="8"/>
    <x v="2"/>
    <x v="5"/>
    <n v="455"/>
    <n v="5036.46"/>
    <n v="5128.0320000000002"/>
    <x v="29"/>
    <x v="1"/>
  </r>
  <r>
    <x v="1"/>
    <x v="8"/>
    <x v="3"/>
    <x v="6"/>
    <n v="345"/>
    <n v="7700"/>
    <n v="7840"/>
    <x v="4"/>
    <x v="1"/>
  </r>
  <r>
    <x v="1"/>
    <x v="8"/>
    <x v="1"/>
    <x v="7"/>
    <n v="122"/>
    <n v="110"/>
    <n v="112"/>
    <x v="30"/>
    <x v="1"/>
  </r>
  <r>
    <x v="1"/>
    <x v="8"/>
    <x v="4"/>
    <x v="8"/>
    <n v="78"/>
    <n v="5034.92"/>
    <n v="5126.4639999999999"/>
    <x v="15"/>
    <x v="1"/>
  </r>
  <r>
    <x v="1"/>
    <x v="8"/>
    <x v="4"/>
    <x v="9"/>
    <n v="76"/>
    <n v="4576.8999999999996"/>
    <n v="5126.1279999999997"/>
    <x v="21"/>
    <x v="1"/>
  </r>
  <r>
    <x v="1"/>
    <x v="8"/>
    <x v="4"/>
    <x v="10"/>
    <n v="46"/>
    <n v="200"/>
    <n v="224"/>
    <x v="22"/>
    <x v="1"/>
  </r>
  <r>
    <x v="1"/>
    <x v="8"/>
    <x v="4"/>
    <x v="11"/>
    <n v="34"/>
    <n v="4576.8"/>
    <n v="5126.0160000000005"/>
    <x v="23"/>
    <x v="1"/>
  </r>
  <r>
    <x v="1"/>
    <x v="8"/>
    <x v="1"/>
    <x v="12"/>
    <n v="7"/>
    <n v="200"/>
    <n v="224"/>
    <x v="22"/>
    <x v="1"/>
  </r>
  <r>
    <x v="1"/>
    <x v="8"/>
    <x v="4"/>
    <x v="14"/>
    <n v="3"/>
    <n v="4577.3"/>
    <n v="5126.576"/>
    <x v="24"/>
    <x v="1"/>
  </r>
  <r>
    <x v="1"/>
    <x v="8"/>
    <x v="5"/>
    <x v="13"/>
    <n v="2"/>
    <n v="6600"/>
    <n v="7392"/>
    <x v="25"/>
    <x v="1"/>
  </r>
  <r>
    <x v="1"/>
    <x v="9"/>
    <x v="0"/>
    <x v="0"/>
    <n v="3566"/>
    <n v="4577.3"/>
    <n v="5126.576"/>
    <x v="24"/>
    <x v="1"/>
  </r>
  <r>
    <x v="1"/>
    <x v="9"/>
    <x v="0"/>
    <x v="1"/>
    <n v="2498"/>
    <n v="8000"/>
    <n v="8960"/>
    <x v="26"/>
    <x v="1"/>
  </r>
  <r>
    <x v="1"/>
    <x v="9"/>
    <x v="1"/>
    <x v="2"/>
    <n v="1245"/>
    <n v="4577.2"/>
    <n v="5126.4639999999999"/>
    <x v="20"/>
    <x v="1"/>
  </r>
  <r>
    <x v="1"/>
    <x v="9"/>
    <x v="2"/>
    <x v="3"/>
    <n v="644"/>
    <n v="5743.5"/>
    <n v="6432.72"/>
    <x v="27"/>
    <x v="1"/>
  </r>
  <r>
    <x v="1"/>
    <x v="9"/>
    <x v="3"/>
    <x v="4"/>
    <n v="643"/>
    <n v="7000"/>
    <n v="7840"/>
    <x v="17"/>
    <x v="1"/>
  </r>
  <r>
    <x v="1"/>
    <x v="9"/>
    <x v="2"/>
    <x v="5"/>
    <n v="455"/>
    <n v="4578.6000000000004"/>
    <n v="5128.0320000000002"/>
    <x v="18"/>
    <x v="0"/>
  </r>
  <r>
    <x v="1"/>
    <x v="9"/>
    <x v="3"/>
    <x v="6"/>
    <n v="345"/>
    <n v="7000"/>
    <n v="7840"/>
    <x v="17"/>
    <x v="0"/>
  </r>
  <r>
    <x v="1"/>
    <x v="9"/>
    <x v="1"/>
    <x v="7"/>
    <n v="122"/>
    <n v="100"/>
    <n v="112"/>
    <x v="19"/>
    <x v="0"/>
  </r>
  <r>
    <x v="1"/>
    <x v="9"/>
    <x v="4"/>
    <x v="8"/>
    <n v="78"/>
    <n v="4577.2"/>
    <n v="5126.4639999999999"/>
    <x v="20"/>
    <x v="0"/>
  </r>
  <r>
    <x v="1"/>
    <x v="9"/>
    <x v="4"/>
    <x v="9"/>
    <n v="76"/>
    <n v="4576.8999999999996"/>
    <n v="5126.1279999999997"/>
    <x v="21"/>
    <x v="0"/>
  </r>
  <r>
    <x v="1"/>
    <x v="9"/>
    <x v="4"/>
    <x v="10"/>
    <n v="46"/>
    <n v="200"/>
    <n v="224"/>
    <x v="22"/>
    <x v="0"/>
  </r>
  <r>
    <x v="1"/>
    <x v="9"/>
    <x v="4"/>
    <x v="11"/>
    <n v="34"/>
    <n v="4576.8"/>
    <n v="5126.0160000000005"/>
    <x v="23"/>
    <x v="0"/>
  </r>
  <r>
    <x v="1"/>
    <x v="9"/>
    <x v="1"/>
    <x v="12"/>
    <n v="7"/>
    <n v="200"/>
    <n v="224"/>
    <x v="22"/>
    <x v="0"/>
  </r>
  <r>
    <x v="1"/>
    <x v="9"/>
    <x v="4"/>
    <x v="14"/>
    <n v="3"/>
    <n v="4577.3"/>
    <n v="5126.576"/>
    <x v="24"/>
    <x v="0"/>
  </r>
  <r>
    <x v="1"/>
    <x v="9"/>
    <x v="5"/>
    <x v="13"/>
    <n v="2"/>
    <n v="6600"/>
    <n v="7392"/>
    <x v="25"/>
    <x v="0"/>
  </r>
  <r>
    <x v="1"/>
    <x v="10"/>
    <x v="0"/>
    <x v="0"/>
    <n v="3566"/>
    <n v="4577.3"/>
    <n v="5126.576"/>
    <x v="24"/>
    <x v="0"/>
  </r>
  <r>
    <x v="1"/>
    <x v="10"/>
    <x v="0"/>
    <x v="1"/>
    <n v="2498"/>
    <n v="8000"/>
    <n v="8960"/>
    <x v="26"/>
    <x v="0"/>
  </r>
  <r>
    <x v="1"/>
    <x v="10"/>
    <x v="1"/>
    <x v="2"/>
    <n v="1245"/>
    <n v="4577.2"/>
    <n v="5126.4639999999999"/>
    <x v="20"/>
    <x v="0"/>
  </r>
  <r>
    <x v="1"/>
    <x v="10"/>
    <x v="2"/>
    <x v="3"/>
    <n v="644"/>
    <n v="5743.5"/>
    <n v="6432.72"/>
    <x v="27"/>
    <x v="0"/>
  </r>
  <r>
    <x v="1"/>
    <x v="10"/>
    <x v="3"/>
    <x v="4"/>
    <n v="643"/>
    <n v="7000"/>
    <n v="7840"/>
    <x v="17"/>
    <x v="0"/>
  </r>
  <r>
    <x v="1"/>
    <x v="10"/>
    <x v="2"/>
    <x v="5"/>
    <n v="455"/>
    <n v="4578.6000000000004"/>
    <n v="5128.0320000000002"/>
    <x v="18"/>
    <x v="0"/>
  </r>
  <r>
    <x v="1"/>
    <x v="10"/>
    <x v="3"/>
    <x v="6"/>
    <n v="345"/>
    <n v="7000"/>
    <n v="7840"/>
    <x v="17"/>
    <x v="0"/>
  </r>
  <r>
    <x v="1"/>
    <x v="10"/>
    <x v="1"/>
    <x v="7"/>
    <n v="122"/>
    <n v="100"/>
    <n v="112"/>
    <x v="19"/>
    <x v="0"/>
  </r>
  <r>
    <x v="1"/>
    <x v="10"/>
    <x v="4"/>
    <x v="8"/>
    <n v="78"/>
    <n v="4577.2"/>
    <n v="5126.4639999999999"/>
    <x v="20"/>
    <x v="0"/>
  </r>
  <r>
    <x v="1"/>
    <x v="10"/>
    <x v="4"/>
    <x v="9"/>
    <n v="76"/>
    <n v="4576.8999999999996"/>
    <n v="5126.1279999999997"/>
    <x v="21"/>
    <x v="0"/>
  </r>
  <r>
    <x v="1"/>
    <x v="10"/>
    <x v="4"/>
    <x v="10"/>
    <n v="46"/>
    <n v="200"/>
    <n v="224"/>
    <x v="22"/>
    <x v="0"/>
  </r>
  <r>
    <x v="1"/>
    <x v="10"/>
    <x v="4"/>
    <x v="11"/>
    <n v="34"/>
    <n v="5492.16"/>
    <n v="5126.0160000000005"/>
    <x v="10"/>
    <x v="0"/>
  </r>
  <r>
    <x v="1"/>
    <x v="10"/>
    <x v="1"/>
    <x v="12"/>
    <n v="7"/>
    <n v="240"/>
    <n v="224"/>
    <x v="9"/>
    <x v="0"/>
  </r>
  <r>
    <x v="1"/>
    <x v="10"/>
    <x v="4"/>
    <x v="14"/>
    <n v="3"/>
    <n v="5492.76"/>
    <n v="5126.576"/>
    <x v="0"/>
    <x v="0"/>
  </r>
  <r>
    <x v="1"/>
    <x v="10"/>
    <x v="5"/>
    <x v="13"/>
    <n v="2"/>
    <n v="7920"/>
    <n v="7392"/>
    <x v="31"/>
    <x v="0"/>
  </r>
  <r>
    <x v="1"/>
    <x v="11"/>
    <x v="0"/>
    <x v="0"/>
    <n v="3566"/>
    <n v="4577.3"/>
    <n v="5126.576"/>
    <x v="24"/>
    <x v="0"/>
  </r>
  <r>
    <x v="1"/>
    <x v="11"/>
    <x v="0"/>
    <x v="1"/>
    <n v="2498"/>
    <n v="8000"/>
    <n v="8960"/>
    <x v="26"/>
    <x v="0"/>
  </r>
  <r>
    <x v="1"/>
    <x v="11"/>
    <x v="1"/>
    <x v="2"/>
    <n v="1245"/>
    <n v="4577.2"/>
    <n v="5126.4639999999999"/>
    <x v="20"/>
    <x v="0"/>
  </r>
  <r>
    <x v="1"/>
    <x v="11"/>
    <x v="2"/>
    <x v="3"/>
    <n v="644"/>
    <n v="5743.5"/>
    <n v="6432.72"/>
    <x v="27"/>
    <x v="0"/>
  </r>
  <r>
    <x v="1"/>
    <x v="11"/>
    <x v="3"/>
    <x v="4"/>
    <n v="643"/>
    <n v="7000"/>
    <n v="7840"/>
    <x v="17"/>
    <x v="0"/>
  </r>
  <r>
    <x v="1"/>
    <x v="11"/>
    <x v="2"/>
    <x v="5"/>
    <n v="455"/>
    <n v="4578.6000000000004"/>
    <n v="5128.0320000000002"/>
    <x v="18"/>
    <x v="0"/>
  </r>
  <r>
    <x v="1"/>
    <x v="11"/>
    <x v="3"/>
    <x v="6"/>
    <n v="345"/>
    <n v="7000"/>
    <n v="7840"/>
    <x v="17"/>
    <x v="0"/>
  </r>
  <r>
    <x v="1"/>
    <x v="11"/>
    <x v="1"/>
    <x v="7"/>
    <n v="122"/>
    <n v="100"/>
    <n v="112"/>
    <x v="19"/>
    <x v="0"/>
  </r>
  <r>
    <x v="1"/>
    <x v="11"/>
    <x v="4"/>
    <x v="8"/>
    <n v="78"/>
    <n v="4577.2"/>
    <n v="5126.4639999999999"/>
    <x v="20"/>
    <x v="0"/>
  </r>
  <r>
    <x v="1"/>
    <x v="11"/>
    <x v="4"/>
    <x v="9"/>
    <n v="76"/>
    <n v="4576.8999999999996"/>
    <n v="5126.1279999999997"/>
    <x v="21"/>
    <x v="0"/>
  </r>
  <r>
    <x v="1"/>
    <x v="11"/>
    <x v="4"/>
    <x v="10"/>
    <n v="46"/>
    <n v="200"/>
    <n v="224"/>
    <x v="22"/>
    <x v="0"/>
  </r>
  <r>
    <x v="1"/>
    <x v="11"/>
    <x v="4"/>
    <x v="11"/>
    <n v="34"/>
    <n v="4576.8"/>
    <n v="5126.0160000000005"/>
    <x v="23"/>
    <x v="0"/>
  </r>
  <r>
    <x v="1"/>
    <x v="11"/>
    <x v="1"/>
    <x v="12"/>
    <n v="7"/>
    <n v="200"/>
    <n v="224"/>
    <x v="22"/>
    <x v="0"/>
  </r>
  <r>
    <x v="1"/>
    <x v="11"/>
    <x v="4"/>
    <x v="14"/>
    <n v="3"/>
    <n v="4577.3"/>
    <n v="5126.576"/>
    <x v="24"/>
    <x v="0"/>
  </r>
  <r>
    <x v="1"/>
    <x v="11"/>
    <x v="5"/>
    <x v="13"/>
    <n v="2"/>
    <n v="6600"/>
    <n v="7392"/>
    <x v="25"/>
    <x v="0"/>
  </r>
  <r>
    <x v="2"/>
    <x v="0"/>
    <x v="0"/>
    <x v="0"/>
    <n v="3566"/>
    <n v="5492.76"/>
    <n v="5126.576"/>
    <x v="0"/>
    <x v="0"/>
  </r>
  <r>
    <x v="2"/>
    <x v="0"/>
    <x v="0"/>
    <x v="1"/>
    <n v="2498"/>
    <n v="9600"/>
    <n v="8960"/>
    <x v="1"/>
    <x v="0"/>
  </r>
  <r>
    <x v="2"/>
    <x v="0"/>
    <x v="1"/>
    <x v="2"/>
    <n v="1245"/>
    <n v="5492.6399999999994"/>
    <n v="5126.4639999999999"/>
    <x v="2"/>
    <x v="1"/>
  </r>
  <r>
    <x v="2"/>
    <x v="0"/>
    <x v="2"/>
    <x v="3"/>
    <n v="644"/>
    <n v="6892.2"/>
    <n v="6432.72"/>
    <x v="3"/>
    <x v="1"/>
  </r>
  <r>
    <x v="2"/>
    <x v="0"/>
    <x v="3"/>
    <x v="4"/>
    <n v="643"/>
    <n v="8400"/>
    <n v="7840"/>
    <x v="32"/>
    <x v="1"/>
  </r>
  <r>
    <x v="2"/>
    <x v="0"/>
    <x v="2"/>
    <x v="5"/>
    <n v="455"/>
    <n v="5494.3200000000006"/>
    <n v="5128.0320000000002"/>
    <x v="33"/>
    <x v="1"/>
  </r>
  <r>
    <x v="2"/>
    <x v="0"/>
    <x v="3"/>
    <x v="6"/>
    <n v="345"/>
    <n v="8400"/>
    <n v="7840"/>
    <x v="32"/>
    <x v="1"/>
  </r>
  <r>
    <x v="2"/>
    <x v="0"/>
    <x v="1"/>
    <x v="7"/>
    <n v="122"/>
    <n v="120"/>
    <n v="112"/>
    <x v="34"/>
    <x v="1"/>
  </r>
  <r>
    <x v="2"/>
    <x v="0"/>
    <x v="4"/>
    <x v="8"/>
    <n v="78"/>
    <n v="2288.6"/>
    <n v="5126.4639999999999"/>
    <x v="40"/>
    <x v="1"/>
  </r>
  <r>
    <x v="2"/>
    <x v="0"/>
    <x v="4"/>
    <x v="9"/>
    <n v="76"/>
    <n v="2288.4499999999998"/>
    <n v="5126.1279999999997"/>
    <x v="41"/>
    <x v="1"/>
  </r>
  <r>
    <x v="2"/>
    <x v="0"/>
    <x v="4"/>
    <x v="10"/>
    <n v="46"/>
    <n v="100"/>
    <n v="224"/>
    <x v="19"/>
    <x v="1"/>
  </r>
  <r>
    <x v="2"/>
    <x v="0"/>
    <x v="4"/>
    <x v="11"/>
    <n v="34"/>
    <n v="2288.4"/>
    <n v="5126.0160000000005"/>
    <x v="42"/>
    <x v="1"/>
  </r>
  <r>
    <x v="2"/>
    <x v="0"/>
    <x v="1"/>
    <x v="12"/>
    <n v="7"/>
    <n v="200"/>
    <n v="224"/>
    <x v="22"/>
    <x v="1"/>
  </r>
  <r>
    <x v="2"/>
    <x v="0"/>
    <x v="5"/>
    <x v="13"/>
    <n v="3"/>
    <n v="4577.3"/>
    <n v="7392"/>
    <x v="24"/>
    <x v="1"/>
  </r>
  <r>
    <x v="2"/>
    <x v="0"/>
    <x v="4"/>
    <x v="14"/>
    <n v="3"/>
    <n v="3300"/>
    <n v="5126.576"/>
    <x v="43"/>
    <x v="1"/>
  </r>
  <r>
    <x v="2"/>
    <x v="1"/>
    <x v="0"/>
    <x v="0"/>
    <n v="3566"/>
    <n v="4577.3"/>
    <n v="5126.576"/>
    <x v="24"/>
    <x v="1"/>
  </r>
  <r>
    <x v="2"/>
    <x v="1"/>
    <x v="0"/>
    <x v="1"/>
    <n v="2498"/>
    <n v="8000"/>
    <n v="8960"/>
    <x v="26"/>
    <x v="1"/>
  </r>
  <r>
    <x v="2"/>
    <x v="1"/>
    <x v="1"/>
    <x v="2"/>
    <n v="1245"/>
    <n v="4577.2"/>
    <n v="5126.4639999999999"/>
    <x v="20"/>
    <x v="1"/>
  </r>
  <r>
    <x v="2"/>
    <x v="1"/>
    <x v="2"/>
    <x v="3"/>
    <n v="644"/>
    <n v="5743.5"/>
    <n v="6432.72"/>
    <x v="27"/>
    <x v="1"/>
  </r>
  <r>
    <x v="2"/>
    <x v="1"/>
    <x v="3"/>
    <x v="4"/>
    <n v="643"/>
    <n v="7000"/>
    <n v="7840"/>
    <x v="17"/>
    <x v="1"/>
  </r>
  <r>
    <x v="2"/>
    <x v="1"/>
    <x v="2"/>
    <x v="5"/>
    <n v="455"/>
    <n v="4578.6000000000004"/>
    <n v="5128.0320000000002"/>
    <x v="18"/>
    <x v="1"/>
  </r>
  <r>
    <x v="2"/>
    <x v="1"/>
    <x v="3"/>
    <x v="6"/>
    <n v="345"/>
    <n v="7000"/>
    <n v="7840"/>
    <x v="17"/>
    <x v="1"/>
  </r>
  <r>
    <x v="2"/>
    <x v="1"/>
    <x v="1"/>
    <x v="7"/>
    <n v="122"/>
    <n v="100"/>
    <n v="112"/>
    <x v="19"/>
    <x v="1"/>
  </r>
  <r>
    <x v="2"/>
    <x v="1"/>
    <x v="4"/>
    <x v="8"/>
    <n v="78"/>
    <n v="2288.6"/>
    <n v="5126.4639999999999"/>
    <x v="40"/>
    <x v="1"/>
  </r>
  <r>
    <x v="2"/>
    <x v="1"/>
    <x v="4"/>
    <x v="9"/>
    <n v="76"/>
    <n v="2288.4499999999998"/>
    <n v="5126.1279999999997"/>
    <x v="41"/>
    <x v="1"/>
  </r>
  <r>
    <x v="2"/>
    <x v="1"/>
    <x v="4"/>
    <x v="10"/>
    <n v="46"/>
    <n v="100"/>
    <n v="224"/>
    <x v="19"/>
    <x v="1"/>
  </r>
  <r>
    <x v="2"/>
    <x v="1"/>
    <x v="4"/>
    <x v="11"/>
    <n v="34"/>
    <n v="2288.4"/>
    <n v="5126.0160000000005"/>
    <x v="42"/>
    <x v="1"/>
  </r>
  <r>
    <x v="2"/>
    <x v="1"/>
    <x v="1"/>
    <x v="12"/>
    <n v="7"/>
    <n v="200"/>
    <n v="224"/>
    <x v="22"/>
    <x v="0"/>
  </r>
  <r>
    <x v="2"/>
    <x v="1"/>
    <x v="4"/>
    <x v="14"/>
    <n v="3"/>
    <n v="3300"/>
    <n v="5126.576"/>
    <x v="43"/>
    <x v="0"/>
  </r>
  <r>
    <x v="2"/>
    <x v="1"/>
    <x v="5"/>
    <x v="13"/>
    <n v="2"/>
    <n v="6600"/>
    <n v="7392"/>
    <x v="25"/>
    <x v="0"/>
  </r>
  <r>
    <x v="2"/>
    <x v="2"/>
    <x v="0"/>
    <x v="0"/>
    <n v="3566"/>
    <n v="4577.3"/>
    <n v="5126.576"/>
    <x v="24"/>
    <x v="0"/>
  </r>
  <r>
    <x v="2"/>
    <x v="2"/>
    <x v="0"/>
    <x v="1"/>
    <n v="2498"/>
    <n v="8000"/>
    <n v="8960"/>
    <x v="26"/>
    <x v="0"/>
  </r>
  <r>
    <x v="2"/>
    <x v="2"/>
    <x v="1"/>
    <x v="2"/>
    <n v="1245"/>
    <n v="4577.2"/>
    <n v="5126.4639999999999"/>
    <x v="20"/>
    <x v="0"/>
  </r>
  <r>
    <x v="2"/>
    <x v="2"/>
    <x v="2"/>
    <x v="3"/>
    <n v="644"/>
    <n v="5743.5"/>
    <n v="6432.72"/>
    <x v="27"/>
    <x v="0"/>
  </r>
  <r>
    <x v="2"/>
    <x v="2"/>
    <x v="3"/>
    <x v="4"/>
    <n v="643"/>
    <n v="7000"/>
    <n v="7840"/>
    <x v="17"/>
    <x v="0"/>
  </r>
  <r>
    <x v="2"/>
    <x v="2"/>
    <x v="2"/>
    <x v="5"/>
    <n v="455"/>
    <n v="4578.6000000000004"/>
    <n v="5128.0320000000002"/>
    <x v="18"/>
    <x v="0"/>
  </r>
  <r>
    <x v="2"/>
    <x v="2"/>
    <x v="3"/>
    <x v="6"/>
    <n v="345"/>
    <n v="7000"/>
    <n v="7840"/>
    <x v="17"/>
    <x v="0"/>
  </r>
  <r>
    <x v="2"/>
    <x v="2"/>
    <x v="1"/>
    <x v="7"/>
    <n v="122"/>
    <n v="100"/>
    <n v="112"/>
    <x v="19"/>
    <x v="0"/>
  </r>
  <r>
    <x v="2"/>
    <x v="2"/>
    <x v="4"/>
    <x v="8"/>
    <n v="78"/>
    <n v="2288.6"/>
    <n v="5126.4639999999999"/>
    <x v="40"/>
    <x v="0"/>
  </r>
  <r>
    <x v="2"/>
    <x v="2"/>
    <x v="4"/>
    <x v="9"/>
    <n v="76"/>
    <n v="2288.4499999999998"/>
    <n v="5126.1279999999997"/>
    <x v="41"/>
    <x v="0"/>
  </r>
  <r>
    <x v="2"/>
    <x v="2"/>
    <x v="4"/>
    <x v="10"/>
    <n v="46"/>
    <n v="100"/>
    <n v="224"/>
    <x v="19"/>
    <x v="0"/>
  </r>
  <r>
    <x v="2"/>
    <x v="2"/>
    <x v="4"/>
    <x v="11"/>
    <n v="34"/>
    <n v="2288.4"/>
    <n v="5126.0160000000005"/>
    <x v="42"/>
    <x v="0"/>
  </r>
  <r>
    <x v="2"/>
    <x v="2"/>
    <x v="1"/>
    <x v="12"/>
    <n v="7"/>
    <n v="200"/>
    <n v="224"/>
    <x v="22"/>
    <x v="0"/>
  </r>
  <r>
    <x v="2"/>
    <x v="2"/>
    <x v="4"/>
    <x v="14"/>
    <n v="3"/>
    <n v="2288.65"/>
    <n v="5126.576"/>
    <x v="44"/>
    <x v="0"/>
  </r>
  <r>
    <x v="2"/>
    <x v="2"/>
    <x v="5"/>
    <x v="13"/>
    <n v="2"/>
    <n v="6600"/>
    <n v="7392"/>
    <x v="25"/>
    <x v="1"/>
  </r>
  <r>
    <x v="2"/>
    <x v="3"/>
    <x v="0"/>
    <x v="0"/>
    <n v="3566"/>
    <n v="4577.3"/>
    <n v="5126.576"/>
    <x v="24"/>
    <x v="1"/>
  </r>
  <r>
    <x v="2"/>
    <x v="3"/>
    <x v="0"/>
    <x v="1"/>
    <n v="2498"/>
    <n v="8000"/>
    <n v="8960"/>
    <x v="26"/>
    <x v="1"/>
  </r>
  <r>
    <x v="2"/>
    <x v="3"/>
    <x v="1"/>
    <x v="2"/>
    <n v="1245"/>
    <n v="4577.2"/>
    <n v="5126.4639999999999"/>
    <x v="20"/>
    <x v="1"/>
  </r>
  <r>
    <x v="2"/>
    <x v="3"/>
    <x v="2"/>
    <x v="3"/>
    <n v="644"/>
    <n v="5743.5"/>
    <n v="6432.72"/>
    <x v="27"/>
    <x v="1"/>
  </r>
  <r>
    <x v="2"/>
    <x v="3"/>
    <x v="3"/>
    <x v="4"/>
    <n v="643"/>
    <n v="7000"/>
    <n v="7840"/>
    <x v="17"/>
    <x v="1"/>
  </r>
  <r>
    <x v="2"/>
    <x v="3"/>
    <x v="2"/>
    <x v="5"/>
    <n v="455"/>
    <n v="4578.6000000000004"/>
    <n v="5128.0320000000002"/>
    <x v="18"/>
    <x v="1"/>
  </r>
  <r>
    <x v="2"/>
    <x v="3"/>
    <x v="3"/>
    <x v="6"/>
    <n v="345"/>
    <n v="7000"/>
    <n v="7840"/>
    <x v="17"/>
    <x v="1"/>
  </r>
  <r>
    <x v="2"/>
    <x v="3"/>
    <x v="1"/>
    <x v="7"/>
    <n v="122"/>
    <n v="100"/>
    <n v="112"/>
    <x v="19"/>
    <x v="1"/>
  </r>
  <r>
    <x v="2"/>
    <x v="3"/>
    <x v="4"/>
    <x v="8"/>
    <n v="78"/>
    <n v="2288.6"/>
    <n v="5126.4639999999999"/>
    <x v="40"/>
    <x v="1"/>
  </r>
  <r>
    <x v="2"/>
    <x v="3"/>
    <x v="4"/>
    <x v="9"/>
    <n v="76"/>
    <n v="2288.4499999999998"/>
    <n v="5126.1279999999997"/>
    <x v="41"/>
    <x v="1"/>
  </r>
  <r>
    <x v="2"/>
    <x v="3"/>
    <x v="4"/>
    <x v="10"/>
    <n v="46"/>
    <n v="100"/>
    <n v="224"/>
    <x v="19"/>
    <x v="1"/>
  </r>
  <r>
    <x v="2"/>
    <x v="3"/>
    <x v="4"/>
    <x v="11"/>
    <n v="34"/>
    <n v="2288.4"/>
    <n v="5126.0160000000005"/>
    <x v="42"/>
    <x v="1"/>
  </r>
  <r>
    <x v="2"/>
    <x v="3"/>
    <x v="1"/>
    <x v="12"/>
    <n v="7"/>
    <n v="200"/>
    <n v="224"/>
    <x v="22"/>
    <x v="1"/>
  </r>
  <r>
    <x v="2"/>
    <x v="3"/>
    <x v="4"/>
    <x v="14"/>
    <n v="3"/>
    <n v="2288.65"/>
    <n v="5126.576"/>
    <x v="44"/>
    <x v="1"/>
  </r>
  <r>
    <x v="2"/>
    <x v="3"/>
    <x v="5"/>
    <x v="13"/>
    <n v="2"/>
    <n v="7920"/>
    <n v="7392"/>
    <x v="31"/>
    <x v="1"/>
  </r>
  <r>
    <x v="2"/>
    <x v="4"/>
    <x v="0"/>
    <x v="0"/>
    <n v="3566"/>
    <n v="4577.3"/>
    <n v="5126.576"/>
    <x v="24"/>
    <x v="0"/>
  </r>
  <r>
    <x v="2"/>
    <x v="4"/>
    <x v="0"/>
    <x v="1"/>
    <n v="2498"/>
    <n v="8800"/>
    <n v="8960"/>
    <x v="14"/>
    <x v="0"/>
  </r>
  <r>
    <x v="2"/>
    <x v="4"/>
    <x v="1"/>
    <x v="2"/>
    <n v="1245"/>
    <n v="5034.92"/>
    <n v="5126.4639999999999"/>
    <x v="15"/>
    <x v="0"/>
  </r>
  <r>
    <x v="2"/>
    <x v="4"/>
    <x v="2"/>
    <x v="3"/>
    <n v="644"/>
    <n v="6317.85"/>
    <n v="6432.72"/>
    <x v="16"/>
    <x v="0"/>
  </r>
  <r>
    <x v="2"/>
    <x v="4"/>
    <x v="3"/>
    <x v="4"/>
    <n v="643"/>
    <n v="7700"/>
    <n v="7840"/>
    <x v="4"/>
    <x v="0"/>
  </r>
  <r>
    <x v="2"/>
    <x v="4"/>
    <x v="2"/>
    <x v="5"/>
    <n v="455"/>
    <n v="5036.46"/>
    <n v="5128.0320000000002"/>
    <x v="29"/>
    <x v="1"/>
  </r>
  <r>
    <x v="2"/>
    <x v="4"/>
    <x v="3"/>
    <x v="6"/>
    <n v="345"/>
    <n v="7700"/>
    <n v="7840"/>
    <x v="4"/>
    <x v="1"/>
  </r>
  <r>
    <x v="2"/>
    <x v="4"/>
    <x v="1"/>
    <x v="7"/>
    <n v="122"/>
    <n v="110"/>
    <n v="112"/>
    <x v="30"/>
    <x v="1"/>
  </r>
  <r>
    <x v="2"/>
    <x v="4"/>
    <x v="4"/>
    <x v="8"/>
    <n v="78"/>
    <n v="2517.46"/>
    <n v="5126.4639999999999"/>
    <x v="45"/>
    <x v="1"/>
  </r>
  <r>
    <x v="2"/>
    <x v="4"/>
    <x v="4"/>
    <x v="9"/>
    <n v="76"/>
    <n v="2288.4499999999998"/>
    <n v="5126.1279999999997"/>
    <x v="41"/>
    <x v="1"/>
  </r>
  <r>
    <x v="2"/>
    <x v="4"/>
    <x v="4"/>
    <x v="10"/>
    <n v="46"/>
    <n v="100"/>
    <n v="224"/>
    <x v="19"/>
    <x v="1"/>
  </r>
  <r>
    <x v="2"/>
    <x v="4"/>
    <x v="4"/>
    <x v="11"/>
    <n v="34"/>
    <n v="2288.4"/>
    <n v="5126.0160000000005"/>
    <x v="42"/>
    <x v="1"/>
  </r>
  <r>
    <x v="2"/>
    <x v="4"/>
    <x v="1"/>
    <x v="12"/>
    <n v="7"/>
    <n v="200"/>
    <n v="224"/>
    <x v="22"/>
    <x v="1"/>
  </r>
  <r>
    <x v="2"/>
    <x v="4"/>
    <x v="4"/>
    <x v="14"/>
    <n v="3"/>
    <n v="3300"/>
    <n v="5126.576"/>
    <x v="43"/>
    <x v="1"/>
  </r>
  <r>
    <x v="2"/>
    <x v="4"/>
    <x v="5"/>
    <x v="13"/>
    <n v="2"/>
    <n v="4577.3"/>
    <n v="7392"/>
    <x v="24"/>
    <x v="0"/>
  </r>
  <r>
    <x v="2"/>
    <x v="5"/>
    <x v="0"/>
    <x v="0"/>
    <n v="3566"/>
    <n v="4577.3"/>
    <n v="5126.576"/>
    <x v="24"/>
    <x v="1"/>
  </r>
  <r>
    <x v="2"/>
    <x v="5"/>
    <x v="0"/>
    <x v="1"/>
    <n v="2498"/>
    <n v="8000"/>
    <n v="8960"/>
    <x v="26"/>
    <x v="0"/>
  </r>
  <r>
    <x v="2"/>
    <x v="5"/>
    <x v="1"/>
    <x v="2"/>
    <n v="1245"/>
    <n v="4577.2"/>
    <n v="5126.4639999999999"/>
    <x v="20"/>
    <x v="0"/>
  </r>
  <r>
    <x v="2"/>
    <x v="5"/>
    <x v="2"/>
    <x v="3"/>
    <n v="644"/>
    <n v="5743.5"/>
    <n v="6432.72"/>
    <x v="27"/>
    <x v="0"/>
  </r>
  <r>
    <x v="2"/>
    <x v="5"/>
    <x v="3"/>
    <x v="4"/>
    <n v="643"/>
    <n v="7000"/>
    <n v="7840"/>
    <x v="17"/>
    <x v="0"/>
  </r>
  <r>
    <x v="2"/>
    <x v="5"/>
    <x v="2"/>
    <x v="5"/>
    <n v="455"/>
    <n v="4578.6000000000004"/>
    <n v="5128.0320000000002"/>
    <x v="18"/>
    <x v="0"/>
  </r>
  <r>
    <x v="2"/>
    <x v="5"/>
    <x v="3"/>
    <x v="6"/>
    <n v="345"/>
    <n v="7000"/>
    <n v="7840"/>
    <x v="17"/>
    <x v="0"/>
  </r>
  <r>
    <x v="2"/>
    <x v="5"/>
    <x v="1"/>
    <x v="7"/>
    <n v="122"/>
    <n v="100"/>
    <n v="112"/>
    <x v="19"/>
    <x v="0"/>
  </r>
  <r>
    <x v="2"/>
    <x v="5"/>
    <x v="4"/>
    <x v="8"/>
    <n v="78"/>
    <n v="2288.6"/>
    <n v="5126.4639999999999"/>
    <x v="40"/>
    <x v="0"/>
  </r>
  <r>
    <x v="2"/>
    <x v="5"/>
    <x v="4"/>
    <x v="9"/>
    <n v="76"/>
    <n v="2288.4499999999998"/>
    <n v="5126.1279999999997"/>
    <x v="41"/>
    <x v="0"/>
  </r>
  <r>
    <x v="2"/>
    <x v="5"/>
    <x v="4"/>
    <x v="10"/>
    <n v="46"/>
    <n v="100"/>
    <n v="224"/>
    <x v="19"/>
    <x v="0"/>
  </r>
  <r>
    <x v="2"/>
    <x v="5"/>
    <x v="4"/>
    <x v="11"/>
    <n v="34"/>
    <n v="2288.4"/>
    <n v="5126.0160000000005"/>
    <x v="42"/>
    <x v="0"/>
  </r>
  <r>
    <x v="2"/>
    <x v="5"/>
    <x v="1"/>
    <x v="12"/>
    <n v="7"/>
    <n v="200"/>
    <n v="224"/>
    <x v="22"/>
    <x v="0"/>
  </r>
  <r>
    <x v="2"/>
    <x v="5"/>
    <x v="5"/>
    <x v="13"/>
    <n v="3"/>
    <n v="4577.3"/>
    <n v="7392"/>
    <x v="24"/>
    <x v="0"/>
  </r>
  <r>
    <x v="2"/>
    <x v="5"/>
    <x v="4"/>
    <x v="14"/>
    <n v="3"/>
    <n v="2288.65"/>
    <n v="5126.576"/>
    <x v="44"/>
    <x v="0"/>
  </r>
  <r>
    <x v="2"/>
    <x v="6"/>
    <x v="0"/>
    <x v="0"/>
    <n v="3566"/>
    <n v="4577.3"/>
    <n v="5126.576"/>
    <x v="24"/>
    <x v="0"/>
  </r>
  <r>
    <x v="2"/>
    <x v="6"/>
    <x v="0"/>
    <x v="1"/>
    <n v="2498"/>
    <n v="8000"/>
    <n v="8960"/>
    <x v="26"/>
    <x v="0"/>
  </r>
  <r>
    <x v="2"/>
    <x v="6"/>
    <x v="1"/>
    <x v="2"/>
    <n v="1245"/>
    <n v="4577.2"/>
    <n v="5126.4639999999999"/>
    <x v="20"/>
    <x v="0"/>
  </r>
  <r>
    <x v="2"/>
    <x v="6"/>
    <x v="2"/>
    <x v="3"/>
    <n v="644"/>
    <n v="5743.5"/>
    <n v="6432.72"/>
    <x v="27"/>
    <x v="0"/>
  </r>
  <r>
    <x v="2"/>
    <x v="6"/>
    <x v="3"/>
    <x v="4"/>
    <n v="643"/>
    <n v="7000"/>
    <n v="7840"/>
    <x v="17"/>
    <x v="0"/>
  </r>
  <r>
    <x v="2"/>
    <x v="6"/>
    <x v="2"/>
    <x v="5"/>
    <n v="455"/>
    <n v="4578.6000000000004"/>
    <n v="5128.0320000000002"/>
    <x v="18"/>
    <x v="0"/>
  </r>
  <r>
    <x v="2"/>
    <x v="6"/>
    <x v="3"/>
    <x v="6"/>
    <n v="345"/>
    <n v="7000"/>
    <n v="7840"/>
    <x v="17"/>
    <x v="0"/>
  </r>
  <r>
    <x v="2"/>
    <x v="6"/>
    <x v="1"/>
    <x v="7"/>
    <n v="122"/>
    <n v="100"/>
    <n v="112"/>
    <x v="19"/>
    <x v="0"/>
  </r>
  <r>
    <x v="2"/>
    <x v="6"/>
    <x v="4"/>
    <x v="8"/>
    <n v="78"/>
    <n v="2288.6"/>
    <n v="5126.4639999999999"/>
    <x v="40"/>
    <x v="0"/>
  </r>
  <r>
    <x v="2"/>
    <x v="6"/>
    <x v="4"/>
    <x v="9"/>
    <n v="76"/>
    <n v="2288.4499999999998"/>
    <n v="5126.1279999999997"/>
    <x v="41"/>
    <x v="0"/>
  </r>
  <r>
    <x v="2"/>
    <x v="6"/>
    <x v="4"/>
    <x v="10"/>
    <n v="46"/>
    <n v="100"/>
    <n v="224"/>
    <x v="19"/>
    <x v="0"/>
  </r>
  <r>
    <x v="2"/>
    <x v="6"/>
    <x v="4"/>
    <x v="11"/>
    <n v="34"/>
    <n v="2288.4"/>
    <n v="5126.0160000000005"/>
    <x v="42"/>
    <x v="0"/>
  </r>
  <r>
    <x v="2"/>
    <x v="6"/>
    <x v="1"/>
    <x v="12"/>
    <n v="7"/>
    <n v="200"/>
    <n v="224"/>
    <x v="22"/>
    <x v="0"/>
  </r>
  <r>
    <x v="2"/>
    <x v="6"/>
    <x v="4"/>
    <x v="14"/>
    <n v="3"/>
    <n v="2288.65"/>
    <n v="5126.576"/>
    <x v="44"/>
    <x v="0"/>
  </r>
  <r>
    <x v="2"/>
    <x v="6"/>
    <x v="5"/>
    <x v="13"/>
    <n v="2"/>
    <n v="6600"/>
    <n v="7392"/>
    <x v="25"/>
    <x v="0"/>
  </r>
  <r>
    <x v="2"/>
    <x v="7"/>
    <x v="0"/>
    <x v="0"/>
    <n v="3566"/>
    <n v="4577.3"/>
    <n v="5126.576"/>
    <x v="24"/>
    <x v="0"/>
  </r>
  <r>
    <x v="2"/>
    <x v="7"/>
    <x v="0"/>
    <x v="1"/>
    <n v="2498"/>
    <n v="8000"/>
    <n v="8960"/>
    <x v="26"/>
    <x v="0"/>
  </r>
  <r>
    <x v="2"/>
    <x v="7"/>
    <x v="1"/>
    <x v="2"/>
    <n v="1245"/>
    <n v="4577.2"/>
    <n v="5126.4639999999999"/>
    <x v="20"/>
    <x v="0"/>
  </r>
  <r>
    <x v="2"/>
    <x v="7"/>
    <x v="2"/>
    <x v="3"/>
    <n v="644"/>
    <n v="5743.5"/>
    <n v="6432.72"/>
    <x v="27"/>
    <x v="0"/>
  </r>
  <r>
    <x v="2"/>
    <x v="7"/>
    <x v="3"/>
    <x v="4"/>
    <n v="643"/>
    <n v="7000"/>
    <n v="7840"/>
    <x v="17"/>
    <x v="0"/>
  </r>
  <r>
    <x v="2"/>
    <x v="7"/>
    <x v="2"/>
    <x v="5"/>
    <n v="455"/>
    <n v="5036.46"/>
    <n v="5128.0320000000002"/>
    <x v="29"/>
    <x v="0"/>
  </r>
  <r>
    <x v="2"/>
    <x v="7"/>
    <x v="3"/>
    <x v="6"/>
    <n v="345"/>
    <n v="7700"/>
    <n v="7840"/>
    <x v="4"/>
    <x v="0"/>
  </r>
  <r>
    <x v="2"/>
    <x v="7"/>
    <x v="1"/>
    <x v="7"/>
    <n v="122"/>
    <n v="110"/>
    <n v="112"/>
    <x v="30"/>
    <x v="0"/>
  </r>
  <r>
    <x v="2"/>
    <x v="7"/>
    <x v="4"/>
    <x v="8"/>
    <n v="78"/>
    <n v="2517.46"/>
    <n v="5126.4639999999999"/>
    <x v="45"/>
    <x v="0"/>
  </r>
  <r>
    <x v="2"/>
    <x v="7"/>
    <x v="4"/>
    <x v="9"/>
    <n v="76"/>
    <n v="2517.2949999999996"/>
    <n v="5126.1279999999997"/>
    <x v="46"/>
    <x v="0"/>
  </r>
  <r>
    <x v="2"/>
    <x v="7"/>
    <x v="4"/>
    <x v="10"/>
    <n v="46"/>
    <n v="115"/>
    <n v="224"/>
    <x v="47"/>
    <x v="0"/>
  </r>
  <r>
    <x v="2"/>
    <x v="7"/>
    <x v="4"/>
    <x v="11"/>
    <n v="34"/>
    <n v="2631.66"/>
    <n v="5126.0160000000005"/>
    <x v="48"/>
    <x v="0"/>
  </r>
  <r>
    <x v="2"/>
    <x v="7"/>
    <x v="1"/>
    <x v="12"/>
    <n v="7"/>
    <n v="230"/>
    <n v="224"/>
    <x v="36"/>
    <x v="0"/>
  </r>
  <r>
    <x v="2"/>
    <x v="7"/>
    <x v="4"/>
    <x v="14"/>
    <n v="3"/>
    <n v="2631.9475000000002"/>
    <n v="5126.576"/>
    <x v="49"/>
    <x v="0"/>
  </r>
  <r>
    <x v="2"/>
    <x v="7"/>
    <x v="5"/>
    <x v="13"/>
    <n v="2"/>
    <n v="7590"/>
    <n v="7392"/>
    <x v="39"/>
    <x v="0"/>
  </r>
  <r>
    <x v="2"/>
    <x v="8"/>
    <x v="0"/>
    <x v="0"/>
    <n v="3566"/>
    <n v="4577.3"/>
    <n v="5126.576"/>
    <x v="24"/>
    <x v="0"/>
  </r>
  <r>
    <x v="2"/>
    <x v="8"/>
    <x v="0"/>
    <x v="1"/>
    <n v="2498"/>
    <n v="8000"/>
    <n v="8960"/>
    <x v="26"/>
    <x v="0"/>
  </r>
  <r>
    <x v="2"/>
    <x v="8"/>
    <x v="1"/>
    <x v="2"/>
    <n v="1245"/>
    <n v="4577.2"/>
    <n v="5126.4639999999999"/>
    <x v="20"/>
    <x v="0"/>
  </r>
  <r>
    <x v="2"/>
    <x v="8"/>
    <x v="2"/>
    <x v="3"/>
    <n v="644"/>
    <n v="5743.5"/>
    <n v="6432.72"/>
    <x v="27"/>
    <x v="0"/>
  </r>
  <r>
    <x v="2"/>
    <x v="8"/>
    <x v="3"/>
    <x v="4"/>
    <n v="643"/>
    <n v="7000"/>
    <n v="7840"/>
    <x v="17"/>
    <x v="0"/>
  </r>
  <r>
    <x v="2"/>
    <x v="8"/>
    <x v="2"/>
    <x v="5"/>
    <n v="455"/>
    <n v="4578.6000000000004"/>
    <n v="5128.0320000000002"/>
    <x v="18"/>
    <x v="0"/>
  </r>
  <r>
    <x v="2"/>
    <x v="8"/>
    <x v="3"/>
    <x v="6"/>
    <n v="345"/>
    <n v="7000"/>
    <n v="7840"/>
    <x v="17"/>
    <x v="0"/>
  </r>
  <r>
    <x v="2"/>
    <x v="8"/>
    <x v="1"/>
    <x v="7"/>
    <n v="122"/>
    <n v="100"/>
    <n v="112"/>
    <x v="19"/>
    <x v="0"/>
  </r>
  <r>
    <x v="2"/>
    <x v="8"/>
    <x v="4"/>
    <x v="8"/>
    <n v="78"/>
    <n v="2288.6"/>
    <n v="5126.4639999999999"/>
    <x v="40"/>
    <x v="0"/>
  </r>
  <r>
    <x v="2"/>
    <x v="8"/>
    <x v="4"/>
    <x v="9"/>
    <n v="76"/>
    <n v="2288.4499999999998"/>
    <n v="5126.1279999999997"/>
    <x v="41"/>
    <x v="0"/>
  </r>
  <r>
    <x v="2"/>
    <x v="8"/>
    <x v="4"/>
    <x v="10"/>
    <n v="46"/>
    <n v="100"/>
    <n v="224"/>
    <x v="19"/>
    <x v="0"/>
  </r>
  <r>
    <x v="2"/>
    <x v="8"/>
    <x v="4"/>
    <x v="11"/>
    <n v="34"/>
    <n v="2746.08"/>
    <n v="5126.0160000000005"/>
    <x v="50"/>
    <x v="0"/>
  </r>
  <r>
    <x v="2"/>
    <x v="8"/>
    <x v="1"/>
    <x v="12"/>
    <n v="7"/>
    <n v="240"/>
    <n v="224"/>
    <x v="9"/>
    <x v="0"/>
  </r>
  <r>
    <x v="2"/>
    <x v="8"/>
    <x v="4"/>
    <x v="14"/>
    <n v="3"/>
    <n v="2746.38"/>
    <n v="5126.576"/>
    <x v="51"/>
    <x v="0"/>
  </r>
  <r>
    <x v="2"/>
    <x v="8"/>
    <x v="5"/>
    <x v="13"/>
    <n v="2"/>
    <n v="7920"/>
    <n v="7392"/>
    <x v="31"/>
    <x v="0"/>
  </r>
  <r>
    <x v="2"/>
    <x v="9"/>
    <x v="0"/>
    <x v="0"/>
    <n v="3566"/>
    <n v="5035.0300000000007"/>
    <n v="5126.576"/>
    <x v="13"/>
    <x v="0"/>
  </r>
  <r>
    <x v="2"/>
    <x v="9"/>
    <x v="0"/>
    <x v="1"/>
    <n v="2498"/>
    <n v="9200"/>
    <n v="8960"/>
    <x v="52"/>
    <x v="0"/>
  </r>
  <r>
    <x v="2"/>
    <x v="9"/>
    <x v="1"/>
    <x v="2"/>
    <n v="1245"/>
    <n v="5263.78"/>
    <n v="5126.4639999999999"/>
    <x v="53"/>
    <x v="0"/>
  </r>
  <r>
    <x v="2"/>
    <x v="9"/>
    <x v="2"/>
    <x v="3"/>
    <n v="644"/>
    <n v="6605.0249999999996"/>
    <n v="6432.72"/>
    <x v="54"/>
    <x v="0"/>
  </r>
  <r>
    <x v="2"/>
    <x v="9"/>
    <x v="3"/>
    <x v="4"/>
    <n v="643"/>
    <n v="8400"/>
    <n v="7840"/>
    <x v="32"/>
    <x v="0"/>
  </r>
  <r>
    <x v="2"/>
    <x v="9"/>
    <x v="2"/>
    <x v="5"/>
    <n v="455"/>
    <n v="5494.3200000000006"/>
    <n v="5128.0320000000002"/>
    <x v="33"/>
    <x v="0"/>
  </r>
  <r>
    <x v="2"/>
    <x v="9"/>
    <x v="3"/>
    <x v="6"/>
    <n v="345"/>
    <n v="8400"/>
    <n v="7840"/>
    <x v="32"/>
    <x v="0"/>
  </r>
  <r>
    <x v="2"/>
    <x v="9"/>
    <x v="1"/>
    <x v="7"/>
    <n v="122"/>
    <n v="120"/>
    <n v="112"/>
    <x v="34"/>
    <x v="0"/>
  </r>
  <r>
    <x v="2"/>
    <x v="9"/>
    <x v="4"/>
    <x v="8"/>
    <n v="78"/>
    <n v="2517.46"/>
    <n v="5126.4639999999999"/>
    <x v="45"/>
    <x v="0"/>
  </r>
  <r>
    <x v="2"/>
    <x v="9"/>
    <x v="4"/>
    <x v="9"/>
    <n v="76"/>
    <n v="2517.2949999999996"/>
    <n v="5126.1279999999997"/>
    <x v="46"/>
    <x v="0"/>
  </r>
  <r>
    <x v="2"/>
    <x v="9"/>
    <x v="4"/>
    <x v="10"/>
    <n v="46"/>
    <n v="110"/>
    <n v="224"/>
    <x v="30"/>
    <x v="0"/>
  </r>
  <r>
    <x v="2"/>
    <x v="9"/>
    <x v="4"/>
    <x v="11"/>
    <n v="34"/>
    <n v="2517.2400000000002"/>
    <n v="5126.0160000000005"/>
    <x v="55"/>
    <x v="0"/>
  </r>
  <r>
    <x v="2"/>
    <x v="9"/>
    <x v="1"/>
    <x v="12"/>
    <n v="7"/>
    <n v="220"/>
    <n v="224"/>
    <x v="56"/>
    <x v="0"/>
  </r>
  <r>
    <x v="2"/>
    <x v="9"/>
    <x v="4"/>
    <x v="14"/>
    <n v="3"/>
    <n v="2517.5150000000003"/>
    <n v="5126.576"/>
    <x v="57"/>
    <x v="0"/>
  </r>
  <r>
    <x v="2"/>
    <x v="9"/>
    <x v="5"/>
    <x v="13"/>
    <n v="2"/>
    <n v="7260"/>
    <n v="7392"/>
    <x v="12"/>
    <x v="0"/>
  </r>
  <r>
    <x v="2"/>
    <x v="10"/>
    <x v="0"/>
    <x v="0"/>
    <n v="3566"/>
    <n v="5263.8950000000004"/>
    <n v="5126.576"/>
    <x v="38"/>
    <x v="0"/>
  </r>
  <r>
    <x v="2"/>
    <x v="10"/>
    <x v="0"/>
    <x v="1"/>
    <n v="2498"/>
    <n v="8800"/>
    <n v="8960"/>
    <x v="14"/>
    <x v="0"/>
  </r>
  <r>
    <x v="2"/>
    <x v="10"/>
    <x v="1"/>
    <x v="2"/>
    <n v="1245"/>
    <n v="5034.92"/>
    <n v="5126.4639999999999"/>
    <x v="15"/>
    <x v="0"/>
  </r>
  <r>
    <x v="2"/>
    <x v="10"/>
    <x v="2"/>
    <x v="3"/>
    <n v="644"/>
    <n v="6317.85"/>
    <n v="6432.72"/>
    <x v="16"/>
    <x v="0"/>
  </r>
  <r>
    <x v="2"/>
    <x v="10"/>
    <x v="3"/>
    <x v="4"/>
    <n v="643"/>
    <n v="7700"/>
    <n v="7840"/>
    <x v="4"/>
    <x v="0"/>
  </r>
  <r>
    <x v="2"/>
    <x v="10"/>
    <x v="2"/>
    <x v="5"/>
    <n v="455"/>
    <n v="5036.46"/>
    <n v="5128.0320000000002"/>
    <x v="29"/>
    <x v="0"/>
  </r>
  <r>
    <x v="2"/>
    <x v="10"/>
    <x v="3"/>
    <x v="6"/>
    <n v="345"/>
    <n v="7700"/>
    <n v="7840"/>
    <x v="4"/>
    <x v="0"/>
  </r>
  <r>
    <x v="2"/>
    <x v="10"/>
    <x v="1"/>
    <x v="7"/>
    <n v="122"/>
    <n v="110"/>
    <n v="112"/>
    <x v="30"/>
    <x v="0"/>
  </r>
  <r>
    <x v="2"/>
    <x v="10"/>
    <x v="4"/>
    <x v="8"/>
    <n v="78"/>
    <n v="2517.46"/>
    <n v="5126.4639999999999"/>
    <x v="45"/>
    <x v="0"/>
  </r>
  <r>
    <x v="2"/>
    <x v="10"/>
    <x v="4"/>
    <x v="9"/>
    <n v="76"/>
    <n v="2288.4499999999998"/>
    <n v="5126.1279999999997"/>
    <x v="41"/>
    <x v="0"/>
  </r>
  <r>
    <x v="2"/>
    <x v="10"/>
    <x v="4"/>
    <x v="10"/>
    <n v="46"/>
    <n v="100"/>
    <n v="224"/>
    <x v="19"/>
    <x v="0"/>
  </r>
  <r>
    <x v="2"/>
    <x v="10"/>
    <x v="4"/>
    <x v="11"/>
    <n v="34"/>
    <n v="2288.4"/>
    <n v="5126.0160000000005"/>
    <x v="42"/>
    <x v="1"/>
  </r>
  <r>
    <x v="2"/>
    <x v="10"/>
    <x v="1"/>
    <x v="12"/>
    <n v="7"/>
    <n v="200"/>
    <n v="224"/>
    <x v="22"/>
    <x v="1"/>
  </r>
  <r>
    <x v="2"/>
    <x v="10"/>
    <x v="4"/>
    <x v="14"/>
    <n v="3"/>
    <n v="2288.65"/>
    <n v="5126.576"/>
    <x v="44"/>
    <x v="1"/>
  </r>
  <r>
    <x v="2"/>
    <x v="10"/>
    <x v="5"/>
    <x v="13"/>
    <n v="2"/>
    <n v="6600"/>
    <n v="7392"/>
    <x v="25"/>
    <x v="1"/>
  </r>
  <r>
    <x v="2"/>
    <x v="11"/>
    <x v="0"/>
    <x v="0"/>
    <n v="3566"/>
    <n v="4577.3"/>
    <n v="5126.576"/>
    <x v="24"/>
    <x v="1"/>
  </r>
  <r>
    <x v="2"/>
    <x v="11"/>
    <x v="0"/>
    <x v="1"/>
    <n v="2498"/>
    <n v="8000"/>
    <n v="8960"/>
    <x v="26"/>
    <x v="1"/>
  </r>
  <r>
    <x v="2"/>
    <x v="11"/>
    <x v="1"/>
    <x v="2"/>
    <n v="1245"/>
    <n v="4577.2"/>
    <n v="5126.4639999999999"/>
    <x v="20"/>
    <x v="1"/>
  </r>
  <r>
    <x v="2"/>
    <x v="11"/>
    <x v="2"/>
    <x v="3"/>
    <n v="644"/>
    <n v="5743.5"/>
    <n v="6432.72"/>
    <x v="27"/>
    <x v="1"/>
  </r>
  <r>
    <x v="2"/>
    <x v="11"/>
    <x v="3"/>
    <x v="4"/>
    <n v="643"/>
    <n v="7000"/>
    <n v="7840"/>
    <x v="17"/>
    <x v="1"/>
  </r>
  <r>
    <x v="2"/>
    <x v="11"/>
    <x v="2"/>
    <x v="5"/>
    <n v="455"/>
    <n v="4578.6000000000004"/>
    <n v="5128.0320000000002"/>
    <x v="18"/>
    <x v="1"/>
  </r>
  <r>
    <x v="2"/>
    <x v="11"/>
    <x v="3"/>
    <x v="6"/>
    <n v="345"/>
    <n v="7000"/>
    <n v="7840"/>
    <x v="17"/>
    <x v="1"/>
  </r>
  <r>
    <x v="2"/>
    <x v="11"/>
    <x v="1"/>
    <x v="7"/>
    <n v="122"/>
    <n v="100"/>
    <n v="112"/>
    <x v="19"/>
    <x v="1"/>
  </r>
  <r>
    <x v="2"/>
    <x v="11"/>
    <x v="4"/>
    <x v="8"/>
    <n v="78"/>
    <n v="2288.6"/>
    <n v="5126.4639999999999"/>
    <x v="40"/>
    <x v="1"/>
  </r>
  <r>
    <x v="2"/>
    <x v="11"/>
    <x v="4"/>
    <x v="9"/>
    <n v="76"/>
    <n v="2288.4499999999998"/>
    <n v="5126.1279999999997"/>
    <x v="41"/>
    <x v="1"/>
  </r>
  <r>
    <x v="2"/>
    <x v="11"/>
    <x v="4"/>
    <x v="10"/>
    <n v="46"/>
    <n v="100"/>
    <n v="224"/>
    <x v="19"/>
    <x v="1"/>
  </r>
  <r>
    <x v="2"/>
    <x v="11"/>
    <x v="4"/>
    <x v="11"/>
    <n v="34"/>
    <n v="2288.4"/>
    <n v="5126.0160000000005"/>
    <x v="42"/>
    <x v="1"/>
  </r>
  <r>
    <x v="2"/>
    <x v="11"/>
    <x v="1"/>
    <x v="12"/>
    <n v="7"/>
    <n v="200"/>
    <n v="224"/>
    <x v="22"/>
    <x v="1"/>
  </r>
  <r>
    <x v="2"/>
    <x v="11"/>
    <x v="4"/>
    <x v="14"/>
    <n v="3"/>
    <n v="2288.65"/>
    <n v="5126.576"/>
    <x v="44"/>
    <x v="1"/>
  </r>
  <r>
    <x v="2"/>
    <x v="11"/>
    <x v="5"/>
    <x v="13"/>
    <n v="2"/>
    <n v="6600"/>
    <n v="7392"/>
    <x v="25"/>
    <x v="1"/>
  </r>
  <r>
    <x v="3"/>
    <x v="0"/>
    <x v="0"/>
    <x v="0"/>
    <n v="3566"/>
    <n v="5492.76"/>
    <n v="5126.576"/>
    <x v="0"/>
    <x v="1"/>
  </r>
  <r>
    <x v="3"/>
    <x v="0"/>
    <x v="0"/>
    <x v="1"/>
    <n v="2498"/>
    <n v="9600"/>
    <n v="8960"/>
    <x v="1"/>
    <x v="1"/>
  </r>
  <r>
    <x v="3"/>
    <x v="0"/>
    <x v="1"/>
    <x v="2"/>
    <n v="1245"/>
    <n v="5492.6399999999994"/>
    <n v="5126.4639999999999"/>
    <x v="2"/>
    <x v="1"/>
  </r>
  <r>
    <x v="3"/>
    <x v="0"/>
    <x v="2"/>
    <x v="3"/>
    <n v="644"/>
    <n v="6892.2"/>
    <n v="6432.72"/>
    <x v="3"/>
    <x v="1"/>
  </r>
  <r>
    <x v="3"/>
    <x v="0"/>
    <x v="3"/>
    <x v="4"/>
    <n v="643"/>
    <n v="8400"/>
    <n v="7840"/>
    <x v="32"/>
    <x v="0"/>
  </r>
  <r>
    <x v="3"/>
    <x v="0"/>
    <x v="2"/>
    <x v="5"/>
    <n v="455"/>
    <n v="5494.3200000000006"/>
    <n v="5128.0320000000002"/>
    <x v="33"/>
    <x v="0"/>
  </r>
  <r>
    <x v="3"/>
    <x v="0"/>
    <x v="3"/>
    <x v="6"/>
    <n v="345"/>
    <n v="8400"/>
    <n v="7840"/>
    <x v="32"/>
    <x v="0"/>
  </r>
  <r>
    <x v="3"/>
    <x v="0"/>
    <x v="1"/>
    <x v="7"/>
    <n v="122"/>
    <n v="120"/>
    <n v="112"/>
    <x v="34"/>
    <x v="0"/>
  </r>
  <r>
    <x v="3"/>
    <x v="0"/>
    <x v="4"/>
    <x v="8"/>
    <n v="78"/>
    <n v="2288.6"/>
    <n v="5126.4639999999999"/>
    <x v="40"/>
    <x v="0"/>
  </r>
  <r>
    <x v="3"/>
    <x v="0"/>
    <x v="4"/>
    <x v="9"/>
    <n v="76"/>
    <n v="2288.4499999999998"/>
    <n v="5126.1279999999997"/>
    <x v="41"/>
    <x v="0"/>
  </r>
  <r>
    <x v="3"/>
    <x v="0"/>
    <x v="4"/>
    <x v="10"/>
    <n v="46"/>
    <n v="100"/>
    <n v="224"/>
    <x v="19"/>
    <x v="0"/>
  </r>
  <r>
    <x v="3"/>
    <x v="0"/>
    <x v="4"/>
    <x v="11"/>
    <n v="34"/>
    <n v="2288.4"/>
    <n v="5126.0160000000005"/>
    <x v="42"/>
    <x v="0"/>
  </r>
  <r>
    <x v="3"/>
    <x v="0"/>
    <x v="1"/>
    <x v="12"/>
    <n v="7"/>
    <n v="200"/>
    <n v="224"/>
    <x v="22"/>
    <x v="0"/>
  </r>
  <r>
    <x v="3"/>
    <x v="0"/>
    <x v="5"/>
    <x v="13"/>
    <n v="3"/>
    <n v="4577.3"/>
    <n v="7392"/>
    <x v="24"/>
    <x v="0"/>
  </r>
  <r>
    <x v="3"/>
    <x v="0"/>
    <x v="4"/>
    <x v="14"/>
    <n v="3"/>
    <n v="3300"/>
    <n v="5126.576"/>
    <x v="43"/>
    <x v="0"/>
  </r>
  <r>
    <x v="3"/>
    <x v="1"/>
    <x v="0"/>
    <x v="0"/>
    <n v="3566"/>
    <n v="4577.3"/>
    <n v="5126.576"/>
    <x v="24"/>
    <x v="0"/>
  </r>
  <r>
    <x v="3"/>
    <x v="1"/>
    <x v="0"/>
    <x v="1"/>
    <n v="2498"/>
    <n v="8000"/>
    <n v="8960"/>
    <x v="26"/>
    <x v="0"/>
  </r>
  <r>
    <x v="3"/>
    <x v="1"/>
    <x v="1"/>
    <x v="2"/>
    <n v="1245"/>
    <n v="4577.2"/>
    <n v="5126.4639999999999"/>
    <x v="20"/>
    <x v="0"/>
  </r>
  <r>
    <x v="3"/>
    <x v="1"/>
    <x v="2"/>
    <x v="3"/>
    <n v="644"/>
    <n v="5743.5"/>
    <n v="6432.72"/>
    <x v="27"/>
    <x v="0"/>
  </r>
  <r>
    <x v="3"/>
    <x v="1"/>
    <x v="3"/>
    <x v="4"/>
    <n v="643"/>
    <n v="7000"/>
    <n v="7840"/>
    <x v="17"/>
    <x v="0"/>
  </r>
  <r>
    <x v="3"/>
    <x v="1"/>
    <x v="2"/>
    <x v="5"/>
    <n v="455"/>
    <n v="4578.6000000000004"/>
    <n v="5128.0320000000002"/>
    <x v="18"/>
    <x v="0"/>
  </r>
  <r>
    <x v="3"/>
    <x v="1"/>
    <x v="3"/>
    <x v="6"/>
    <n v="345"/>
    <n v="7000"/>
    <n v="7840"/>
    <x v="17"/>
    <x v="0"/>
  </r>
  <r>
    <x v="3"/>
    <x v="1"/>
    <x v="1"/>
    <x v="7"/>
    <n v="122"/>
    <n v="100"/>
    <n v="112"/>
    <x v="19"/>
    <x v="0"/>
  </r>
  <r>
    <x v="3"/>
    <x v="1"/>
    <x v="4"/>
    <x v="8"/>
    <n v="78"/>
    <n v="2288.6"/>
    <n v="5126.4639999999999"/>
    <x v="40"/>
    <x v="0"/>
  </r>
  <r>
    <x v="3"/>
    <x v="1"/>
    <x v="4"/>
    <x v="9"/>
    <n v="76"/>
    <n v="2288.4499999999998"/>
    <n v="5126.1279999999997"/>
    <x v="41"/>
    <x v="0"/>
  </r>
  <r>
    <x v="3"/>
    <x v="1"/>
    <x v="4"/>
    <x v="10"/>
    <n v="46"/>
    <n v="100"/>
    <n v="224"/>
    <x v="19"/>
    <x v="0"/>
  </r>
  <r>
    <x v="3"/>
    <x v="1"/>
    <x v="4"/>
    <x v="11"/>
    <n v="34"/>
    <n v="2288.4"/>
    <n v="5126.0160000000005"/>
    <x v="42"/>
    <x v="0"/>
  </r>
  <r>
    <x v="3"/>
    <x v="1"/>
    <x v="1"/>
    <x v="12"/>
    <n v="7"/>
    <n v="200"/>
    <n v="224"/>
    <x v="22"/>
    <x v="0"/>
  </r>
  <r>
    <x v="3"/>
    <x v="1"/>
    <x v="4"/>
    <x v="14"/>
    <n v="3"/>
    <n v="3300"/>
    <n v="5126.576"/>
    <x v="43"/>
    <x v="0"/>
  </r>
  <r>
    <x v="3"/>
    <x v="1"/>
    <x v="5"/>
    <x v="13"/>
    <n v="2"/>
    <n v="6600"/>
    <n v="7392"/>
    <x v="25"/>
    <x v="0"/>
  </r>
  <r>
    <x v="3"/>
    <x v="2"/>
    <x v="0"/>
    <x v="0"/>
    <n v="3566"/>
    <n v="4577.3"/>
    <n v="5126.576"/>
    <x v="24"/>
    <x v="0"/>
  </r>
  <r>
    <x v="3"/>
    <x v="2"/>
    <x v="0"/>
    <x v="1"/>
    <n v="2498"/>
    <n v="8000"/>
    <n v="8960"/>
    <x v="26"/>
    <x v="0"/>
  </r>
  <r>
    <x v="3"/>
    <x v="2"/>
    <x v="1"/>
    <x v="2"/>
    <n v="1245"/>
    <n v="4577.2"/>
    <n v="5126.4639999999999"/>
    <x v="20"/>
    <x v="0"/>
  </r>
  <r>
    <x v="3"/>
    <x v="2"/>
    <x v="2"/>
    <x v="3"/>
    <n v="644"/>
    <n v="10000"/>
    <n v="6432.72"/>
    <x v="58"/>
    <x v="0"/>
  </r>
  <r>
    <x v="3"/>
    <x v="2"/>
    <x v="3"/>
    <x v="4"/>
    <n v="643"/>
    <n v="7000"/>
    <n v="7840"/>
    <x v="17"/>
    <x v="0"/>
  </r>
  <r>
    <x v="3"/>
    <x v="2"/>
    <x v="2"/>
    <x v="5"/>
    <n v="455"/>
    <n v="4578.6000000000004"/>
    <n v="5128.0320000000002"/>
    <x v="18"/>
    <x v="0"/>
  </r>
  <r>
    <x v="3"/>
    <x v="2"/>
    <x v="3"/>
    <x v="6"/>
    <n v="345"/>
    <n v="7000"/>
    <n v="7840"/>
    <x v="17"/>
    <x v="0"/>
  </r>
  <r>
    <x v="3"/>
    <x v="2"/>
    <x v="1"/>
    <x v="7"/>
    <n v="122"/>
    <n v="100"/>
    <n v="112"/>
    <x v="19"/>
    <x v="0"/>
  </r>
  <r>
    <x v="3"/>
    <x v="2"/>
    <x v="4"/>
    <x v="8"/>
    <n v="78"/>
    <n v="2288.6"/>
    <n v="5126.4639999999999"/>
    <x v="40"/>
    <x v="0"/>
  </r>
  <r>
    <x v="3"/>
    <x v="2"/>
    <x v="4"/>
    <x v="9"/>
    <n v="76"/>
    <n v="2288.4499999999998"/>
    <n v="5126.1279999999997"/>
    <x v="41"/>
    <x v="0"/>
  </r>
  <r>
    <x v="3"/>
    <x v="2"/>
    <x v="4"/>
    <x v="10"/>
    <n v="46"/>
    <n v="100"/>
    <n v="224"/>
    <x v="19"/>
    <x v="0"/>
  </r>
  <r>
    <x v="3"/>
    <x v="2"/>
    <x v="4"/>
    <x v="11"/>
    <n v="34"/>
    <n v="2288.4"/>
    <n v="5126.0160000000005"/>
    <x v="42"/>
    <x v="0"/>
  </r>
  <r>
    <x v="3"/>
    <x v="2"/>
    <x v="1"/>
    <x v="12"/>
    <n v="7"/>
    <n v="200"/>
    <n v="224"/>
    <x v="22"/>
    <x v="0"/>
  </r>
  <r>
    <x v="3"/>
    <x v="2"/>
    <x v="4"/>
    <x v="14"/>
    <n v="3"/>
    <n v="2288.65"/>
    <n v="5126.576"/>
    <x v="44"/>
    <x v="0"/>
  </r>
  <r>
    <x v="3"/>
    <x v="2"/>
    <x v="5"/>
    <x v="13"/>
    <n v="2"/>
    <n v="6600"/>
    <n v="7392"/>
    <x v="25"/>
    <x v="0"/>
  </r>
  <r>
    <x v="3"/>
    <x v="3"/>
    <x v="0"/>
    <x v="0"/>
    <n v="3566"/>
    <n v="4577.3"/>
    <n v="5126.576"/>
    <x v="24"/>
    <x v="0"/>
  </r>
  <r>
    <x v="3"/>
    <x v="3"/>
    <x v="0"/>
    <x v="1"/>
    <n v="2498"/>
    <n v="8000"/>
    <n v="8960"/>
    <x v="26"/>
    <x v="1"/>
  </r>
  <r>
    <x v="3"/>
    <x v="3"/>
    <x v="1"/>
    <x v="2"/>
    <n v="1245"/>
    <n v="4577.2"/>
    <n v="5126.4639999999999"/>
    <x v="20"/>
    <x v="1"/>
  </r>
  <r>
    <x v="3"/>
    <x v="3"/>
    <x v="2"/>
    <x v="3"/>
    <n v="644"/>
    <n v="15000"/>
    <n v="6432.72"/>
    <x v="59"/>
    <x v="1"/>
  </r>
  <r>
    <x v="3"/>
    <x v="3"/>
    <x v="3"/>
    <x v="4"/>
    <n v="643"/>
    <n v="7000"/>
    <n v="7840"/>
    <x v="17"/>
    <x v="1"/>
  </r>
  <r>
    <x v="3"/>
    <x v="3"/>
    <x v="2"/>
    <x v="5"/>
    <n v="455"/>
    <n v="14000"/>
    <n v="5128.0320000000002"/>
    <x v="60"/>
    <x v="1"/>
  </r>
  <r>
    <x v="3"/>
    <x v="3"/>
    <x v="3"/>
    <x v="6"/>
    <n v="345"/>
    <n v="7000"/>
    <n v="7840"/>
    <x v="17"/>
    <x v="1"/>
  </r>
  <r>
    <x v="3"/>
    <x v="3"/>
    <x v="1"/>
    <x v="7"/>
    <n v="122"/>
    <n v="100"/>
    <n v="112"/>
    <x v="19"/>
    <x v="1"/>
  </r>
  <r>
    <x v="3"/>
    <x v="3"/>
    <x v="4"/>
    <x v="8"/>
    <n v="78"/>
    <n v="2288.6"/>
    <n v="5126.4639999999999"/>
    <x v="40"/>
    <x v="1"/>
  </r>
  <r>
    <x v="3"/>
    <x v="3"/>
    <x v="4"/>
    <x v="9"/>
    <n v="76"/>
    <n v="2288.4499999999998"/>
    <n v="5126.1279999999997"/>
    <x v="41"/>
    <x v="1"/>
  </r>
  <r>
    <x v="3"/>
    <x v="3"/>
    <x v="4"/>
    <x v="10"/>
    <n v="46"/>
    <n v="100"/>
    <n v="224"/>
    <x v="19"/>
    <x v="1"/>
  </r>
  <r>
    <x v="3"/>
    <x v="3"/>
    <x v="4"/>
    <x v="11"/>
    <n v="34"/>
    <n v="2288.4"/>
    <n v="5126.0160000000005"/>
    <x v="42"/>
    <x v="1"/>
  </r>
  <r>
    <x v="3"/>
    <x v="3"/>
    <x v="1"/>
    <x v="12"/>
    <n v="7"/>
    <n v="200"/>
    <n v="224"/>
    <x v="22"/>
    <x v="1"/>
  </r>
  <r>
    <x v="3"/>
    <x v="3"/>
    <x v="4"/>
    <x v="14"/>
    <n v="3"/>
    <n v="2288.65"/>
    <n v="5126.576"/>
    <x v="44"/>
    <x v="1"/>
  </r>
  <r>
    <x v="3"/>
    <x v="3"/>
    <x v="5"/>
    <x v="13"/>
    <n v="2"/>
    <n v="7920"/>
    <n v="7392"/>
    <x v="31"/>
    <x v="1"/>
  </r>
  <r>
    <x v="3"/>
    <x v="4"/>
    <x v="0"/>
    <x v="0"/>
    <n v="3566"/>
    <n v="4577.3"/>
    <n v="5126.576"/>
    <x v="24"/>
    <x v="1"/>
  </r>
  <r>
    <x v="3"/>
    <x v="4"/>
    <x v="0"/>
    <x v="1"/>
    <n v="2498"/>
    <n v="8800"/>
    <n v="8960"/>
    <x v="14"/>
    <x v="1"/>
  </r>
  <r>
    <x v="3"/>
    <x v="4"/>
    <x v="1"/>
    <x v="2"/>
    <n v="1245"/>
    <n v="5034.92"/>
    <n v="5126.4639999999999"/>
    <x v="15"/>
    <x v="1"/>
  </r>
  <r>
    <x v="3"/>
    <x v="4"/>
    <x v="2"/>
    <x v="3"/>
    <n v="644"/>
    <n v="6317.85"/>
    <n v="6432.72"/>
    <x v="16"/>
    <x v="1"/>
  </r>
  <r>
    <x v="3"/>
    <x v="4"/>
    <x v="3"/>
    <x v="4"/>
    <n v="643"/>
    <n v="7700"/>
    <n v="7840"/>
    <x v="4"/>
    <x v="1"/>
  </r>
  <r>
    <x v="3"/>
    <x v="4"/>
    <x v="2"/>
    <x v="5"/>
    <n v="455"/>
    <n v="5036.46"/>
    <n v="5128.0320000000002"/>
    <x v="29"/>
    <x v="1"/>
  </r>
  <r>
    <x v="3"/>
    <x v="4"/>
    <x v="3"/>
    <x v="6"/>
    <n v="345"/>
    <n v="7700"/>
    <n v="7840"/>
    <x v="4"/>
    <x v="1"/>
  </r>
  <r>
    <x v="3"/>
    <x v="4"/>
    <x v="1"/>
    <x v="7"/>
    <n v="122"/>
    <n v="110"/>
    <n v="112"/>
    <x v="30"/>
    <x v="1"/>
  </r>
  <r>
    <x v="3"/>
    <x v="4"/>
    <x v="4"/>
    <x v="8"/>
    <n v="78"/>
    <n v="2517.46"/>
    <n v="5126.4639999999999"/>
    <x v="45"/>
    <x v="1"/>
  </r>
  <r>
    <x v="3"/>
    <x v="4"/>
    <x v="4"/>
    <x v="9"/>
    <n v="76"/>
    <n v="2288.4499999999998"/>
    <n v="5126.1279999999997"/>
    <x v="41"/>
    <x v="1"/>
  </r>
  <r>
    <x v="3"/>
    <x v="4"/>
    <x v="4"/>
    <x v="10"/>
    <n v="46"/>
    <n v="100"/>
    <n v="224"/>
    <x v="19"/>
    <x v="1"/>
  </r>
  <r>
    <x v="3"/>
    <x v="4"/>
    <x v="4"/>
    <x v="11"/>
    <n v="34"/>
    <n v="2288.4"/>
    <n v="5126.0160000000005"/>
    <x v="42"/>
    <x v="0"/>
  </r>
  <r>
    <x v="3"/>
    <x v="4"/>
    <x v="1"/>
    <x v="12"/>
    <n v="7"/>
    <n v="200"/>
    <n v="224"/>
    <x v="22"/>
    <x v="0"/>
  </r>
  <r>
    <x v="3"/>
    <x v="4"/>
    <x v="4"/>
    <x v="14"/>
    <n v="3"/>
    <n v="3300"/>
    <n v="5126.576"/>
    <x v="43"/>
    <x v="0"/>
  </r>
  <r>
    <x v="3"/>
    <x v="4"/>
    <x v="5"/>
    <x v="13"/>
    <n v="2"/>
    <n v="4577.3"/>
    <n v="7392"/>
    <x v="24"/>
    <x v="0"/>
  </r>
  <r>
    <x v="3"/>
    <x v="5"/>
    <x v="0"/>
    <x v="0"/>
    <n v="3566"/>
    <n v="4577.3"/>
    <n v="5126.576"/>
    <x v="24"/>
    <x v="0"/>
  </r>
  <r>
    <x v="3"/>
    <x v="5"/>
    <x v="0"/>
    <x v="1"/>
    <n v="2498"/>
    <n v="8000"/>
    <n v="8960"/>
    <x v="26"/>
    <x v="0"/>
  </r>
  <r>
    <x v="3"/>
    <x v="5"/>
    <x v="1"/>
    <x v="2"/>
    <n v="1245"/>
    <n v="4577.2"/>
    <n v="5126.4639999999999"/>
    <x v="20"/>
    <x v="0"/>
  </r>
  <r>
    <x v="3"/>
    <x v="5"/>
    <x v="2"/>
    <x v="3"/>
    <n v="644"/>
    <n v="10000"/>
    <n v="6432.72"/>
    <x v="58"/>
    <x v="0"/>
  </r>
  <r>
    <x v="3"/>
    <x v="5"/>
    <x v="3"/>
    <x v="4"/>
    <n v="643"/>
    <n v="7000"/>
    <n v="7840"/>
    <x v="17"/>
    <x v="0"/>
  </r>
  <r>
    <x v="3"/>
    <x v="5"/>
    <x v="2"/>
    <x v="5"/>
    <n v="455"/>
    <n v="8000"/>
    <n v="5128.0320000000002"/>
    <x v="26"/>
    <x v="0"/>
  </r>
  <r>
    <x v="3"/>
    <x v="5"/>
    <x v="3"/>
    <x v="6"/>
    <n v="345"/>
    <n v="7000"/>
    <n v="7840"/>
    <x v="17"/>
    <x v="0"/>
  </r>
  <r>
    <x v="3"/>
    <x v="5"/>
    <x v="1"/>
    <x v="7"/>
    <n v="122"/>
    <n v="100"/>
    <n v="112"/>
    <x v="19"/>
    <x v="0"/>
  </r>
  <r>
    <x v="3"/>
    <x v="5"/>
    <x v="4"/>
    <x v="8"/>
    <n v="78"/>
    <n v="2288.6"/>
    <n v="5126.4639999999999"/>
    <x v="40"/>
    <x v="0"/>
  </r>
  <r>
    <x v="3"/>
    <x v="5"/>
    <x v="4"/>
    <x v="9"/>
    <n v="76"/>
    <n v="2288.4499999999998"/>
    <n v="5126.1279999999997"/>
    <x v="41"/>
    <x v="0"/>
  </r>
  <r>
    <x v="3"/>
    <x v="5"/>
    <x v="4"/>
    <x v="10"/>
    <n v="46"/>
    <n v="100"/>
    <n v="224"/>
    <x v="19"/>
    <x v="0"/>
  </r>
  <r>
    <x v="3"/>
    <x v="5"/>
    <x v="4"/>
    <x v="11"/>
    <n v="34"/>
    <n v="2288.4"/>
    <n v="5126.0160000000005"/>
    <x v="42"/>
    <x v="0"/>
  </r>
  <r>
    <x v="3"/>
    <x v="5"/>
    <x v="1"/>
    <x v="12"/>
    <n v="7"/>
    <n v="200"/>
    <n v="224"/>
    <x v="22"/>
    <x v="0"/>
  </r>
  <r>
    <x v="3"/>
    <x v="5"/>
    <x v="5"/>
    <x v="13"/>
    <n v="3"/>
    <n v="4577.3"/>
    <n v="7392"/>
    <x v="24"/>
    <x v="1"/>
  </r>
  <r>
    <x v="3"/>
    <x v="5"/>
    <x v="4"/>
    <x v="14"/>
    <n v="3"/>
    <n v="2288.65"/>
    <n v="5126.576"/>
    <x v="44"/>
    <x v="1"/>
  </r>
  <r>
    <x v="3"/>
    <x v="6"/>
    <x v="0"/>
    <x v="0"/>
    <n v="3566"/>
    <n v="4577.3"/>
    <n v="5126.576"/>
    <x v="24"/>
    <x v="1"/>
  </r>
  <r>
    <x v="3"/>
    <x v="6"/>
    <x v="0"/>
    <x v="1"/>
    <n v="2498"/>
    <n v="8000"/>
    <n v="8960"/>
    <x v="26"/>
    <x v="1"/>
  </r>
  <r>
    <x v="3"/>
    <x v="6"/>
    <x v="1"/>
    <x v="2"/>
    <n v="1245"/>
    <n v="4577.2"/>
    <n v="5126.4639999999999"/>
    <x v="20"/>
    <x v="1"/>
  </r>
  <r>
    <x v="3"/>
    <x v="6"/>
    <x v="2"/>
    <x v="3"/>
    <n v="644"/>
    <n v="5743.5"/>
    <n v="6432.72"/>
    <x v="27"/>
    <x v="1"/>
  </r>
  <r>
    <x v="3"/>
    <x v="6"/>
    <x v="3"/>
    <x v="4"/>
    <n v="643"/>
    <n v="7000"/>
    <n v="7840"/>
    <x v="17"/>
    <x v="1"/>
  </r>
  <r>
    <x v="3"/>
    <x v="6"/>
    <x v="2"/>
    <x v="5"/>
    <n v="455"/>
    <n v="4578.6000000000004"/>
    <n v="5128.0320000000002"/>
    <x v="18"/>
    <x v="1"/>
  </r>
  <r>
    <x v="3"/>
    <x v="6"/>
    <x v="3"/>
    <x v="6"/>
    <n v="345"/>
    <n v="7000"/>
    <n v="7840"/>
    <x v="17"/>
    <x v="1"/>
  </r>
  <r>
    <x v="3"/>
    <x v="6"/>
    <x v="1"/>
    <x v="7"/>
    <n v="122"/>
    <n v="100"/>
    <n v="112"/>
    <x v="19"/>
    <x v="1"/>
  </r>
  <r>
    <x v="3"/>
    <x v="6"/>
    <x v="4"/>
    <x v="8"/>
    <n v="78"/>
    <n v="2288.6"/>
    <n v="5126.4639999999999"/>
    <x v="40"/>
    <x v="1"/>
  </r>
  <r>
    <x v="3"/>
    <x v="6"/>
    <x v="4"/>
    <x v="9"/>
    <n v="76"/>
    <n v="2288.4499999999998"/>
    <n v="5126.1279999999997"/>
    <x v="41"/>
    <x v="1"/>
  </r>
  <r>
    <x v="3"/>
    <x v="6"/>
    <x v="4"/>
    <x v="10"/>
    <n v="46"/>
    <n v="100"/>
    <n v="224"/>
    <x v="19"/>
    <x v="1"/>
  </r>
  <r>
    <x v="3"/>
    <x v="6"/>
    <x v="4"/>
    <x v="11"/>
    <n v="34"/>
    <n v="2288.4"/>
    <n v="5126.0160000000005"/>
    <x v="42"/>
    <x v="1"/>
  </r>
  <r>
    <x v="3"/>
    <x v="6"/>
    <x v="1"/>
    <x v="12"/>
    <n v="7"/>
    <n v="200"/>
    <n v="224"/>
    <x v="22"/>
    <x v="1"/>
  </r>
  <r>
    <x v="3"/>
    <x v="6"/>
    <x v="4"/>
    <x v="14"/>
    <n v="3"/>
    <n v="2288.65"/>
    <n v="5126.576"/>
    <x v="44"/>
    <x v="1"/>
  </r>
  <r>
    <x v="3"/>
    <x v="6"/>
    <x v="5"/>
    <x v="13"/>
    <n v="2"/>
    <n v="6600"/>
    <n v="7392"/>
    <x v="25"/>
    <x v="0"/>
  </r>
  <r>
    <x v="3"/>
    <x v="7"/>
    <x v="0"/>
    <x v="0"/>
    <n v="3566"/>
    <n v="4577.3"/>
    <n v="5126.576"/>
    <x v="24"/>
    <x v="0"/>
  </r>
  <r>
    <x v="3"/>
    <x v="7"/>
    <x v="0"/>
    <x v="1"/>
    <n v="2498"/>
    <n v="8000"/>
    <n v="8960"/>
    <x v="26"/>
    <x v="0"/>
  </r>
  <r>
    <x v="3"/>
    <x v="7"/>
    <x v="1"/>
    <x v="2"/>
    <n v="1245"/>
    <n v="4577.2"/>
    <n v="5126.4639999999999"/>
    <x v="20"/>
    <x v="0"/>
  </r>
  <r>
    <x v="3"/>
    <x v="7"/>
    <x v="2"/>
    <x v="3"/>
    <n v="644"/>
    <n v="5743.5"/>
    <n v="6432.72"/>
    <x v="27"/>
    <x v="0"/>
  </r>
  <r>
    <x v="3"/>
    <x v="7"/>
    <x v="3"/>
    <x v="4"/>
    <n v="643"/>
    <n v="7000"/>
    <n v="7840"/>
    <x v="17"/>
    <x v="1"/>
  </r>
  <r>
    <x v="3"/>
    <x v="7"/>
    <x v="2"/>
    <x v="5"/>
    <n v="455"/>
    <n v="5036.46"/>
    <n v="5128.0320000000002"/>
    <x v="29"/>
    <x v="1"/>
  </r>
  <r>
    <x v="3"/>
    <x v="7"/>
    <x v="3"/>
    <x v="6"/>
    <n v="345"/>
    <n v="7700"/>
    <n v="7840"/>
    <x v="4"/>
    <x v="1"/>
  </r>
  <r>
    <x v="3"/>
    <x v="7"/>
    <x v="1"/>
    <x v="7"/>
    <n v="122"/>
    <n v="110"/>
    <n v="112"/>
    <x v="30"/>
    <x v="1"/>
  </r>
  <r>
    <x v="3"/>
    <x v="7"/>
    <x v="4"/>
    <x v="8"/>
    <n v="78"/>
    <n v="2517.46"/>
    <n v="5126.4639999999999"/>
    <x v="45"/>
    <x v="1"/>
  </r>
  <r>
    <x v="3"/>
    <x v="7"/>
    <x v="4"/>
    <x v="9"/>
    <n v="76"/>
    <n v="2517.2949999999996"/>
    <n v="5126.1279999999997"/>
    <x v="46"/>
    <x v="1"/>
  </r>
  <r>
    <x v="3"/>
    <x v="7"/>
    <x v="4"/>
    <x v="10"/>
    <n v="46"/>
    <n v="115"/>
    <n v="224"/>
    <x v="47"/>
    <x v="1"/>
  </r>
  <r>
    <x v="3"/>
    <x v="7"/>
    <x v="4"/>
    <x v="11"/>
    <n v="34"/>
    <n v="2631.66"/>
    <n v="5126.0160000000005"/>
    <x v="48"/>
    <x v="1"/>
  </r>
  <r>
    <x v="3"/>
    <x v="7"/>
    <x v="1"/>
    <x v="12"/>
    <n v="7"/>
    <n v="230"/>
    <n v="224"/>
    <x v="36"/>
    <x v="1"/>
  </r>
  <r>
    <x v="3"/>
    <x v="7"/>
    <x v="4"/>
    <x v="14"/>
    <n v="3"/>
    <n v="2631.9475000000002"/>
    <n v="5126.576"/>
    <x v="49"/>
    <x v="0"/>
  </r>
  <r>
    <x v="3"/>
    <x v="7"/>
    <x v="5"/>
    <x v="13"/>
    <n v="2"/>
    <n v="7590"/>
    <n v="7392"/>
    <x v="39"/>
    <x v="1"/>
  </r>
  <r>
    <x v="3"/>
    <x v="8"/>
    <x v="0"/>
    <x v="0"/>
    <n v="3566"/>
    <n v="4577.3"/>
    <n v="5126.576"/>
    <x v="24"/>
    <x v="1"/>
  </r>
  <r>
    <x v="3"/>
    <x v="8"/>
    <x v="0"/>
    <x v="1"/>
    <n v="2498"/>
    <n v="8000"/>
    <n v="8960"/>
    <x v="26"/>
    <x v="1"/>
  </r>
  <r>
    <x v="3"/>
    <x v="8"/>
    <x v="1"/>
    <x v="2"/>
    <n v="1245"/>
    <n v="4577.2"/>
    <n v="5126.4639999999999"/>
    <x v="20"/>
    <x v="1"/>
  </r>
  <r>
    <x v="3"/>
    <x v="8"/>
    <x v="2"/>
    <x v="3"/>
    <n v="644"/>
    <n v="5743.5"/>
    <n v="6432.72"/>
    <x v="27"/>
    <x v="1"/>
  </r>
  <r>
    <x v="3"/>
    <x v="8"/>
    <x v="3"/>
    <x v="4"/>
    <n v="643"/>
    <n v="7000"/>
    <n v="7840"/>
    <x v="17"/>
    <x v="1"/>
  </r>
  <r>
    <x v="3"/>
    <x v="8"/>
    <x v="2"/>
    <x v="5"/>
    <n v="455"/>
    <n v="4578.6000000000004"/>
    <n v="5128.0320000000002"/>
    <x v="18"/>
    <x v="1"/>
  </r>
  <r>
    <x v="3"/>
    <x v="8"/>
    <x v="3"/>
    <x v="6"/>
    <n v="345"/>
    <n v="7000"/>
    <n v="7840"/>
    <x v="17"/>
    <x v="1"/>
  </r>
  <r>
    <x v="3"/>
    <x v="8"/>
    <x v="1"/>
    <x v="7"/>
    <n v="122"/>
    <n v="100"/>
    <n v="112"/>
    <x v="19"/>
    <x v="1"/>
  </r>
  <r>
    <x v="3"/>
    <x v="8"/>
    <x v="4"/>
    <x v="8"/>
    <n v="78"/>
    <n v="2288.6"/>
    <n v="5126.4639999999999"/>
    <x v="40"/>
    <x v="1"/>
  </r>
  <r>
    <x v="3"/>
    <x v="8"/>
    <x v="4"/>
    <x v="9"/>
    <n v="76"/>
    <n v="2288.4499999999998"/>
    <n v="5126.1279999999997"/>
    <x v="41"/>
    <x v="1"/>
  </r>
  <r>
    <x v="3"/>
    <x v="8"/>
    <x v="4"/>
    <x v="10"/>
    <n v="46"/>
    <n v="100"/>
    <n v="224"/>
    <x v="19"/>
    <x v="1"/>
  </r>
  <r>
    <x v="3"/>
    <x v="8"/>
    <x v="4"/>
    <x v="11"/>
    <n v="34"/>
    <n v="2746.08"/>
    <n v="5126.0160000000005"/>
    <x v="50"/>
    <x v="1"/>
  </r>
  <r>
    <x v="3"/>
    <x v="8"/>
    <x v="1"/>
    <x v="12"/>
    <n v="7"/>
    <n v="240"/>
    <n v="224"/>
    <x v="9"/>
    <x v="1"/>
  </r>
  <r>
    <x v="3"/>
    <x v="8"/>
    <x v="4"/>
    <x v="14"/>
    <n v="3"/>
    <n v="2746.38"/>
    <n v="5126.576"/>
    <x v="51"/>
    <x v="1"/>
  </r>
  <r>
    <x v="3"/>
    <x v="8"/>
    <x v="5"/>
    <x v="13"/>
    <n v="2"/>
    <n v="7920"/>
    <n v="7392"/>
    <x v="31"/>
    <x v="1"/>
  </r>
  <r>
    <x v="3"/>
    <x v="9"/>
    <x v="0"/>
    <x v="0"/>
    <n v="3566"/>
    <n v="5035.0300000000007"/>
    <n v="5126.576"/>
    <x v="13"/>
    <x v="1"/>
  </r>
  <r>
    <x v="3"/>
    <x v="9"/>
    <x v="0"/>
    <x v="1"/>
    <n v="2498"/>
    <n v="9200"/>
    <n v="8960"/>
    <x v="52"/>
    <x v="1"/>
  </r>
  <r>
    <x v="3"/>
    <x v="9"/>
    <x v="1"/>
    <x v="2"/>
    <n v="1245"/>
    <n v="5263.78"/>
    <n v="5126.4639999999999"/>
    <x v="53"/>
    <x v="1"/>
  </r>
  <r>
    <x v="3"/>
    <x v="9"/>
    <x v="2"/>
    <x v="3"/>
    <n v="644"/>
    <n v="6605.0249999999996"/>
    <n v="6432.72"/>
    <x v="54"/>
    <x v="1"/>
  </r>
  <r>
    <x v="3"/>
    <x v="9"/>
    <x v="3"/>
    <x v="4"/>
    <n v="643"/>
    <n v="8400"/>
    <n v="7840"/>
    <x v="32"/>
    <x v="1"/>
  </r>
  <r>
    <x v="3"/>
    <x v="9"/>
    <x v="2"/>
    <x v="5"/>
    <n v="455"/>
    <n v="5494.3200000000006"/>
    <n v="5128.0320000000002"/>
    <x v="33"/>
    <x v="1"/>
  </r>
  <r>
    <x v="3"/>
    <x v="9"/>
    <x v="3"/>
    <x v="6"/>
    <n v="345"/>
    <n v="8400"/>
    <n v="7840"/>
    <x v="32"/>
    <x v="1"/>
  </r>
  <r>
    <x v="3"/>
    <x v="9"/>
    <x v="1"/>
    <x v="7"/>
    <n v="122"/>
    <n v="120"/>
    <n v="112"/>
    <x v="34"/>
    <x v="1"/>
  </r>
  <r>
    <x v="3"/>
    <x v="9"/>
    <x v="4"/>
    <x v="8"/>
    <n v="78"/>
    <n v="2517.46"/>
    <n v="5126.4639999999999"/>
    <x v="45"/>
    <x v="1"/>
  </r>
  <r>
    <x v="3"/>
    <x v="9"/>
    <x v="4"/>
    <x v="9"/>
    <n v="76"/>
    <n v="2517.2949999999996"/>
    <n v="5126.1279999999997"/>
    <x v="46"/>
    <x v="1"/>
  </r>
  <r>
    <x v="3"/>
    <x v="9"/>
    <x v="4"/>
    <x v="10"/>
    <n v="46"/>
    <n v="110"/>
    <n v="224"/>
    <x v="30"/>
    <x v="1"/>
  </r>
  <r>
    <x v="3"/>
    <x v="9"/>
    <x v="4"/>
    <x v="11"/>
    <n v="34"/>
    <n v="2517.2400000000002"/>
    <n v="5126.0160000000005"/>
    <x v="55"/>
    <x v="1"/>
  </r>
  <r>
    <x v="3"/>
    <x v="9"/>
    <x v="1"/>
    <x v="12"/>
    <n v="7"/>
    <n v="220"/>
    <n v="224"/>
    <x v="56"/>
    <x v="1"/>
  </r>
  <r>
    <x v="3"/>
    <x v="9"/>
    <x v="4"/>
    <x v="14"/>
    <n v="3"/>
    <n v="2517.5150000000003"/>
    <n v="5126.576"/>
    <x v="57"/>
    <x v="1"/>
  </r>
  <r>
    <x v="3"/>
    <x v="9"/>
    <x v="5"/>
    <x v="13"/>
    <n v="2"/>
    <n v="7260"/>
    <n v="7392"/>
    <x v="12"/>
    <x v="1"/>
  </r>
  <r>
    <x v="3"/>
    <x v="10"/>
    <x v="0"/>
    <x v="0"/>
    <n v="3566"/>
    <n v="5263.8950000000004"/>
    <n v="5126.576"/>
    <x v="38"/>
    <x v="1"/>
  </r>
  <r>
    <x v="3"/>
    <x v="10"/>
    <x v="0"/>
    <x v="1"/>
    <n v="2498"/>
    <n v="8800"/>
    <n v="8960"/>
    <x v="14"/>
    <x v="1"/>
  </r>
  <r>
    <x v="3"/>
    <x v="10"/>
    <x v="1"/>
    <x v="2"/>
    <n v="1245"/>
    <n v="5034.92"/>
    <n v="5126.4639999999999"/>
    <x v="15"/>
    <x v="1"/>
  </r>
  <r>
    <x v="3"/>
    <x v="10"/>
    <x v="2"/>
    <x v="3"/>
    <n v="644"/>
    <n v="22000"/>
    <n v="6432.72"/>
    <x v="61"/>
    <x v="1"/>
  </r>
  <r>
    <x v="3"/>
    <x v="10"/>
    <x v="3"/>
    <x v="4"/>
    <n v="643"/>
    <n v="7700"/>
    <n v="7840"/>
    <x v="4"/>
    <x v="1"/>
  </r>
  <r>
    <x v="3"/>
    <x v="10"/>
    <x v="2"/>
    <x v="5"/>
    <n v="455"/>
    <n v="11111"/>
    <n v="5128.0320000000002"/>
    <x v="62"/>
    <x v="1"/>
  </r>
  <r>
    <x v="3"/>
    <x v="10"/>
    <x v="3"/>
    <x v="6"/>
    <n v="345"/>
    <n v="7700"/>
    <n v="7840"/>
    <x v="4"/>
    <x v="1"/>
  </r>
  <r>
    <x v="3"/>
    <x v="10"/>
    <x v="1"/>
    <x v="7"/>
    <n v="122"/>
    <n v="110"/>
    <n v="112"/>
    <x v="30"/>
    <x v="1"/>
  </r>
  <r>
    <x v="3"/>
    <x v="10"/>
    <x v="4"/>
    <x v="8"/>
    <n v="78"/>
    <n v="2517.46"/>
    <n v="5126.4639999999999"/>
    <x v="45"/>
    <x v="1"/>
  </r>
  <r>
    <x v="3"/>
    <x v="10"/>
    <x v="4"/>
    <x v="9"/>
    <n v="76"/>
    <n v="2288.4499999999998"/>
    <n v="5126.1279999999997"/>
    <x v="41"/>
    <x v="1"/>
  </r>
  <r>
    <x v="3"/>
    <x v="10"/>
    <x v="4"/>
    <x v="10"/>
    <n v="46"/>
    <n v="100"/>
    <n v="224"/>
    <x v="19"/>
    <x v="1"/>
  </r>
  <r>
    <x v="3"/>
    <x v="10"/>
    <x v="4"/>
    <x v="11"/>
    <n v="34"/>
    <n v="2288.4"/>
    <n v="5126.0160000000005"/>
    <x v="42"/>
    <x v="1"/>
  </r>
  <r>
    <x v="3"/>
    <x v="10"/>
    <x v="1"/>
    <x v="12"/>
    <n v="7"/>
    <n v="200"/>
    <n v="224"/>
    <x v="22"/>
    <x v="1"/>
  </r>
  <r>
    <x v="3"/>
    <x v="10"/>
    <x v="4"/>
    <x v="14"/>
    <n v="3"/>
    <n v="2288.65"/>
    <n v="5126.576"/>
    <x v="44"/>
    <x v="1"/>
  </r>
  <r>
    <x v="3"/>
    <x v="10"/>
    <x v="5"/>
    <x v="13"/>
    <n v="2"/>
    <n v="6600"/>
    <n v="7392"/>
    <x v="25"/>
    <x v="1"/>
  </r>
  <r>
    <x v="3"/>
    <x v="11"/>
    <x v="0"/>
    <x v="0"/>
    <n v="3566"/>
    <n v="4577.3"/>
    <n v="5126.576"/>
    <x v="24"/>
    <x v="1"/>
  </r>
  <r>
    <x v="3"/>
    <x v="11"/>
    <x v="0"/>
    <x v="1"/>
    <n v="2498"/>
    <n v="8000"/>
    <n v="8960"/>
    <x v="26"/>
    <x v="1"/>
  </r>
  <r>
    <x v="3"/>
    <x v="11"/>
    <x v="1"/>
    <x v="2"/>
    <n v="1245"/>
    <n v="4577.2"/>
    <n v="5126.4639999999999"/>
    <x v="20"/>
    <x v="1"/>
  </r>
  <r>
    <x v="3"/>
    <x v="11"/>
    <x v="2"/>
    <x v="3"/>
    <n v="644"/>
    <n v="5743.5"/>
    <n v="6432.72"/>
    <x v="27"/>
    <x v="1"/>
  </r>
  <r>
    <x v="3"/>
    <x v="11"/>
    <x v="3"/>
    <x v="4"/>
    <n v="643"/>
    <n v="7000"/>
    <n v="7840"/>
    <x v="17"/>
    <x v="1"/>
  </r>
  <r>
    <x v="3"/>
    <x v="11"/>
    <x v="2"/>
    <x v="5"/>
    <n v="455"/>
    <n v="4578.6000000000004"/>
    <n v="5128.0320000000002"/>
    <x v="18"/>
    <x v="1"/>
  </r>
  <r>
    <x v="3"/>
    <x v="11"/>
    <x v="3"/>
    <x v="6"/>
    <n v="345"/>
    <n v="7000"/>
    <n v="7840"/>
    <x v="17"/>
    <x v="1"/>
  </r>
  <r>
    <x v="3"/>
    <x v="11"/>
    <x v="1"/>
    <x v="7"/>
    <n v="122"/>
    <n v="100"/>
    <n v="112"/>
    <x v="19"/>
    <x v="1"/>
  </r>
  <r>
    <x v="3"/>
    <x v="11"/>
    <x v="4"/>
    <x v="8"/>
    <n v="78"/>
    <n v="2288.6"/>
    <n v="5126.4639999999999"/>
    <x v="40"/>
    <x v="1"/>
  </r>
  <r>
    <x v="3"/>
    <x v="11"/>
    <x v="4"/>
    <x v="9"/>
    <n v="76"/>
    <n v="2288.4499999999998"/>
    <n v="5126.1279999999997"/>
    <x v="41"/>
    <x v="1"/>
  </r>
  <r>
    <x v="3"/>
    <x v="11"/>
    <x v="4"/>
    <x v="10"/>
    <n v="46"/>
    <n v="100"/>
    <n v="224"/>
    <x v="19"/>
    <x v="1"/>
  </r>
  <r>
    <x v="3"/>
    <x v="11"/>
    <x v="4"/>
    <x v="11"/>
    <n v="34"/>
    <n v="2288.4"/>
    <n v="5126.0160000000005"/>
    <x v="42"/>
    <x v="1"/>
  </r>
  <r>
    <x v="3"/>
    <x v="11"/>
    <x v="1"/>
    <x v="12"/>
    <n v="7"/>
    <n v="200"/>
    <n v="224"/>
    <x v="22"/>
    <x v="1"/>
  </r>
  <r>
    <x v="3"/>
    <x v="11"/>
    <x v="4"/>
    <x v="14"/>
    <n v="3"/>
    <n v="2288.65"/>
    <n v="5126.576"/>
    <x v="44"/>
    <x v="1"/>
  </r>
  <r>
    <x v="3"/>
    <x v="11"/>
    <x v="5"/>
    <x v="13"/>
    <n v="2"/>
    <n v="6600"/>
    <n v="7392"/>
    <x v="25"/>
    <x v="1"/>
  </r>
  <r>
    <x v="4"/>
    <x v="0"/>
    <x v="0"/>
    <x v="0"/>
    <n v="3566"/>
    <n v="4577.3"/>
    <n v="5126.576"/>
    <x v="24"/>
    <x v="1"/>
  </r>
  <r>
    <x v="4"/>
    <x v="0"/>
    <x v="0"/>
    <x v="1"/>
    <n v="2498"/>
    <n v="8000"/>
    <n v="8960"/>
    <x v="26"/>
    <x v="1"/>
  </r>
  <r>
    <x v="4"/>
    <x v="0"/>
    <x v="1"/>
    <x v="2"/>
    <n v="1245"/>
    <n v="4577.2"/>
    <n v="5126.4639999999999"/>
    <x v="20"/>
    <x v="1"/>
  </r>
  <r>
    <x v="4"/>
    <x v="0"/>
    <x v="2"/>
    <x v="3"/>
    <n v="644"/>
    <n v="5743.5"/>
    <n v="6432.72"/>
    <x v="27"/>
    <x v="1"/>
  </r>
  <r>
    <x v="4"/>
    <x v="0"/>
    <x v="3"/>
    <x v="4"/>
    <n v="643"/>
    <n v="7000"/>
    <n v="7840"/>
    <x v="17"/>
    <x v="1"/>
  </r>
  <r>
    <x v="4"/>
    <x v="0"/>
    <x v="2"/>
    <x v="5"/>
    <n v="455"/>
    <n v="4578.6000000000004"/>
    <n v="5128.0320000000002"/>
    <x v="18"/>
    <x v="1"/>
  </r>
  <r>
    <x v="4"/>
    <x v="0"/>
    <x v="3"/>
    <x v="6"/>
    <n v="345"/>
    <n v="7000"/>
    <n v="7840"/>
    <x v="17"/>
    <x v="1"/>
  </r>
  <r>
    <x v="4"/>
    <x v="0"/>
    <x v="1"/>
    <x v="7"/>
    <n v="122"/>
    <n v="100"/>
    <n v="112"/>
    <x v="19"/>
    <x v="1"/>
  </r>
  <r>
    <x v="4"/>
    <x v="0"/>
    <x v="4"/>
    <x v="8"/>
    <n v="78"/>
    <n v="4577.2"/>
    <n v="5126.4639999999999"/>
    <x v="20"/>
    <x v="1"/>
  </r>
  <r>
    <x v="4"/>
    <x v="0"/>
    <x v="4"/>
    <x v="9"/>
    <n v="76"/>
    <n v="4576.8999999999996"/>
    <n v="5126.1279999999997"/>
    <x v="21"/>
    <x v="1"/>
  </r>
  <r>
    <x v="4"/>
    <x v="0"/>
    <x v="4"/>
    <x v="10"/>
    <n v="46"/>
    <n v="200"/>
    <n v="224"/>
    <x v="22"/>
    <x v="1"/>
  </r>
  <r>
    <x v="4"/>
    <x v="0"/>
    <x v="4"/>
    <x v="11"/>
    <n v="34"/>
    <n v="4576.8"/>
    <n v="5126.0160000000005"/>
    <x v="23"/>
    <x v="1"/>
  </r>
  <r>
    <x v="4"/>
    <x v="0"/>
    <x v="1"/>
    <x v="12"/>
    <n v="7"/>
    <n v="200"/>
    <n v="224"/>
    <x v="22"/>
    <x v="1"/>
  </r>
  <r>
    <x v="4"/>
    <x v="0"/>
    <x v="5"/>
    <x v="13"/>
    <n v="3"/>
    <n v="6600"/>
    <n v="7392"/>
    <x v="25"/>
    <x v="1"/>
  </r>
  <r>
    <x v="4"/>
    <x v="0"/>
    <x v="4"/>
    <x v="14"/>
    <n v="3"/>
    <n v="4577.3"/>
    <n v="5126.576"/>
    <x v="24"/>
    <x v="1"/>
  </r>
  <r>
    <x v="4"/>
    <x v="1"/>
    <x v="0"/>
    <x v="0"/>
    <n v="3566"/>
    <n v="4577.3"/>
    <n v="5126.576"/>
    <x v="24"/>
    <x v="1"/>
  </r>
  <r>
    <x v="4"/>
    <x v="1"/>
    <x v="0"/>
    <x v="1"/>
    <n v="2498"/>
    <n v="8000"/>
    <n v="8960"/>
    <x v="26"/>
    <x v="1"/>
  </r>
  <r>
    <x v="4"/>
    <x v="1"/>
    <x v="1"/>
    <x v="2"/>
    <n v="1245"/>
    <n v="4577.2"/>
    <n v="5126.4639999999999"/>
    <x v="20"/>
    <x v="1"/>
  </r>
  <r>
    <x v="4"/>
    <x v="1"/>
    <x v="2"/>
    <x v="3"/>
    <n v="644"/>
    <n v="5743.5"/>
    <n v="6432.72"/>
    <x v="27"/>
    <x v="1"/>
  </r>
  <r>
    <x v="4"/>
    <x v="1"/>
    <x v="3"/>
    <x v="4"/>
    <n v="643"/>
    <n v="7000"/>
    <n v="7840"/>
    <x v="17"/>
    <x v="1"/>
  </r>
  <r>
    <x v="4"/>
    <x v="1"/>
    <x v="2"/>
    <x v="5"/>
    <n v="455"/>
    <n v="4578.6000000000004"/>
    <n v="5128.0320000000002"/>
    <x v="18"/>
    <x v="1"/>
  </r>
  <r>
    <x v="4"/>
    <x v="1"/>
    <x v="3"/>
    <x v="6"/>
    <n v="345"/>
    <n v="7000"/>
    <n v="7840"/>
    <x v="17"/>
    <x v="1"/>
  </r>
  <r>
    <x v="4"/>
    <x v="1"/>
    <x v="1"/>
    <x v="7"/>
    <n v="122"/>
    <n v="100"/>
    <n v="112"/>
    <x v="19"/>
    <x v="1"/>
  </r>
  <r>
    <x v="4"/>
    <x v="1"/>
    <x v="4"/>
    <x v="8"/>
    <n v="78"/>
    <n v="4577.2"/>
    <n v="5126.4639999999999"/>
    <x v="20"/>
    <x v="1"/>
  </r>
  <r>
    <x v="4"/>
    <x v="1"/>
    <x v="4"/>
    <x v="9"/>
    <n v="76"/>
    <n v="4576.8999999999996"/>
    <n v="5126.1279999999997"/>
    <x v="21"/>
    <x v="1"/>
  </r>
  <r>
    <x v="4"/>
    <x v="1"/>
    <x v="4"/>
    <x v="10"/>
    <n v="46"/>
    <n v="200"/>
    <n v="224"/>
    <x v="22"/>
    <x v="1"/>
  </r>
  <r>
    <x v="4"/>
    <x v="1"/>
    <x v="4"/>
    <x v="11"/>
    <n v="34"/>
    <n v="4576.8"/>
    <n v="5126.0160000000005"/>
    <x v="23"/>
    <x v="1"/>
  </r>
  <r>
    <x v="4"/>
    <x v="1"/>
    <x v="1"/>
    <x v="12"/>
    <n v="7"/>
    <n v="200"/>
    <n v="224"/>
    <x v="22"/>
    <x v="1"/>
  </r>
  <r>
    <x v="4"/>
    <x v="1"/>
    <x v="4"/>
    <x v="14"/>
    <n v="3"/>
    <n v="4577.3"/>
    <n v="5126.576"/>
    <x v="24"/>
    <x v="1"/>
  </r>
  <r>
    <x v="4"/>
    <x v="1"/>
    <x v="5"/>
    <x v="13"/>
    <n v="2"/>
    <n v="6600"/>
    <n v="7392"/>
    <x v="25"/>
    <x v="1"/>
  </r>
  <r>
    <x v="4"/>
    <x v="2"/>
    <x v="0"/>
    <x v="0"/>
    <n v="3566"/>
    <n v="4577.3"/>
    <n v="5126.576"/>
    <x v="24"/>
    <x v="1"/>
  </r>
  <r>
    <x v="4"/>
    <x v="2"/>
    <x v="0"/>
    <x v="1"/>
    <n v="2498"/>
    <n v="8000"/>
    <n v="8960"/>
    <x v="26"/>
    <x v="1"/>
  </r>
  <r>
    <x v="4"/>
    <x v="2"/>
    <x v="1"/>
    <x v="2"/>
    <n v="1245"/>
    <n v="4577.2"/>
    <n v="5126.4639999999999"/>
    <x v="20"/>
    <x v="1"/>
  </r>
  <r>
    <x v="4"/>
    <x v="2"/>
    <x v="2"/>
    <x v="3"/>
    <n v="644"/>
    <n v="5743.5"/>
    <n v="6432.72"/>
    <x v="27"/>
    <x v="0"/>
  </r>
  <r>
    <x v="4"/>
    <x v="2"/>
    <x v="3"/>
    <x v="4"/>
    <n v="643"/>
    <n v="7000"/>
    <n v="7840"/>
    <x v="17"/>
    <x v="0"/>
  </r>
  <r>
    <x v="4"/>
    <x v="2"/>
    <x v="2"/>
    <x v="5"/>
    <n v="455"/>
    <n v="4578.6000000000004"/>
    <n v="5128.0320000000002"/>
    <x v="18"/>
    <x v="0"/>
  </r>
  <r>
    <x v="4"/>
    <x v="2"/>
    <x v="3"/>
    <x v="6"/>
    <n v="345"/>
    <n v="7000"/>
    <n v="7840"/>
    <x v="17"/>
    <x v="0"/>
  </r>
  <r>
    <x v="4"/>
    <x v="2"/>
    <x v="1"/>
    <x v="7"/>
    <n v="122"/>
    <n v="100"/>
    <n v="112"/>
    <x v="19"/>
    <x v="0"/>
  </r>
  <r>
    <x v="4"/>
    <x v="2"/>
    <x v="4"/>
    <x v="8"/>
    <n v="78"/>
    <n v="4577.2"/>
    <n v="5126.4639999999999"/>
    <x v="20"/>
    <x v="0"/>
  </r>
  <r>
    <x v="4"/>
    <x v="2"/>
    <x v="4"/>
    <x v="9"/>
    <n v="76"/>
    <n v="4576.8999999999996"/>
    <n v="5126.1279999999997"/>
    <x v="21"/>
    <x v="0"/>
  </r>
  <r>
    <x v="4"/>
    <x v="2"/>
    <x v="4"/>
    <x v="10"/>
    <n v="46"/>
    <n v="200"/>
    <n v="224"/>
    <x v="22"/>
    <x v="0"/>
  </r>
  <r>
    <x v="4"/>
    <x v="2"/>
    <x v="4"/>
    <x v="11"/>
    <n v="34"/>
    <n v="4576.8"/>
    <n v="5126.0160000000005"/>
    <x v="23"/>
    <x v="0"/>
  </r>
  <r>
    <x v="4"/>
    <x v="2"/>
    <x v="1"/>
    <x v="12"/>
    <n v="7"/>
    <n v="200"/>
    <n v="224"/>
    <x v="22"/>
    <x v="0"/>
  </r>
  <r>
    <x v="4"/>
    <x v="2"/>
    <x v="4"/>
    <x v="14"/>
    <n v="3"/>
    <n v="4577.3"/>
    <n v="5126.576"/>
    <x v="24"/>
    <x v="0"/>
  </r>
  <r>
    <x v="4"/>
    <x v="2"/>
    <x v="5"/>
    <x v="13"/>
    <n v="2"/>
    <n v="6600"/>
    <n v="7392"/>
    <x v="25"/>
    <x v="0"/>
  </r>
  <r>
    <x v="4"/>
    <x v="3"/>
    <x v="0"/>
    <x v="0"/>
    <n v="3566"/>
    <n v="4577.3"/>
    <n v="5126.576"/>
    <x v="24"/>
    <x v="0"/>
  </r>
  <r>
    <x v="4"/>
    <x v="3"/>
    <x v="0"/>
    <x v="1"/>
    <n v="2498"/>
    <n v="8000"/>
    <n v="8960"/>
    <x v="26"/>
    <x v="0"/>
  </r>
  <r>
    <x v="4"/>
    <x v="3"/>
    <x v="1"/>
    <x v="2"/>
    <n v="1245"/>
    <n v="4577.2"/>
    <n v="5126.4639999999999"/>
    <x v="20"/>
    <x v="0"/>
  </r>
  <r>
    <x v="4"/>
    <x v="3"/>
    <x v="2"/>
    <x v="3"/>
    <n v="644"/>
    <n v="5743.5"/>
    <n v="6432.72"/>
    <x v="27"/>
    <x v="0"/>
  </r>
  <r>
    <x v="4"/>
    <x v="3"/>
    <x v="3"/>
    <x v="4"/>
    <n v="643"/>
    <n v="7000"/>
    <n v="7840"/>
    <x v="17"/>
    <x v="0"/>
  </r>
  <r>
    <x v="4"/>
    <x v="3"/>
    <x v="2"/>
    <x v="5"/>
    <n v="455"/>
    <n v="4578.6000000000004"/>
    <n v="5128.0320000000002"/>
    <x v="18"/>
    <x v="0"/>
  </r>
  <r>
    <x v="4"/>
    <x v="3"/>
    <x v="3"/>
    <x v="6"/>
    <n v="345"/>
    <n v="7000"/>
    <n v="7840"/>
    <x v="17"/>
    <x v="0"/>
  </r>
  <r>
    <x v="4"/>
    <x v="3"/>
    <x v="1"/>
    <x v="7"/>
    <n v="122"/>
    <n v="100"/>
    <n v="112"/>
    <x v="19"/>
    <x v="0"/>
  </r>
  <r>
    <x v="4"/>
    <x v="3"/>
    <x v="4"/>
    <x v="8"/>
    <n v="78"/>
    <n v="4577.2"/>
    <n v="5126.4639999999999"/>
    <x v="20"/>
    <x v="0"/>
  </r>
  <r>
    <x v="4"/>
    <x v="3"/>
    <x v="4"/>
    <x v="9"/>
    <n v="76"/>
    <n v="4576.8999999999996"/>
    <n v="5126.1279999999997"/>
    <x v="21"/>
    <x v="0"/>
  </r>
  <r>
    <x v="4"/>
    <x v="3"/>
    <x v="4"/>
    <x v="10"/>
    <n v="46"/>
    <n v="200"/>
    <n v="224"/>
    <x v="22"/>
    <x v="0"/>
  </r>
  <r>
    <x v="4"/>
    <x v="3"/>
    <x v="4"/>
    <x v="11"/>
    <n v="34"/>
    <n v="4576.8"/>
    <n v="5126.0160000000005"/>
    <x v="23"/>
    <x v="0"/>
  </r>
  <r>
    <x v="4"/>
    <x v="3"/>
    <x v="1"/>
    <x v="12"/>
    <n v="7"/>
    <n v="200"/>
    <n v="224"/>
    <x v="22"/>
    <x v="0"/>
  </r>
  <r>
    <x v="4"/>
    <x v="3"/>
    <x v="4"/>
    <x v="14"/>
    <n v="3"/>
    <n v="4577.3"/>
    <n v="5126.576"/>
    <x v="24"/>
    <x v="0"/>
  </r>
  <r>
    <x v="4"/>
    <x v="3"/>
    <x v="5"/>
    <x v="13"/>
    <n v="2"/>
    <n v="6600"/>
    <n v="7392"/>
    <x v="25"/>
    <x v="0"/>
  </r>
  <r>
    <x v="4"/>
    <x v="4"/>
    <x v="0"/>
    <x v="0"/>
    <n v="3566"/>
    <n v="4577.3"/>
    <n v="5126.576"/>
    <x v="24"/>
    <x v="0"/>
  </r>
  <r>
    <x v="4"/>
    <x v="4"/>
    <x v="0"/>
    <x v="1"/>
    <n v="2498"/>
    <n v="8000"/>
    <n v="8960"/>
    <x v="26"/>
    <x v="0"/>
  </r>
  <r>
    <x v="4"/>
    <x v="4"/>
    <x v="1"/>
    <x v="2"/>
    <n v="1245"/>
    <n v="4577.2"/>
    <n v="5126.4639999999999"/>
    <x v="20"/>
    <x v="0"/>
  </r>
  <r>
    <x v="4"/>
    <x v="4"/>
    <x v="2"/>
    <x v="3"/>
    <n v="644"/>
    <n v="5743.5"/>
    <n v="6432.72"/>
    <x v="27"/>
    <x v="0"/>
  </r>
  <r>
    <x v="4"/>
    <x v="4"/>
    <x v="3"/>
    <x v="4"/>
    <n v="643"/>
    <n v="7000"/>
    <n v="7840"/>
    <x v="17"/>
    <x v="0"/>
  </r>
  <r>
    <x v="4"/>
    <x v="4"/>
    <x v="2"/>
    <x v="5"/>
    <n v="455"/>
    <n v="4578.6000000000004"/>
    <n v="5128.0320000000002"/>
    <x v="18"/>
    <x v="0"/>
  </r>
  <r>
    <x v="4"/>
    <x v="4"/>
    <x v="3"/>
    <x v="6"/>
    <n v="345"/>
    <n v="7000"/>
    <n v="7840"/>
    <x v="17"/>
    <x v="0"/>
  </r>
  <r>
    <x v="4"/>
    <x v="4"/>
    <x v="1"/>
    <x v="7"/>
    <n v="122"/>
    <n v="100"/>
    <n v="112"/>
    <x v="19"/>
    <x v="0"/>
  </r>
  <r>
    <x v="4"/>
    <x v="4"/>
    <x v="4"/>
    <x v="8"/>
    <n v="78"/>
    <n v="4577.2"/>
    <n v="5126.4639999999999"/>
    <x v="20"/>
    <x v="0"/>
  </r>
  <r>
    <x v="4"/>
    <x v="4"/>
    <x v="4"/>
    <x v="9"/>
    <n v="76"/>
    <n v="4576.8999999999996"/>
    <n v="5126.1279999999997"/>
    <x v="21"/>
    <x v="0"/>
  </r>
  <r>
    <x v="4"/>
    <x v="4"/>
    <x v="4"/>
    <x v="10"/>
    <n v="46"/>
    <n v="200"/>
    <n v="224"/>
    <x v="22"/>
    <x v="0"/>
  </r>
  <r>
    <x v="4"/>
    <x v="4"/>
    <x v="4"/>
    <x v="11"/>
    <n v="34"/>
    <n v="4576.8"/>
    <n v="5126.0160000000005"/>
    <x v="23"/>
    <x v="0"/>
  </r>
  <r>
    <x v="4"/>
    <x v="4"/>
    <x v="1"/>
    <x v="12"/>
    <n v="7"/>
    <n v="200"/>
    <n v="224"/>
    <x v="22"/>
    <x v="0"/>
  </r>
  <r>
    <x v="4"/>
    <x v="4"/>
    <x v="4"/>
    <x v="14"/>
    <n v="3"/>
    <n v="4577.3"/>
    <n v="5126.576"/>
    <x v="24"/>
    <x v="0"/>
  </r>
  <r>
    <x v="4"/>
    <x v="4"/>
    <x v="5"/>
    <x v="13"/>
    <n v="2"/>
    <n v="6600"/>
    <n v="7392"/>
    <x v="25"/>
    <x v="1"/>
  </r>
  <r>
    <x v="4"/>
    <x v="5"/>
    <x v="0"/>
    <x v="0"/>
    <n v="3566"/>
    <n v="4577.3"/>
    <n v="5126.576"/>
    <x v="24"/>
    <x v="1"/>
  </r>
  <r>
    <x v="4"/>
    <x v="5"/>
    <x v="0"/>
    <x v="1"/>
    <n v="2498"/>
    <n v="8000"/>
    <n v="8960"/>
    <x v="26"/>
    <x v="1"/>
  </r>
  <r>
    <x v="4"/>
    <x v="5"/>
    <x v="1"/>
    <x v="2"/>
    <n v="1245"/>
    <n v="4577.2"/>
    <n v="5126.4639999999999"/>
    <x v="20"/>
    <x v="1"/>
  </r>
  <r>
    <x v="4"/>
    <x v="5"/>
    <x v="2"/>
    <x v="3"/>
    <n v="644"/>
    <n v="5743.5"/>
    <n v="6432.72"/>
    <x v="27"/>
    <x v="1"/>
  </r>
  <r>
    <x v="4"/>
    <x v="5"/>
    <x v="3"/>
    <x v="4"/>
    <n v="643"/>
    <n v="7000"/>
    <n v="7840"/>
    <x v="17"/>
    <x v="1"/>
  </r>
  <r>
    <x v="4"/>
    <x v="5"/>
    <x v="2"/>
    <x v="5"/>
    <n v="455"/>
    <n v="4578.6000000000004"/>
    <n v="5128.0320000000002"/>
    <x v="18"/>
    <x v="1"/>
  </r>
  <r>
    <x v="4"/>
    <x v="5"/>
    <x v="3"/>
    <x v="6"/>
    <n v="345"/>
    <n v="7000"/>
    <n v="7840"/>
    <x v="17"/>
    <x v="1"/>
  </r>
  <r>
    <x v="4"/>
    <x v="5"/>
    <x v="1"/>
    <x v="7"/>
    <n v="122"/>
    <n v="100"/>
    <n v="112"/>
    <x v="19"/>
    <x v="1"/>
  </r>
  <r>
    <x v="4"/>
    <x v="5"/>
    <x v="4"/>
    <x v="8"/>
    <n v="78"/>
    <n v="4577.2"/>
    <n v="5126.4639999999999"/>
    <x v="20"/>
    <x v="1"/>
  </r>
  <r>
    <x v="4"/>
    <x v="5"/>
    <x v="4"/>
    <x v="9"/>
    <n v="76"/>
    <n v="4576.8999999999996"/>
    <n v="5126.1279999999997"/>
    <x v="21"/>
    <x v="1"/>
  </r>
  <r>
    <x v="4"/>
    <x v="5"/>
    <x v="4"/>
    <x v="10"/>
    <n v="46"/>
    <n v="200"/>
    <n v="224"/>
    <x v="22"/>
    <x v="1"/>
  </r>
  <r>
    <x v="4"/>
    <x v="5"/>
    <x v="4"/>
    <x v="11"/>
    <n v="34"/>
    <n v="4576.8"/>
    <n v="5126.0160000000005"/>
    <x v="23"/>
    <x v="1"/>
  </r>
  <r>
    <x v="4"/>
    <x v="5"/>
    <x v="1"/>
    <x v="12"/>
    <n v="7"/>
    <n v="200"/>
    <n v="224"/>
    <x v="22"/>
    <x v="1"/>
  </r>
  <r>
    <x v="4"/>
    <x v="5"/>
    <x v="5"/>
    <x v="13"/>
    <n v="3"/>
    <n v="6600"/>
    <n v="7392"/>
    <x v="25"/>
    <x v="1"/>
  </r>
  <r>
    <x v="4"/>
    <x v="5"/>
    <x v="4"/>
    <x v="14"/>
    <n v="3"/>
    <n v="4577.3"/>
    <n v="5126.576"/>
    <x v="24"/>
    <x v="1"/>
  </r>
  <r>
    <x v="4"/>
    <x v="6"/>
    <x v="0"/>
    <x v="0"/>
    <n v="3566"/>
    <n v="4577.3"/>
    <n v="5126.576"/>
    <x v="24"/>
    <x v="1"/>
  </r>
  <r>
    <x v="4"/>
    <x v="6"/>
    <x v="0"/>
    <x v="1"/>
    <n v="2498"/>
    <n v="8000"/>
    <n v="8960"/>
    <x v="26"/>
    <x v="1"/>
  </r>
  <r>
    <x v="4"/>
    <x v="6"/>
    <x v="1"/>
    <x v="2"/>
    <n v="1245"/>
    <n v="4577.2"/>
    <n v="5126.4639999999999"/>
    <x v="20"/>
    <x v="1"/>
  </r>
  <r>
    <x v="4"/>
    <x v="6"/>
    <x v="2"/>
    <x v="3"/>
    <n v="644"/>
    <n v="5743.5"/>
    <n v="6432.72"/>
    <x v="27"/>
    <x v="1"/>
  </r>
  <r>
    <x v="4"/>
    <x v="6"/>
    <x v="3"/>
    <x v="4"/>
    <n v="643"/>
    <n v="7000"/>
    <n v="7840"/>
    <x v="17"/>
    <x v="1"/>
  </r>
  <r>
    <x v="4"/>
    <x v="6"/>
    <x v="2"/>
    <x v="5"/>
    <n v="455"/>
    <n v="4578.6000000000004"/>
    <n v="5128.0320000000002"/>
    <x v="18"/>
    <x v="1"/>
  </r>
  <r>
    <x v="4"/>
    <x v="6"/>
    <x v="3"/>
    <x v="6"/>
    <n v="345"/>
    <n v="7000"/>
    <n v="7840"/>
    <x v="17"/>
    <x v="1"/>
  </r>
  <r>
    <x v="4"/>
    <x v="6"/>
    <x v="1"/>
    <x v="7"/>
    <n v="122"/>
    <n v="100"/>
    <n v="112"/>
    <x v="19"/>
    <x v="0"/>
  </r>
  <r>
    <x v="4"/>
    <x v="6"/>
    <x v="4"/>
    <x v="8"/>
    <n v="78"/>
    <n v="4577.2"/>
    <n v="5126.4639999999999"/>
    <x v="20"/>
    <x v="0"/>
  </r>
  <r>
    <x v="4"/>
    <x v="6"/>
    <x v="4"/>
    <x v="9"/>
    <n v="76"/>
    <n v="4576.8999999999996"/>
    <n v="5126.1279999999997"/>
    <x v="21"/>
    <x v="0"/>
  </r>
  <r>
    <x v="4"/>
    <x v="6"/>
    <x v="4"/>
    <x v="10"/>
    <n v="46"/>
    <n v="200"/>
    <n v="224"/>
    <x v="22"/>
    <x v="0"/>
  </r>
  <r>
    <x v="4"/>
    <x v="6"/>
    <x v="4"/>
    <x v="11"/>
    <n v="34"/>
    <n v="4576.8"/>
    <n v="5126.0160000000005"/>
    <x v="23"/>
    <x v="0"/>
  </r>
  <r>
    <x v="4"/>
    <x v="6"/>
    <x v="1"/>
    <x v="12"/>
    <n v="7"/>
    <n v="200"/>
    <n v="224"/>
    <x v="22"/>
    <x v="0"/>
  </r>
  <r>
    <x v="4"/>
    <x v="6"/>
    <x v="4"/>
    <x v="14"/>
    <n v="3"/>
    <n v="4577.3"/>
    <n v="5126.576"/>
    <x v="24"/>
    <x v="0"/>
  </r>
  <r>
    <x v="4"/>
    <x v="6"/>
    <x v="5"/>
    <x v="13"/>
    <n v="2"/>
    <n v="6600"/>
    <n v="7392"/>
    <x v="25"/>
    <x v="0"/>
  </r>
  <r>
    <x v="4"/>
    <x v="7"/>
    <x v="0"/>
    <x v="0"/>
    <n v="3566"/>
    <n v="4577.3"/>
    <n v="5126.576"/>
    <x v="24"/>
    <x v="0"/>
  </r>
  <r>
    <x v="4"/>
    <x v="7"/>
    <x v="0"/>
    <x v="1"/>
    <n v="2498"/>
    <n v="8000"/>
    <n v="8960"/>
    <x v="26"/>
    <x v="0"/>
  </r>
  <r>
    <x v="4"/>
    <x v="7"/>
    <x v="1"/>
    <x v="2"/>
    <n v="1245"/>
    <n v="4577.2"/>
    <n v="5126.4639999999999"/>
    <x v="20"/>
    <x v="0"/>
  </r>
  <r>
    <x v="4"/>
    <x v="7"/>
    <x v="2"/>
    <x v="3"/>
    <n v="644"/>
    <n v="5743.5"/>
    <n v="6432.72"/>
    <x v="27"/>
    <x v="0"/>
  </r>
  <r>
    <x v="4"/>
    <x v="7"/>
    <x v="3"/>
    <x v="4"/>
    <n v="643"/>
    <n v="7000"/>
    <n v="7840"/>
    <x v="17"/>
    <x v="0"/>
  </r>
  <r>
    <x v="4"/>
    <x v="7"/>
    <x v="2"/>
    <x v="5"/>
    <n v="455"/>
    <n v="4578.6000000000004"/>
    <n v="5128.0320000000002"/>
    <x v="18"/>
    <x v="0"/>
  </r>
  <r>
    <x v="4"/>
    <x v="7"/>
    <x v="3"/>
    <x v="6"/>
    <n v="345"/>
    <n v="7000"/>
    <n v="7840"/>
    <x v="17"/>
    <x v="0"/>
  </r>
  <r>
    <x v="4"/>
    <x v="7"/>
    <x v="1"/>
    <x v="7"/>
    <n v="122"/>
    <n v="100"/>
    <n v="112"/>
    <x v="19"/>
    <x v="0"/>
  </r>
  <r>
    <x v="4"/>
    <x v="7"/>
    <x v="4"/>
    <x v="8"/>
    <n v="78"/>
    <n v="4577.2"/>
    <n v="5126.4639999999999"/>
    <x v="20"/>
    <x v="0"/>
  </r>
  <r>
    <x v="4"/>
    <x v="7"/>
    <x v="4"/>
    <x v="9"/>
    <n v="76"/>
    <n v="4576.8999999999996"/>
    <n v="5126.1279999999997"/>
    <x v="21"/>
    <x v="0"/>
  </r>
  <r>
    <x v="4"/>
    <x v="7"/>
    <x v="4"/>
    <x v="10"/>
    <n v="46"/>
    <n v="200"/>
    <n v="224"/>
    <x v="22"/>
    <x v="0"/>
  </r>
  <r>
    <x v="4"/>
    <x v="7"/>
    <x v="4"/>
    <x v="11"/>
    <n v="34"/>
    <n v="4576.8"/>
    <n v="5126.0160000000005"/>
    <x v="23"/>
    <x v="0"/>
  </r>
  <r>
    <x v="4"/>
    <x v="7"/>
    <x v="1"/>
    <x v="12"/>
    <n v="7"/>
    <n v="200"/>
    <n v="224"/>
    <x v="22"/>
    <x v="0"/>
  </r>
  <r>
    <x v="4"/>
    <x v="7"/>
    <x v="4"/>
    <x v="14"/>
    <n v="3"/>
    <n v="4577.3"/>
    <n v="5126.576"/>
    <x v="24"/>
    <x v="0"/>
  </r>
  <r>
    <x v="4"/>
    <x v="7"/>
    <x v="5"/>
    <x v="13"/>
    <n v="2"/>
    <n v="6600"/>
    <n v="7392"/>
    <x v="25"/>
    <x v="0"/>
  </r>
  <r>
    <x v="4"/>
    <x v="8"/>
    <x v="0"/>
    <x v="0"/>
    <n v="3566"/>
    <n v="4577.3"/>
    <n v="5126.576"/>
    <x v="24"/>
    <x v="0"/>
  </r>
  <r>
    <x v="4"/>
    <x v="8"/>
    <x v="0"/>
    <x v="1"/>
    <n v="2498"/>
    <n v="8000"/>
    <n v="8960"/>
    <x v="26"/>
    <x v="0"/>
  </r>
  <r>
    <x v="4"/>
    <x v="8"/>
    <x v="1"/>
    <x v="2"/>
    <n v="1245"/>
    <n v="4577.2"/>
    <n v="5126.4639999999999"/>
    <x v="20"/>
    <x v="0"/>
  </r>
  <r>
    <x v="4"/>
    <x v="8"/>
    <x v="2"/>
    <x v="3"/>
    <n v="644"/>
    <n v="5743.5"/>
    <n v="6432.72"/>
    <x v="27"/>
    <x v="0"/>
  </r>
  <r>
    <x v="4"/>
    <x v="8"/>
    <x v="3"/>
    <x v="4"/>
    <n v="643"/>
    <n v="7000"/>
    <n v="7840"/>
    <x v="17"/>
    <x v="0"/>
  </r>
  <r>
    <x v="4"/>
    <x v="8"/>
    <x v="2"/>
    <x v="5"/>
    <n v="455"/>
    <n v="4578.6000000000004"/>
    <n v="5128.0320000000002"/>
    <x v="18"/>
    <x v="0"/>
  </r>
  <r>
    <x v="4"/>
    <x v="8"/>
    <x v="3"/>
    <x v="6"/>
    <n v="345"/>
    <n v="7000"/>
    <n v="7840"/>
    <x v="17"/>
    <x v="0"/>
  </r>
  <r>
    <x v="4"/>
    <x v="8"/>
    <x v="1"/>
    <x v="7"/>
    <n v="122"/>
    <n v="100"/>
    <n v="112"/>
    <x v="19"/>
    <x v="0"/>
  </r>
  <r>
    <x v="4"/>
    <x v="8"/>
    <x v="4"/>
    <x v="8"/>
    <n v="78"/>
    <n v="4577.2"/>
    <n v="5126.4639999999999"/>
    <x v="20"/>
    <x v="0"/>
  </r>
  <r>
    <x v="4"/>
    <x v="8"/>
    <x v="4"/>
    <x v="9"/>
    <n v="76"/>
    <n v="4576.8999999999996"/>
    <n v="5126.1279999999997"/>
    <x v="21"/>
    <x v="0"/>
  </r>
  <r>
    <x v="4"/>
    <x v="8"/>
    <x v="4"/>
    <x v="10"/>
    <n v="46"/>
    <n v="200"/>
    <n v="224"/>
    <x v="22"/>
    <x v="0"/>
  </r>
  <r>
    <x v="4"/>
    <x v="8"/>
    <x v="4"/>
    <x v="11"/>
    <n v="34"/>
    <n v="4576.8"/>
    <n v="5126.0160000000005"/>
    <x v="23"/>
    <x v="0"/>
  </r>
  <r>
    <x v="4"/>
    <x v="8"/>
    <x v="1"/>
    <x v="12"/>
    <n v="7"/>
    <n v="200"/>
    <n v="224"/>
    <x v="22"/>
    <x v="0"/>
  </r>
  <r>
    <x v="4"/>
    <x v="8"/>
    <x v="4"/>
    <x v="14"/>
    <n v="3"/>
    <n v="4577.3"/>
    <n v="5126.576"/>
    <x v="24"/>
    <x v="0"/>
  </r>
  <r>
    <x v="4"/>
    <x v="8"/>
    <x v="5"/>
    <x v="13"/>
    <n v="2"/>
    <n v="6600"/>
    <n v="7392"/>
    <x v="25"/>
    <x v="0"/>
  </r>
  <r>
    <x v="4"/>
    <x v="9"/>
    <x v="0"/>
    <x v="0"/>
    <n v="3566"/>
    <n v="4577.3"/>
    <n v="5126.576"/>
    <x v="24"/>
    <x v="0"/>
  </r>
  <r>
    <x v="4"/>
    <x v="9"/>
    <x v="0"/>
    <x v="1"/>
    <n v="2498"/>
    <n v="8000"/>
    <n v="8960"/>
    <x v="26"/>
    <x v="0"/>
  </r>
  <r>
    <x v="4"/>
    <x v="9"/>
    <x v="1"/>
    <x v="2"/>
    <n v="1245"/>
    <n v="4577.2"/>
    <n v="5126.4639999999999"/>
    <x v="20"/>
    <x v="0"/>
  </r>
  <r>
    <x v="4"/>
    <x v="9"/>
    <x v="2"/>
    <x v="3"/>
    <n v="644"/>
    <n v="5743.5"/>
    <n v="6432.72"/>
    <x v="27"/>
    <x v="0"/>
  </r>
  <r>
    <x v="4"/>
    <x v="9"/>
    <x v="3"/>
    <x v="4"/>
    <n v="643"/>
    <n v="7000"/>
    <n v="7840"/>
    <x v="17"/>
    <x v="1"/>
  </r>
  <r>
    <x v="4"/>
    <x v="9"/>
    <x v="2"/>
    <x v="5"/>
    <n v="455"/>
    <n v="4578.6000000000004"/>
    <n v="5128.0320000000002"/>
    <x v="18"/>
    <x v="1"/>
  </r>
  <r>
    <x v="4"/>
    <x v="9"/>
    <x v="3"/>
    <x v="6"/>
    <n v="345"/>
    <n v="7000"/>
    <n v="7840"/>
    <x v="17"/>
    <x v="1"/>
  </r>
  <r>
    <x v="4"/>
    <x v="9"/>
    <x v="1"/>
    <x v="7"/>
    <n v="122"/>
    <n v="100"/>
    <n v="112"/>
    <x v="19"/>
    <x v="1"/>
  </r>
  <r>
    <x v="4"/>
    <x v="9"/>
    <x v="4"/>
    <x v="8"/>
    <n v="78"/>
    <n v="4577.2"/>
    <n v="5126.4639999999999"/>
    <x v="20"/>
    <x v="1"/>
  </r>
  <r>
    <x v="4"/>
    <x v="9"/>
    <x v="4"/>
    <x v="9"/>
    <n v="76"/>
    <n v="4576.8999999999996"/>
    <n v="5126.1279999999997"/>
    <x v="21"/>
    <x v="1"/>
  </r>
  <r>
    <x v="4"/>
    <x v="9"/>
    <x v="4"/>
    <x v="10"/>
    <n v="46"/>
    <n v="200"/>
    <n v="224"/>
    <x v="22"/>
    <x v="1"/>
  </r>
  <r>
    <x v="4"/>
    <x v="9"/>
    <x v="4"/>
    <x v="11"/>
    <n v="34"/>
    <n v="4576.8"/>
    <n v="5126.0160000000005"/>
    <x v="23"/>
    <x v="1"/>
  </r>
  <r>
    <x v="4"/>
    <x v="9"/>
    <x v="1"/>
    <x v="12"/>
    <n v="7"/>
    <n v="200"/>
    <n v="224"/>
    <x v="22"/>
    <x v="1"/>
  </r>
  <r>
    <x v="4"/>
    <x v="9"/>
    <x v="4"/>
    <x v="14"/>
    <n v="3"/>
    <n v="4577.3"/>
    <n v="5126.576"/>
    <x v="24"/>
    <x v="1"/>
  </r>
  <r>
    <x v="4"/>
    <x v="9"/>
    <x v="5"/>
    <x v="13"/>
    <n v="2"/>
    <n v="6600"/>
    <n v="7392"/>
    <x v="25"/>
    <x v="1"/>
  </r>
  <r>
    <x v="4"/>
    <x v="10"/>
    <x v="0"/>
    <x v="0"/>
    <n v="3566"/>
    <n v="4577.3"/>
    <n v="5126.576"/>
    <x v="24"/>
    <x v="1"/>
  </r>
  <r>
    <x v="4"/>
    <x v="10"/>
    <x v="0"/>
    <x v="1"/>
    <n v="2498"/>
    <n v="8000"/>
    <n v="8960"/>
    <x v="26"/>
    <x v="1"/>
  </r>
  <r>
    <x v="4"/>
    <x v="10"/>
    <x v="1"/>
    <x v="2"/>
    <n v="1245"/>
    <n v="4577.2"/>
    <n v="5126.4639999999999"/>
    <x v="20"/>
    <x v="1"/>
  </r>
  <r>
    <x v="4"/>
    <x v="10"/>
    <x v="2"/>
    <x v="3"/>
    <n v="644"/>
    <n v="5743.5"/>
    <n v="6432.72"/>
    <x v="27"/>
    <x v="1"/>
  </r>
  <r>
    <x v="4"/>
    <x v="10"/>
    <x v="3"/>
    <x v="4"/>
    <n v="643"/>
    <n v="7000"/>
    <n v="7840"/>
    <x v="17"/>
    <x v="1"/>
  </r>
  <r>
    <x v="4"/>
    <x v="10"/>
    <x v="2"/>
    <x v="5"/>
    <n v="455"/>
    <n v="4578.6000000000004"/>
    <n v="5128.0320000000002"/>
    <x v="18"/>
    <x v="1"/>
  </r>
  <r>
    <x v="4"/>
    <x v="10"/>
    <x v="3"/>
    <x v="6"/>
    <n v="345"/>
    <n v="7000"/>
    <n v="7840"/>
    <x v="17"/>
    <x v="1"/>
  </r>
  <r>
    <x v="4"/>
    <x v="10"/>
    <x v="1"/>
    <x v="7"/>
    <n v="122"/>
    <n v="100"/>
    <n v="112"/>
    <x v="19"/>
    <x v="1"/>
  </r>
  <r>
    <x v="4"/>
    <x v="10"/>
    <x v="4"/>
    <x v="8"/>
    <n v="78"/>
    <n v="4577.2"/>
    <n v="5126.4639999999999"/>
    <x v="20"/>
    <x v="1"/>
  </r>
  <r>
    <x v="4"/>
    <x v="10"/>
    <x v="4"/>
    <x v="9"/>
    <n v="76"/>
    <n v="4576.8999999999996"/>
    <n v="5126.1279999999997"/>
    <x v="21"/>
    <x v="1"/>
  </r>
  <r>
    <x v="4"/>
    <x v="10"/>
    <x v="4"/>
    <x v="10"/>
    <n v="46"/>
    <n v="200"/>
    <n v="224"/>
    <x v="22"/>
    <x v="1"/>
  </r>
  <r>
    <x v="4"/>
    <x v="10"/>
    <x v="4"/>
    <x v="11"/>
    <n v="34"/>
    <n v="4576.8"/>
    <n v="5126.0160000000005"/>
    <x v="23"/>
    <x v="1"/>
  </r>
  <r>
    <x v="4"/>
    <x v="10"/>
    <x v="1"/>
    <x v="12"/>
    <n v="7"/>
    <n v="200"/>
    <n v="224"/>
    <x v="22"/>
    <x v="1"/>
  </r>
  <r>
    <x v="4"/>
    <x v="10"/>
    <x v="4"/>
    <x v="14"/>
    <n v="3"/>
    <n v="4577.3"/>
    <n v="5126.576"/>
    <x v="24"/>
    <x v="1"/>
  </r>
  <r>
    <x v="4"/>
    <x v="10"/>
    <x v="5"/>
    <x v="13"/>
    <n v="2"/>
    <n v="6600"/>
    <n v="7392"/>
    <x v="25"/>
    <x v="0"/>
  </r>
  <r>
    <x v="4"/>
    <x v="11"/>
    <x v="0"/>
    <x v="0"/>
    <n v="3566"/>
    <n v="4577.3"/>
    <n v="5126.576"/>
    <x v="24"/>
    <x v="0"/>
  </r>
  <r>
    <x v="4"/>
    <x v="11"/>
    <x v="0"/>
    <x v="1"/>
    <n v="2498"/>
    <n v="8000"/>
    <n v="8960"/>
    <x v="26"/>
    <x v="0"/>
  </r>
  <r>
    <x v="4"/>
    <x v="11"/>
    <x v="1"/>
    <x v="2"/>
    <n v="1245"/>
    <n v="4577.2"/>
    <n v="5126.4639999999999"/>
    <x v="20"/>
    <x v="0"/>
  </r>
  <r>
    <x v="4"/>
    <x v="11"/>
    <x v="2"/>
    <x v="3"/>
    <n v="644"/>
    <n v="5743.5"/>
    <n v="6432.72"/>
    <x v="27"/>
    <x v="0"/>
  </r>
  <r>
    <x v="4"/>
    <x v="11"/>
    <x v="3"/>
    <x v="4"/>
    <n v="643"/>
    <n v="7000"/>
    <n v="7840"/>
    <x v="17"/>
    <x v="0"/>
  </r>
  <r>
    <x v="4"/>
    <x v="11"/>
    <x v="2"/>
    <x v="5"/>
    <n v="455"/>
    <n v="4578.6000000000004"/>
    <n v="5128.0320000000002"/>
    <x v="18"/>
    <x v="0"/>
  </r>
  <r>
    <x v="4"/>
    <x v="11"/>
    <x v="3"/>
    <x v="6"/>
    <n v="345"/>
    <n v="7000"/>
    <n v="7840"/>
    <x v="17"/>
    <x v="0"/>
  </r>
  <r>
    <x v="4"/>
    <x v="11"/>
    <x v="1"/>
    <x v="7"/>
    <n v="122"/>
    <n v="100"/>
    <n v="112"/>
    <x v="19"/>
    <x v="0"/>
  </r>
  <r>
    <x v="4"/>
    <x v="11"/>
    <x v="4"/>
    <x v="8"/>
    <n v="78"/>
    <n v="4577.2"/>
    <n v="5126.4639999999999"/>
    <x v="20"/>
    <x v="0"/>
  </r>
  <r>
    <x v="4"/>
    <x v="11"/>
    <x v="4"/>
    <x v="9"/>
    <n v="76"/>
    <n v="4576.8999999999996"/>
    <n v="5126.1279999999997"/>
    <x v="21"/>
    <x v="0"/>
  </r>
  <r>
    <x v="4"/>
    <x v="11"/>
    <x v="4"/>
    <x v="10"/>
    <n v="46"/>
    <n v="200"/>
    <n v="224"/>
    <x v="22"/>
    <x v="0"/>
  </r>
  <r>
    <x v="4"/>
    <x v="11"/>
    <x v="4"/>
    <x v="11"/>
    <n v="34"/>
    <n v="4576.8"/>
    <n v="5126.0160000000005"/>
    <x v="23"/>
    <x v="0"/>
  </r>
  <r>
    <x v="4"/>
    <x v="11"/>
    <x v="1"/>
    <x v="12"/>
    <n v="7"/>
    <n v="200"/>
    <n v="224"/>
    <x v="22"/>
    <x v="0"/>
  </r>
  <r>
    <x v="4"/>
    <x v="11"/>
    <x v="4"/>
    <x v="14"/>
    <n v="3"/>
    <n v="4577.3"/>
    <n v="5126.576"/>
    <x v="24"/>
    <x v="0"/>
  </r>
  <r>
    <x v="4"/>
    <x v="11"/>
    <x v="5"/>
    <x v="13"/>
    <n v="2"/>
    <n v="6600"/>
    <n v="7392"/>
    <x v="2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CA3197-C7E9-4C64-8BE1-DA65954B856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57">
  <location ref="P9:R22" firstHeaderRow="0" firstDataRow="1" firstDataCol="1"/>
  <pivotFields count="9">
    <pivotField compact="0" showAll="0">
      <items count="6">
        <item h="1" x="0"/>
        <item h="1" x="1"/>
        <item x="2"/>
        <item h="1" x="3"/>
        <item h="1" x="4"/>
        <item t="default"/>
      </items>
    </pivotField>
    <pivotField axis="axisRow" compact="0" showAll="0">
      <items count="13">
        <item x="0"/>
        <item x="1"/>
        <item x="2"/>
        <item x="3"/>
        <item x="4"/>
        <item x="5"/>
        <item x="6"/>
        <item x="7"/>
        <item x="8"/>
        <item x="9"/>
        <item x="10"/>
        <item x="11"/>
        <item t="default"/>
      </items>
    </pivotField>
    <pivotField compact="0" showAll="0">
      <items count="7">
        <item x="4"/>
        <item x="5"/>
        <item x="0"/>
        <item x="1"/>
        <item x="2"/>
        <item x="3"/>
        <item t="default"/>
      </items>
    </pivotField>
    <pivotField compact="0" showAll="0"/>
    <pivotField compact="0" numFmtId="164" showAll="0"/>
    <pivotField dataField="1" compact="0" numFmtId="164" showAll="0"/>
    <pivotField compact="0" numFmtId="164" showAll="0"/>
    <pivotField compact="0" numFmtId="164" showAll="0"/>
    <pivotField compact="0"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numFmtId="164"/>
  </dataFields>
  <formats count="18">
    <format dxfId="17">
      <pivotArea type="all" dataOnly="0" outline="0" fieldPosition="0"/>
    </format>
    <format dxfId="16">
      <pivotArea outline="0" collapsedLevelsAreSubtotals="1" fieldPosition="0"/>
    </format>
    <format dxfId="15">
      <pivotArea field="2" type="button" dataOnly="0" labelOnly="1" outline="0"/>
    </format>
    <format dxfId="14">
      <pivotArea dataOnly="0" labelOnly="1" grandRow="1" outline="0" fieldPosition="0"/>
    </format>
    <format dxfId="13">
      <pivotArea dataOnly="0" labelOnly="1" outline="0" fieldPosition="0">
        <references count="1">
          <reference field="4294967294" count="1">
            <x v="0"/>
          </reference>
        </references>
      </pivotArea>
    </format>
    <format dxfId="12">
      <pivotArea type="all" dataOnly="0" outline="0" fieldPosition="0"/>
    </format>
    <format dxfId="11">
      <pivotArea outline="0" collapsedLevelsAreSubtotals="1" fieldPosition="0"/>
    </format>
    <format dxfId="10">
      <pivotArea field="2" type="button" dataOnly="0" labelOnly="1" outline="0"/>
    </format>
    <format dxfId="9">
      <pivotArea dataOnly="0" labelOnly="1" grandRow="1" outline="0" fieldPosition="0"/>
    </format>
    <format dxfId="8">
      <pivotArea dataOnly="0" labelOnly="1" outline="0" fieldPosition="0">
        <references count="1">
          <reference field="4294967294" count="1">
            <x v="0"/>
          </reference>
        </references>
      </pivotArea>
    </format>
    <format dxfId="7">
      <pivotArea type="all" dataOnly="0" outline="0" fieldPosition="0"/>
    </format>
    <format dxfId="6">
      <pivotArea outline="0" collapsedLevelsAreSubtotals="1" fieldPosition="0"/>
    </format>
    <format dxfId="5">
      <pivotArea field="2" type="button" dataOnly="0" labelOnly="1" outline="0"/>
    </format>
    <format dxfId="4">
      <pivotArea dataOnly="0" labelOnly="1" grandRow="1" outline="0" fieldPosition="0"/>
    </format>
    <format dxfId="3">
      <pivotArea dataOnly="0" labelOnly="1" outline="0" fieldPosition="0">
        <references count="1">
          <reference field="4294967294" count="1">
            <x v="0"/>
          </reference>
        </references>
      </pivotArea>
    </format>
    <format dxfId="2">
      <pivotArea outline="0" collapsedLevelsAreSubtotals="1" fieldPosition="0">
        <references count="1">
          <reference field="4294967294" count="1" selected="0">
            <x v="0"/>
          </reference>
        </references>
      </pivotArea>
    </format>
    <format dxfId="1">
      <pivotArea collapsedLevelsAreSubtotals="1" fieldPosition="0">
        <references count="2">
          <reference field="4294967294" count="1" selected="0">
            <x v="1"/>
          </reference>
          <reference field="1" count="1">
            <x v="0"/>
          </reference>
        </references>
      </pivotArea>
    </format>
    <format dxfId="0">
      <pivotArea outline="0" collapsedLevelsAreSubtotals="1" fieldPosition="0">
        <references count="1">
          <reference field="4294967294" count="1" selected="0">
            <x v="1"/>
          </reference>
        </references>
      </pivotArea>
    </format>
  </formats>
  <chartFormats count="6">
    <chartFormat chart="22"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1"/>
          </reference>
        </references>
      </pivotArea>
    </chartFormat>
    <chartFormat chart="45" format="0" series="1">
      <pivotArea type="data" outline="0" fieldPosition="0">
        <references count="1">
          <reference field="4294967294" count="1" selected="0">
            <x v="0"/>
          </reference>
        </references>
      </pivotArea>
    </chartFormat>
    <chartFormat chart="45" format="1" series="1">
      <pivotArea type="data" outline="0" fieldPosition="0">
        <references count="1">
          <reference field="4294967294" count="1" selected="0">
            <x v="1"/>
          </reference>
        </references>
      </pivotArea>
    </chartFormat>
    <chartFormat chart="56" format="4" series="1">
      <pivotArea type="data" outline="0" fieldPosition="0">
        <references count="1">
          <reference field="4294967294" count="1" selected="0">
            <x v="0"/>
          </reference>
        </references>
      </pivotArea>
    </chartFormat>
    <chartFormat chart="56" format="5" series="1">
      <pivotArea type="data" outline="0" fieldPosition="0">
        <references count="1">
          <reference field="4294967294"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53173C-1AF9-4B8A-A047-0111892ADE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R4" firstHeaderRow="0" firstDataRow="1" firstDataCol="0"/>
  <pivotFields count="9">
    <pivotField showAll="0">
      <items count="6">
        <item h="1" x="0"/>
        <item h="1" x="1"/>
        <item x="2"/>
        <item h="1" x="3"/>
        <item h="1"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formats count="17">
    <format dxfId="34">
      <pivotArea type="all" dataOnly="0" outline="0" fieldPosition="0"/>
    </format>
    <format dxfId="33">
      <pivotArea outline="0" collapsedLevelsAreSubtotals="1" fieldPosition="0"/>
    </format>
    <format dxfId="32">
      <pivotArea field="2" type="button" dataOnly="0" labelOnly="1" outline="0"/>
    </format>
    <format dxfId="31">
      <pivotArea dataOnly="0" labelOnly="1" grandRow="1" outline="0" fieldPosition="0"/>
    </format>
    <format dxfId="30">
      <pivotArea dataOnly="0" labelOnly="1" outline="0" fieldPosition="0">
        <references count="1">
          <reference field="4294967294" count="1">
            <x v="0"/>
          </reference>
        </references>
      </pivotArea>
    </format>
    <format dxfId="29">
      <pivotArea type="all" dataOnly="0" outline="0" fieldPosition="0"/>
    </format>
    <format dxfId="28">
      <pivotArea outline="0" collapsedLevelsAreSubtotals="1" fieldPosition="0"/>
    </format>
    <format dxfId="27">
      <pivotArea field="2" type="button" dataOnly="0" labelOnly="1" outline="0"/>
    </format>
    <format dxfId="26">
      <pivotArea dataOnly="0" labelOnly="1" grandRow="1" outline="0" fieldPosition="0"/>
    </format>
    <format dxfId="25">
      <pivotArea dataOnly="0" labelOnly="1" outline="0" fieldPosition="0">
        <references count="1">
          <reference field="4294967294" count="1">
            <x v="0"/>
          </reference>
        </references>
      </pivotArea>
    </format>
    <format dxfId="24">
      <pivotArea type="all" dataOnly="0" outline="0" fieldPosition="0"/>
    </format>
    <format dxfId="23">
      <pivotArea outline="0" collapsedLevelsAreSubtotals="1" fieldPosition="0"/>
    </format>
    <format dxfId="22">
      <pivotArea field="2" type="button" dataOnly="0" labelOnly="1" outline="0"/>
    </format>
    <format dxfId="21">
      <pivotArea dataOnly="0" labelOnly="1" grandRow="1" outline="0" fieldPosition="0"/>
    </format>
    <format dxfId="20">
      <pivotArea dataOnly="0" labelOnly="1" outline="0" fieldPosition="0">
        <references count="1">
          <reference field="4294967294" count="1">
            <x v="0"/>
          </reference>
        </references>
      </pivotArea>
    </format>
    <format dxfId="19">
      <pivotArea outline="0" collapsedLevelsAreSubtotals="1" fieldPosition="0">
        <references count="1">
          <reference field="4294967294" count="1" selected="0">
            <x v="0"/>
          </reference>
        </references>
      </pivotArea>
    </format>
    <format dxfId="18">
      <pivotArea outline="0" collapsedLevelsAreSubtotals="1" fieldPosition="0">
        <references count="1">
          <reference field="4294967294" count="1" selected="0">
            <x v="1"/>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AA5008-C440-4D40-A50D-5E050EEFABF3}" name="PivotTable6"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68">
  <location ref="Z4:AA17" firstHeaderRow="1" firstDataRow="1" firstDataCol="1"/>
  <pivotFields count="9">
    <pivotField compact="0" showAll="0">
      <items count="6">
        <item h="1" x="0"/>
        <item h="1" x="1"/>
        <item x="2"/>
        <item h="1" x="3"/>
        <item h="1" x="4"/>
        <item t="default"/>
      </items>
    </pivotField>
    <pivotField axis="axisRow" compact="0" showAll="0">
      <items count="13">
        <item x="0"/>
        <item x="1"/>
        <item x="2"/>
        <item x="3"/>
        <item x="4"/>
        <item x="5"/>
        <item x="6"/>
        <item x="7"/>
        <item x="8"/>
        <item x="9"/>
        <item x="10"/>
        <item x="11"/>
        <item t="default"/>
      </items>
    </pivotField>
    <pivotField compact="0" showAll="0">
      <items count="7">
        <item x="4"/>
        <item x="5"/>
        <item x="0"/>
        <item x="1"/>
        <item x="2"/>
        <item x="3"/>
        <item t="default"/>
      </items>
    </pivotField>
    <pivotField compact="0" showAll="0"/>
    <pivotField compact="0" numFmtId="164" showAll="0"/>
    <pivotField compact="0" numFmtId="164" showAll="0"/>
    <pivotField compact="0" numFmtId="164" showAll="0"/>
    <pivotField dataField="1" compact="0" numFmtId="164" showAll="0"/>
    <pivotField compact="0"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2">
    <format dxfId="46">
      <pivotArea type="all" dataOnly="0" outline="0" fieldPosition="0"/>
    </format>
    <format dxfId="45">
      <pivotArea outline="0" collapsedLevelsAreSubtotals="1" fieldPosition="0"/>
    </format>
    <format dxfId="44">
      <pivotArea field="2" type="button" dataOnly="0" labelOnly="1" outline="0"/>
    </format>
    <format dxfId="43">
      <pivotArea dataOnly="0" labelOnly="1" grandRow="1" outline="0" fieldPosition="0"/>
    </format>
    <format dxfId="42">
      <pivotArea type="all" dataOnly="0" outline="0" fieldPosition="0"/>
    </format>
    <format dxfId="41">
      <pivotArea outline="0" collapsedLevelsAreSubtotals="1" fieldPosition="0"/>
    </format>
    <format dxfId="40">
      <pivotArea field="2" type="button" dataOnly="0" labelOnly="1" outline="0"/>
    </format>
    <format dxfId="39">
      <pivotArea dataOnly="0" labelOnly="1" grandRow="1" outline="0" fieldPosition="0"/>
    </format>
    <format dxfId="38">
      <pivotArea type="all" dataOnly="0" outline="0" fieldPosition="0"/>
    </format>
    <format dxfId="37">
      <pivotArea outline="0" collapsedLevelsAreSubtotals="1" fieldPosition="0"/>
    </format>
    <format dxfId="36">
      <pivotArea field="2" type="button" dataOnly="0" labelOnly="1" outline="0"/>
    </format>
    <format dxfId="35">
      <pivotArea dataOnly="0" labelOnly="1" grandRow="1" outline="0" fieldPosition="0"/>
    </format>
  </formats>
  <chartFormats count="3">
    <chartFormat chart="65" format="0"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7" format="3">
      <pivotArea type="data" outline="0" fieldPosition="0">
        <references count="2">
          <reference field="4294967294" count="1" selected="0">
            <x v="0"/>
          </reference>
          <reference field="1" count="1" selected="0">
            <x v="4"/>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DA58C5-A7BB-4994-9A1E-C4F9C6179C2C}" name="PivotTable8"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80">
  <location ref="AO11:AR33" firstHeaderRow="0" firstDataRow="1" firstDataCol="2"/>
  <pivotFields count="9">
    <pivotField compact="0" showAll="0">
      <items count="6">
        <item h="1" x="0"/>
        <item h="1" x="1"/>
        <item x="2"/>
        <item h="1" x="3"/>
        <item h="1" x="4"/>
        <item t="default"/>
      </items>
    </pivotField>
    <pivotField compact="0" showAll="0">
      <items count="13">
        <item x="0"/>
        <item x="1"/>
        <item x="2"/>
        <item x="3"/>
        <item x="4"/>
        <item x="5"/>
        <item x="6"/>
        <item x="7"/>
        <item x="8"/>
        <item x="9"/>
        <item x="10"/>
        <item x="11"/>
        <item t="default"/>
      </items>
    </pivotField>
    <pivotField axis="axisRow" compact="0" showAll="0" sortType="descending">
      <items count="7">
        <item x="3"/>
        <item x="2"/>
        <item x="1"/>
        <item x="0"/>
        <item x="5"/>
        <item x="4"/>
        <item t="default"/>
      </items>
    </pivotField>
    <pivotField axis="axisRow" compact="0" showAll="0">
      <items count="16">
        <item x="13"/>
        <item x="10"/>
        <item x="2"/>
        <item x="8"/>
        <item x="1"/>
        <item x="9"/>
        <item x="12"/>
        <item x="6"/>
        <item x="7"/>
        <item x="5"/>
        <item x="3"/>
        <item x="4"/>
        <item x="0"/>
        <item x="14"/>
        <item x="11"/>
        <item t="default"/>
      </items>
    </pivotField>
    <pivotField compact="0" numFmtId="164" showAll="0"/>
    <pivotField dataField="1" compact="0" numFmtId="164" showAll="0"/>
    <pivotField compact="0" numFmtId="164" showAll="0"/>
    <pivotField compact="0" numFmtId="164" showAll="0"/>
    <pivotField compact="0"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3">
    <format dxfId="59">
      <pivotArea type="all" dataOnly="0" outline="0" fieldPosition="0"/>
    </format>
    <format dxfId="58">
      <pivotArea outline="0" collapsedLevelsAreSubtotals="1" fieldPosition="0"/>
    </format>
    <format dxfId="57">
      <pivotArea field="2" type="button" dataOnly="0" labelOnly="1" outline="0" axis="axisRow" fieldPosition="0"/>
    </format>
    <format dxfId="56">
      <pivotArea dataOnly="0" labelOnly="1" grandRow="1" outline="0" fieldPosition="0"/>
    </format>
    <format dxfId="55">
      <pivotArea type="all" dataOnly="0" outline="0" fieldPosition="0"/>
    </format>
    <format dxfId="54">
      <pivotArea outline="0" collapsedLevelsAreSubtotals="1" fieldPosition="0"/>
    </format>
    <format dxfId="53">
      <pivotArea field="2" type="button" dataOnly="0" labelOnly="1" outline="0" axis="axisRow" fieldPosition="0"/>
    </format>
    <format dxfId="52">
      <pivotArea dataOnly="0" labelOnly="1" grandRow="1" outline="0" fieldPosition="0"/>
    </format>
    <format dxfId="51">
      <pivotArea type="all" dataOnly="0" outline="0" fieldPosition="0"/>
    </format>
    <format dxfId="50">
      <pivotArea outline="0" collapsedLevelsAreSubtotals="1" fieldPosition="0"/>
    </format>
    <format dxfId="49">
      <pivotArea field="2" type="button" dataOnly="0" labelOnly="1" outline="0" axis="axisRow" fieldPosition="0"/>
    </format>
    <format dxfId="48">
      <pivotArea dataOnly="0" labelOnly="1" grandRow="1" outline="0" fieldPosition="0"/>
    </format>
    <format dxfId="47">
      <pivotArea outline="0" fieldPosition="0">
        <references count="1">
          <reference field="4294967294" count="1">
            <x v="1"/>
          </reference>
        </references>
      </pivotArea>
    </format>
  </formats>
  <chartFormats count="4">
    <chartFormat chart="71" format="0" series="1">
      <pivotArea type="data" outline="0" fieldPosition="0">
        <references count="1">
          <reference field="4294967294" count="1" selected="0">
            <x v="0"/>
          </reference>
        </references>
      </pivotArea>
    </chartFormat>
    <chartFormat chart="71" format="1" series="1">
      <pivotArea type="data" outline="0" fieldPosition="0">
        <references count="1">
          <reference field="4294967294" count="1" selected="0">
            <x v="1"/>
          </reference>
        </references>
      </pivotArea>
    </chartFormat>
    <chartFormat chart="79" format="12" series="1">
      <pivotArea type="data" outline="0" fieldPosition="0">
        <references count="1">
          <reference field="4294967294" count="1" selected="0">
            <x v="0"/>
          </reference>
        </references>
      </pivotArea>
    </chartFormat>
    <chartFormat chart="79" format="15" series="1">
      <pivotArea type="data" outline="0" fieldPosition="0">
        <references count="1">
          <reference field="4294967294"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FB46B5-354D-4E3E-9BE1-7E7B3BE02C2B}" name="PivotTable7"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80">
  <location ref="AH3:AJ6" firstHeaderRow="0" firstDataRow="1" firstDataCol="1"/>
  <pivotFields count="9">
    <pivotField compact="0" showAll="0">
      <items count="6">
        <item h="1" x="0"/>
        <item h="1" x="1"/>
        <item x="2"/>
        <item h="1" x="3"/>
        <item h="1" x="4"/>
        <item t="default"/>
      </items>
    </pivotField>
    <pivotField compact="0" showAll="0">
      <items count="13">
        <item x="0"/>
        <item x="1"/>
        <item x="2"/>
        <item x="3"/>
        <item x="4"/>
        <item x="5"/>
        <item x="6"/>
        <item x="7"/>
        <item x="8"/>
        <item x="9"/>
        <item x="10"/>
        <item x="11"/>
        <item t="default"/>
      </items>
    </pivotField>
    <pivotField compact="0" showAll="0">
      <items count="7">
        <item x="4"/>
        <item x="5"/>
        <item x="0"/>
        <item x="1"/>
        <item x="2"/>
        <item x="3"/>
        <item t="default"/>
      </items>
    </pivotField>
    <pivotField compact="0" showAll="0"/>
    <pivotField compact="0" numFmtId="164" showAll="0"/>
    <pivotField dataField="1" compact="0" numFmtId="164" showAll="0"/>
    <pivotField compact="0" numFmtId="164" showAll="0"/>
    <pivotField compact="0" numFmtId="164" showAll="0"/>
    <pivotField axis="axisRow" compact="0"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3">
    <format dxfId="72">
      <pivotArea type="all" dataOnly="0" outline="0" fieldPosition="0"/>
    </format>
    <format dxfId="71">
      <pivotArea outline="0" collapsedLevelsAreSubtotals="1" fieldPosition="0"/>
    </format>
    <format dxfId="70">
      <pivotArea field="2" type="button" dataOnly="0" labelOnly="1" outline="0"/>
    </format>
    <format dxfId="69">
      <pivotArea dataOnly="0" labelOnly="1" grandRow="1" outline="0" fieldPosition="0"/>
    </format>
    <format dxfId="68">
      <pivotArea type="all" dataOnly="0" outline="0" fieldPosition="0"/>
    </format>
    <format dxfId="67">
      <pivotArea outline="0" collapsedLevelsAreSubtotals="1" fieldPosition="0"/>
    </format>
    <format dxfId="66">
      <pivotArea field="2" type="button" dataOnly="0" labelOnly="1" outline="0"/>
    </format>
    <format dxfId="65">
      <pivotArea dataOnly="0" labelOnly="1" grandRow="1" outline="0" fieldPosition="0"/>
    </format>
    <format dxfId="64">
      <pivotArea type="all" dataOnly="0" outline="0" fieldPosition="0"/>
    </format>
    <format dxfId="63">
      <pivotArea outline="0" collapsedLevelsAreSubtotals="1" fieldPosition="0"/>
    </format>
    <format dxfId="62">
      <pivotArea field="2" type="button" dataOnly="0" labelOnly="1" outline="0"/>
    </format>
    <format dxfId="61">
      <pivotArea dataOnly="0" labelOnly="1" grandRow="1" outline="0" fieldPosition="0"/>
    </format>
    <format dxfId="60">
      <pivotArea outline="0" fieldPosition="0">
        <references count="1">
          <reference field="4294967294" count="1">
            <x v="1"/>
          </reference>
        </references>
      </pivotArea>
    </format>
  </formats>
  <chartFormats count="12">
    <chartFormat chart="71" format="0" series="1">
      <pivotArea type="data" outline="0" fieldPosition="0">
        <references count="1">
          <reference field="4294967294" count="1" selected="0">
            <x v="0"/>
          </reference>
        </references>
      </pivotArea>
    </chartFormat>
    <chartFormat chart="71" format="1" series="1">
      <pivotArea type="data" outline="0" fieldPosition="0">
        <references count="1">
          <reference field="4294967294" count="1" selected="0">
            <x v="1"/>
          </reference>
        </references>
      </pivotArea>
    </chartFormat>
    <chartFormat chart="71" format="2">
      <pivotArea type="data" outline="0" fieldPosition="0">
        <references count="2">
          <reference field="4294967294" count="1" selected="0">
            <x v="0"/>
          </reference>
          <reference field="8" count="1" selected="0">
            <x v="0"/>
          </reference>
        </references>
      </pivotArea>
    </chartFormat>
    <chartFormat chart="71" format="3">
      <pivotArea type="data" outline="0" fieldPosition="0">
        <references count="2">
          <reference field="4294967294" count="1" selected="0">
            <x v="1"/>
          </reference>
          <reference field="8" count="1" selected="0">
            <x v="0"/>
          </reference>
        </references>
      </pivotArea>
    </chartFormat>
    <chartFormat chart="71" format="4">
      <pivotArea type="data" outline="0" fieldPosition="0">
        <references count="2">
          <reference field="4294967294" count="1" selected="0">
            <x v="1"/>
          </reference>
          <reference field="8" count="1" selected="0">
            <x v="1"/>
          </reference>
        </references>
      </pivotArea>
    </chartFormat>
    <chartFormat chart="71" format="5">
      <pivotArea type="data" outline="0" fieldPosition="0">
        <references count="2">
          <reference field="4294967294" count="1" selected="0">
            <x v="0"/>
          </reference>
          <reference field="8" count="1" selected="0">
            <x v="1"/>
          </reference>
        </references>
      </pivotArea>
    </chartFormat>
    <chartFormat chart="79" format="12" series="1">
      <pivotArea type="data" outline="0" fieldPosition="0">
        <references count="1">
          <reference field="4294967294" count="1" selected="0">
            <x v="0"/>
          </reference>
        </references>
      </pivotArea>
    </chartFormat>
    <chartFormat chart="79" format="13">
      <pivotArea type="data" outline="0" fieldPosition="0">
        <references count="2">
          <reference field="4294967294" count="1" selected="0">
            <x v="0"/>
          </reference>
          <reference field="8" count="1" selected="0">
            <x v="0"/>
          </reference>
        </references>
      </pivotArea>
    </chartFormat>
    <chartFormat chart="79" format="14">
      <pivotArea type="data" outline="0" fieldPosition="0">
        <references count="2">
          <reference field="4294967294" count="1" selected="0">
            <x v="0"/>
          </reference>
          <reference field="8" count="1" selected="0">
            <x v="1"/>
          </reference>
        </references>
      </pivotArea>
    </chartFormat>
    <chartFormat chart="79" format="15" series="1">
      <pivotArea type="data" outline="0" fieldPosition="0">
        <references count="1">
          <reference field="4294967294" count="1" selected="0">
            <x v="1"/>
          </reference>
        </references>
      </pivotArea>
    </chartFormat>
    <chartFormat chart="79" format="16">
      <pivotArea type="data" outline="0" fieldPosition="0">
        <references count="2">
          <reference field="4294967294" count="1" selected="0">
            <x v="1"/>
          </reference>
          <reference field="8" count="1" selected="0">
            <x v="0"/>
          </reference>
        </references>
      </pivotArea>
    </chartFormat>
    <chartFormat chart="79" format="17">
      <pivotArea type="data" outline="0" fieldPosition="0">
        <references count="2">
          <reference field="4294967294" count="1" selected="0">
            <x v="1"/>
          </reference>
          <reference field="8"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A6DD25-E2C3-42B0-9AAE-4040F02F8492}" name="PivotTable1"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C3:E10" firstHeaderRow="0" firstDataRow="1" firstDataCol="1"/>
  <pivotFields count="9">
    <pivotField compact="0" showAll="0">
      <items count="6">
        <item h="1" x="0"/>
        <item h="1" x="1"/>
        <item x="2"/>
        <item h="1" x="3"/>
        <item h="1" x="4"/>
        <item t="default"/>
      </items>
    </pivotField>
    <pivotField compact="0" showAll="0"/>
    <pivotField axis="axisRow" compact="0" showAll="0" sortType="descending">
      <items count="7">
        <item x="3"/>
        <item x="2"/>
        <item x="1"/>
        <item x="0"/>
        <item x="5"/>
        <item x="4"/>
        <item t="default"/>
      </items>
    </pivotField>
    <pivotField compact="0" showAll="0"/>
    <pivotField compact="0" numFmtId="164" showAll="0"/>
    <pivotField dataField="1" compact="0" numFmtId="164" showAll="0"/>
    <pivotField compact="0" numFmtId="164" showAll="0"/>
    <pivotField compact="0" numFmtId="164" showAll="0"/>
    <pivotField compact="0" showAll="0"/>
  </pivotFields>
  <rowFields count="1">
    <field x="2"/>
  </rowFields>
  <rowItems count="7">
    <i>
      <x/>
    </i>
    <i>
      <x v="1"/>
    </i>
    <i>
      <x v="2"/>
    </i>
    <i>
      <x v="3"/>
    </i>
    <i>
      <x v="4"/>
    </i>
    <i>
      <x v="5"/>
    </i>
    <i t="grand">
      <x/>
    </i>
  </rowItems>
  <colFields count="1">
    <field x="-2"/>
  </colFields>
  <colItems count="2">
    <i>
      <x/>
    </i>
    <i i="1">
      <x v="1"/>
    </i>
  </colItems>
  <dataFields count="2">
    <dataField name="Sum of Income" fld="5" baseField="0" baseItem="0"/>
    <dataField name="Sum of Income2" fld="5" showDataAs="percentOfCol" baseField="2" baseItem="0" numFmtId="10"/>
  </dataFields>
  <formats count="15">
    <format dxfId="87">
      <pivotArea type="all" dataOnly="0" outline="0" fieldPosition="0"/>
    </format>
    <format dxfId="86">
      <pivotArea outline="0" collapsedLevelsAreSubtotals="1" fieldPosition="0"/>
    </format>
    <format dxfId="85">
      <pivotArea field="2" type="button" dataOnly="0" labelOnly="1" outline="0" axis="axisRow" fieldPosition="0"/>
    </format>
    <format dxfId="84">
      <pivotArea dataOnly="0" labelOnly="1" grandRow="1" outline="0" fieldPosition="0"/>
    </format>
    <format dxfId="83">
      <pivotArea dataOnly="0" labelOnly="1" outline="0" fieldPosition="0">
        <references count="1">
          <reference field="4294967294" count="2">
            <x v="0"/>
            <x v="1"/>
          </reference>
        </references>
      </pivotArea>
    </format>
    <format dxfId="82">
      <pivotArea type="all" dataOnly="0" outline="0" fieldPosition="0"/>
    </format>
    <format dxfId="81">
      <pivotArea outline="0" collapsedLevelsAreSubtotals="1" fieldPosition="0"/>
    </format>
    <format dxfId="80">
      <pivotArea field="2" type="button" dataOnly="0" labelOnly="1" outline="0" axis="axisRow" fieldPosition="0"/>
    </format>
    <format dxfId="79">
      <pivotArea dataOnly="0" labelOnly="1" grandRow="1" outline="0" fieldPosition="0"/>
    </format>
    <format dxfId="78">
      <pivotArea dataOnly="0" labelOnly="1" outline="0" fieldPosition="0">
        <references count="1">
          <reference field="4294967294" count="2">
            <x v="0"/>
            <x v="1"/>
          </reference>
        </references>
      </pivotArea>
    </format>
    <format dxfId="77">
      <pivotArea type="all" dataOnly="0" outline="0" fieldPosition="0"/>
    </format>
    <format dxfId="76">
      <pivotArea outline="0" collapsedLevelsAreSubtotals="1" fieldPosition="0"/>
    </format>
    <format dxfId="75">
      <pivotArea field="2" type="button" dataOnly="0" labelOnly="1" outline="0" axis="axisRow" fieldPosition="0"/>
    </format>
    <format dxfId="74">
      <pivotArea dataOnly="0" labelOnly="1" grandRow="1" outline="0" fieldPosition="0"/>
    </format>
    <format dxfId="73">
      <pivotArea dataOnly="0" labelOnly="1" outline="0" fieldPosition="0">
        <references count="1">
          <reference field="4294967294" count="2">
            <x v="0"/>
            <x v="1"/>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6936E5-E20D-43D6-90CF-E3EC9DD3CFC5}" name="PivotTable5"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14:D21" firstHeaderRow="0" firstDataRow="1" firstDataCol="1"/>
  <pivotFields count="9">
    <pivotField compact="0" showAll="0">
      <items count="6">
        <item h="1" x="0"/>
        <item h="1" x="1"/>
        <item x="2"/>
        <item h="1" x="3"/>
        <item h="1" x="4"/>
        <item t="default"/>
      </items>
    </pivotField>
    <pivotField compact="0" showAll="0"/>
    <pivotField axis="axisRow" compact="0" showAll="0" sortType="descending">
      <items count="7">
        <item x="3"/>
        <item x="2"/>
        <item x="1"/>
        <item x="0"/>
        <item x="5"/>
        <item x="4"/>
        <item t="default"/>
      </items>
    </pivotField>
    <pivotField compact="0" showAll="0"/>
    <pivotField dataField="1" compact="0" numFmtId="164" showAll="0"/>
    <pivotField dataField="1" compact="0" numFmtId="164" showAll="0"/>
    <pivotField compact="0" numFmtId="164" showAll="0"/>
    <pivotField compact="0" numFmtId="164" showAll="0"/>
    <pivotField compact="0"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16">
    <format dxfId="103">
      <pivotArea type="all" dataOnly="0" outline="0" fieldPosition="0"/>
    </format>
    <format dxfId="102">
      <pivotArea outline="0" collapsedLevelsAreSubtotals="1" fieldPosition="0"/>
    </format>
    <format dxfId="101">
      <pivotArea field="2" type="button" dataOnly="0" labelOnly="1" outline="0" axis="axisRow" fieldPosition="0"/>
    </format>
    <format dxfId="100">
      <pivotArea dataOnly="0" labelOnly="1" grandRow="1" outline="0" fieldPosition="0"/>
    </format>
    <format dxfId="99">
      <pivotArea dataOnly="0" labelOnly="1" outline="0" fieldPosition="0">
        <references count="1">
          <reference field="4294967294" count="1">
            <x v="0"/>
          </reference>
        </references>
      </pivotArea>
    </format>
    <format dxfId="98">
      <pivotArea type="all" dataOnly="0" outline="0" fieldPosition="0"/>
    </format>
    <format dxfId="97">
      <pivotArea outline="0" collapsedLevelsAreSubtotals="1" fieldPosition="0"/>
    </format>
    <format dxfId="96">
      <pivotArea field="2" type="button" dataOnly="0" labelOnly="1" outline="0" axis="axisRow" fieldPosition="0"/>
    </format>
    <format dxfId="95">
      <pivotArea dataOnly="0" labelOnly="1" grandRow="1" outline="0" fieldPosition="0"/>
    </format>
    <format dxfId="94">
      <pivotArea dataOnly="0" labelOnly="1" outline="0" fieldPosition="0">
        <references count="1">
          <reference field="4294967294" count="1">
            <x v="0"/>
          </reference>
        </references>
      </pivotArea>
    </format>
    <format dxfId="93">
      <pivotArea type="all" dataOnly="0" outline="0" fieldPosition="0"/>
    </format>
    <format dxfId="92">
      <pivotArea outline="0" collapsedLevelsAreSubtotals="1" fieldPosition="0"/>
    </format>
    <format dxfId="91">
      <pivotArea field="2" type="button" dataOnly="0" labelOnly="1" outline="0" axis="axisRow" fieldPosition="0"/>
    </format>
    <format dxfId="90">
      <pivotArea dataOnly="0" labelOnly="1" grandRow="1" outline="0" fieldPosition="0"/>
    </format>
    <format dxfId="89">
      <pivotArea dataOnly="0" labelOnly="1" outline="0" fieldPosition="0">
        <references count="1">
          <reference field="4294967294" count="1">
            <x v="0"/>
          </reference>
        </references>
      </pivotArea>
    </format>
    <format dxfId="88">
      <pivotArea outline="0" fieldPosition="0">
        <references count="1">
          <reference field="4294967294" count="1">
            <x v="2"/>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DBC2716-E1E6-44B7-8BF1-D24CF1FAFF63}" sourceName="Year">
  <pivotTables>
    <pivotTable tabId="2" name="PivotTable1"/>
    <pivotTable tabId="2" name="PivotTable2"/>
    <pivotTable tabId="2" name="PivotTable3"/>
    <pivotTable tabId="2" name="PivotTable5"/>
    <pivotTable tabId="2" name="PivotTable6"/>
    <pivotTable tabId="2" name="PivotTable7"/>
    <pivotTable tabId="2" name="PivotTable8"/>
  </pivotTables>
  <data>
    <tabular pivotCacheId="1555510124">
      <items count="5">
        <i x="0"/>
        <i x="1"/>
        <i x="2" s="1"/>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5B20B7F-6BD9-4C3F-95EC-1B132F638D23}"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BBDF6E3-D9BE-4EE8-84BE-B4EAEF41B13F}" cache="Slicer_Year" caption="Year" columnCount="5" showCaption="0" style="SlicerStyleDark3 2"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116" dataDxfId="114" headerRowBorderDxfId="115" tableBorderDxfId="113">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112"/>
    <tableColumn id="2" xr3:uid="{A68E4C5E-63A7-44F3-94A9-B3DC035142E3}" name="Month" dataDxfId="111"/>
    <tableColumn id="3" xr3:uid="{FCFD0908-B2CD-4A82-AD2C-8F47574C7344}" name="Income sources" dataDxfId="110"/>
    <tableColumn id="4" xr3:uid="{B21922F0-2DEC-409B-A10C-800CA1A1B0C5}" name="Income Breakdowns" dataDxfId="109"/>
    <tableColumn id="5" xr3:uid="{065303FF-72C4-4F8F-BB0C-F9118DF0DFDF}" name="Counts" dataDxfId="108"/>
    <tableColumn id="6" xr3:uid="{DABCF258-4449-4DEA-86B9-64B7C52EA6A0}" name="Income" dataDxfId="107"/>
    <tableColumn id="7" xr3:uid="{21324F5C-E6CA-43C7-8626-2541ACD89257}" name="Target Income" dataDxfId="106"/>
    <tableColumn id="8" xr3:uid="{A4C67C2A-7CF2-4AF9-8525-5806E64C6993}" name="operating profit" dataDxfId="105"/>
    <tableColumn id="9" xr3:uid="{C6352437-E1F6-2340-AE38-441D5A24EB63}" name="Marketing Strategies" dataDxfId="104"/>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8B36D5-9FB7-4822-9B3A-01231001487A}" name="Table1" displayName="Table1" ref="A1:I121" totalsRowShown="0">
  <autoFilter ref="A1:I121" xr:uid="{FB8B36D5-9FB7-4822-9B3A-01231001487A}"/>
  <tableColumns count="9">
    <tableColumn id="1" xr3:uid="{51336623-C360-4570-A744-3B7403E36495}" name="Year"/>
    <tableColumn id="2" xr3:uid="{CC54B991-B8B9-4185-98E9-4AAC9D35E5AE}" name="Month"/>
    <tableColumn id="3" xr3:uid="{E079DC4E-A4CF-41BF-85DA-D24511E483E8}" name="Income sources"/>
    <tableColumn id="4" xr3:uid="{BEDE5B59-DD41-4E2D-A604-2B0897C057E1}" name="Income Breakdowns"/>
    <tableColumn id="5" xr3:uid="{3CB35711-DA25-43E9-B38A-88B21717E163}" name="Counts"/>
    <tableColumn id="6" xr3:uid="{9C7B9E68-819E-4CF5-981B-88DA43961259}" name="Income"/>
    <tableColumn id="7" xr3:uid="{7DAB199B-83A8-477D-825A-F878864BF0DF}" name="Target Income"/>
    <tableColumn id="8" xr3:uid="{2C7D59A6-5EB0-4C1F-BC34-0F639FA9D7DE}" name="operating profit"/>
    <tableColumn id="9" xr3:uid="{AE102DA6-463E-4B7D-BC5F-52BA922FF184}" name="Marketing Strategi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0A1B5-E038-445C-AE9D-A2CCFA7C2944}" name="Table2" displayName="Table2" ref="A1:I37" totalsRowShown="0">
  <autoFilter ref="A1:I37" xr:uid="{F2A0A1B5-E038-445C-AE9D-A2CCFA7C2944}"/>
  <tableColumns count="9">
    <tableColumn id="1" xr3:uid="{3DF0FF7F-D6C9-4E5D-8091-527CEBB2C0E5}" name="Year"/>
    <tableColumn id="2" xr3:uid="{B1A98001-8E0F-45C8-A691-121E19AA65D3}" name="Month"/>
    <tableColumn id="3" xr3:uid="{1E09C7A2-ACDD-42B3-B15A-3537CA144960}" name="Income sources"/>
    <tableColumn id="4" xr3:uid="{7CC68D2D-EBDC-447E-AA3C-CE25042A6B2E}" name="Income Breakdowns"/>
    <tableColumn id="5" xr3:uid="{462293A5-D75B-4AA6-97FD-D4FF776BEDE9}" name="Counts"/>
    <tableColumn id="6" xr3:uid="{A7F420A1-B733-443C-B43D-B9C980704D9C}" name="Income"/>
    <tableColumn id="7" xr3:uid="{3A4D13EB-1741-40C4-82E1-5F79C24B9479}" name="Target Income"/>
    <tableColumn id="8" xr3:uid="{468E525A-3C29-4C95-BC41-4BC60D34BF3D}" name="operating profit"/>
    <tableColumn id="9" xr3:uid="{B5C4F6F7-475E-4C2F-A547-28CACAC70C6F}" name="Marketing Strategi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D6E99D-7DD5-410D-95BE-1E88F7B9D122}" name="Table4" displayName="Table4" ref="A1:I24" totalsRowShown="0">
  <autoFilter ref="A1:I24" xr:uid="{79D6E99D-7DD5-410D-95BE-1E88F7B9D122}"/>
  <tableColumns count="9">
    <tableColumn id="1" xr3:uid="{6B97E08F-134C-4942-A4A0-1A5C45868B81}" name="Year"/>
    <tableColumn id="2" xr3:uid="{DDA2A09A-56BD-4E0E-A2EA-DB62E6CC0517}" name="Month"/>
    <tableColumn id="3" xr3:uid="{F3EE0A3B-B0F8-433C-BDBB-46D1DE3992BF}" name="Income sources"/>
    <tableColumn id="4" xr3:uid="{A21A5105-3A3B-4438-B29D-391368E6CFD0}" name="Income Breakdowns"/>
    <tableColumn id="5" xr3:uid="{6138D255-FECD-4367-AC53-FA914B4F33AA}" name="Counts"/>
    <tableColumn id="6" xr3:uid="{9C128E7A-E32F-4A83-BE90-7821058C24A4}" name="Income"/>
    <tableColumn id="7" xr3:uid="{DE63B094-56AA-45B5-A77A-FBFA1E8EBF59}" name="Target Income"/>
    <tableColumn id="8" xr3:uid="{47EC3A55-61D7-4BAA-A8B2-EB602608E7DA}" name="operating profit"/>
    <tableColumn id="9" xr3:uid="{E850CE2A-78C0-4199-AE7E-2C07B75143EB}" name="Marketing Strate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3106BA"/>
        </a:solidFill>
        <a:ln>
          <a:noFill/>
        </a:ln>
      </a:spPr>
      <a:bodyPr vertOverflow="clip" horzOverflow="clip" rtlCol="0" anchor="t"/>
      <a:lstStyle>
        <a:defPPr algn="l">
          <a:defRPr sz="1100">
            <a:latin typeface="Speak Pro" panose="020B0504020101020102" pitchFamily="34" charset="0"/>
          </a:defRPr>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L901"/>
  <sheetViews>
    <sheetView showGridLines="0" zoomScaleNormal="85" workbookViewId="0">
      <selection activeCell="L6" sqref="L6"/>
    </sheetView>
  </sheetViews>
  <sheetFormatPr defaultColWidth="8.77734375" defaultRowHeight="18" customHeight="1" x14ac:dyDescent="0.3"/>
  <cols>
    <col min="1" max="1" width="10" style="1" bestFit="1" customWidth="1"/>
    <col min="2" max="2" width="11.77734375" style="1" bestFit="1" customWidth="1"/>
    <col min="3" max="3" width="20.109375" style="1" bestFit="1" customWidth="1"/>
    <col min="4" max="4" width="24.33203125" style="1" bestFit="1" customWidth="1"/>
    <col min="5" max="6" width="12.6640625" style="1" bestFit="1" customWidth="1"/>
    <col min="7" max="7" width="18.77734375" style="1" bestFit="1" customWidth="1"/>
    <col min="8" max="8" width="20" style="1" bestFit="1" customWidth="1"/>
    <col min="9" max="9" width="24.33203125" style="1" bestFit="1" customWidth="1"/>
    <col min="10" max="11" width="8.77734375" style="1"/>
    <col min="12" max="12" width="10" style="1" bestFit="1" customWidth="1"/>
    <col min="13" max="16384" width="8.77734375" style="1"/>
  </cols>
  <sheetData>
    <row r="1" spans="1:12" ht="28.95" customHeight="1" x14ac:dyDescent="0.3">
      <c r="A1" s="8" t="s">
        <v>16</v>
      </c>
      <c r="B1" s="8" t="s">
        <v>17</v>
      </c>
      <c r="C1" s="8" t="s">
        <v>18</v>
      </c>
      <c r="D1" s="8" t="s">
        <v>19</v>
      </c>
      <c r="E1" s="8" t="s">
        <v>20</v>
      </c>
      <c r="F1" s="8" t="s">
        <v>21</v>
      </c>
      <c r="G1" s="8" t="s">
        <v>22</v>
      </c>
      <c r="H1" s="8" t="s">
        <v>39</v>
      </c>
      <c r="I1" s="8" t="s">
        <v>41</v>
      </c>
    </row>
    <row r="2" spans="1:12" ht="18" customHeight="1" x14ac:dyDescent="0.3">
      <c r="A2" s="1">
        <v>2020</v>
      </c>
      <c r="B2" s="1" t="s">
        <v>0</v>
      </c>
      <c r="C2" s="1" t="s">
        <v>14</v>
      </c>
      <c r="D2" s="2" t="s">
        <v>36</v>
      </c>
      <c r="E2" s="3">
        <v>3566</v>
      </c>
      <c r="F2" s="3">
        <v>5492.76</v>
      </c>
      <c r="G2" s="3">
        <v>5126.576</v>
      </c>
      <c r="H2" s="3">
        <v>1098.5520000000001</v>
      </c>
      <c r="I2" s="4" t="s">
        <v>40</v>
      </c>
    </row>
    <row r="3" spans="1:12" ht="18" customHeight="1" x14ac:dyDescent="0.3">
      <c r="A3" s="1">
        <v>2020</v>
      </c>
      <c r="B3" s="1" t="s">
        <v>0</v>
      </c>
      <c r="C3" s="1" t="s">
        <v>14</v>
      </c>
      <c r="D3" s="2" t="s">
        <v>37</v>
      </c>
      <c r="E3" s="3">
        <v>2498</v>
      </c>
      <c r="F3" s="3">
        <v>9600</v>
      </c>
      <c r="G3" s="3">
        <v>8960</v>
      </c>
      <c r="H3" s="3">
        <v>1920</v>
      </c>
      <c r="I3" s="4" t="s">
        <v>40</v>
      </c>
    </row>
    <row r="4" spans="1:12" ht="18" customHeight="1" x14ac:dyDescent="0.3">
      <c r="A4" s="1">
        <v>2020</v>
      </c>
      <c r="B4" s="1" t="s">
        <v>0</v>
      </c>
      <c r="C4" s="1" t="s">
        <v>13</v>
      </c>
      <c r="D4" s="2" t="s">
        <v>35</v>
      </c>
      <c r="E4" s="3">
        <v>1245</v>
      </c>
      <c r="F4" s="3">
        <v>5492.6399999999994</v>
      </c>
      <c r="G4" s="3">
        <v>5126.4639999999999</v>
      </c>
      <c r="H4" s="3">
        <v>1098.528</v>
      </c>
      <c r="I4" s="4" t="s">
        <v>40</v>
      </c>
    </row>
    <row r="5" spans="1:12" ht="18" customHeight="1" x14ac:dyDescent="0.3">
      <c r="A5" s="1">
        <v>2020</v>
      </c>
      <c r="B5" s="1" t="s">
        <v>0</v>
      </c>
      <c r="C5" s="1" t="s">
        <v>38</v>
      </c>
      <c r="D5" s="5" t="s">
        <v>30</v>
      </c>
      <c r="E5" s="6">
        <v>644</v>
      </c>
      <c r="F5" s="6">
        <v>6892.2</v>
      </c>
      <c r="G5" s="6">
        <v>6432.72</v>
      </c>
      <c r="H5" s="3">
        <v>1378.44</v>
      </c>
      <c r="I5" s="4" t="s">
        <v>40</v>
      </c>
      <c r="L5" s="4">
        <f>SUM(Table3[Target Income])</f>
        <v>4515856.2639999967</v>
      </c>
    </row>
    <row r="6" spans="1:12" ht="18" customHeight="1" x14ac:dyDescent="0.3">
      <c r="A6" s="1">
        <v>2020</v>
      </c>
      <c r="B6" s="1" t="s">
        <v>0</v>
      </c>
      <c r="C6" s="1" t="s">
        <v>12</v>
      </c>
      <c r="D6" s="5" t="s">
        <v>29</v>
      </c>
      <c r="E6" s="6">
        <v>643</v>
      </c>
      <c r="F6" s="6">
        <v>7700</v>
      </c>
      <c r="G6" s="6">
        <v>7840</v>
      </c>
      <c r="H6" s="3">
        <v>1540</v>
      </c>
      <c r="I6" s="4" t="s">
        <v>40</v>
      </c>
    </row>
    <row r="7" spans="1:12" ht="18" customHeight="1" x14ac:dyDescent="0.3">
      <c r="A7" s="1">
        <v>2020</v>
      </c>
      <c r="B7" s="1" t="s">
        <v>0</v>
      </c>
      <c r="C7" s="1" t="s">
        <v>38</v>
      </c>
      <c r="D7" s="5" t="s">
        <v>31</v>
      </c>
      <c r="E7" s="6">
        <v>455</v>
      </c>
      <c r="F7" s="6">
        <v>5265.39</v>
      </c>
      <c r="G7" s="6">
        <v>5128.0320000000002</v>
      </c>
      <c r="H7" s="3">
        <v>1053.0780000000002</v>
      </c>
      <c r="I7" s="4" t="s">
        <v>40</v>
      </c>
    </row>
    <row r="8" spans="1:12" ht="18" customHeight="1" x14ac:dyDescent="0.3">
      <c r="A8" s="1">
        <v>2020</v>
      </c>
      <c r="B8" s="1" t="s">
        <v>0</v>
      </c>
      <c r="C8" s="1" t="s">
        <v>12</v>
      </c>
      <c r="D8" s="5" t="s">
        <v>28</v>
      </c>
      <c r="E8" s="7">
        <v>345</v>
      </c>
      <c r="F8" s="7">
        <v>9016</v>
      </c>
      <c r="G8" s="7">
        <v>7840</v>
      </c>
      <c r="H8" s="3">
        <v>1803.2</v>
      </c>
      <c r="I8" s="4" t="s">
        <v>40</v>
      </c>
    </row>
    <row r="9" spans="1:12" ht="18" customHeight="1" x14ac:dyDescent="0.3">
      <c r="A9" s="1">
        <v>2020</v>
      </c>
      <c r="B9" s="1" t="s">
        <v>0</v>
      </c>
      <c r="C9" s="1" t="s">
        <v>13</v>
      </c>
      <c r="D9" s="2" t="s">
        <v>33</v>
      </c>
      <c r="E9" s="3">
        <v>122</v>
      </c>
      <c r="F9" s="3">
        <v>2696.75</v>
      </c>
      <c r="G9" s="3">
        <v>112</v>
      </c>
      <c r="H9" s="3">
        <v>539.35</v>
      </c>
      <c r="I9" s="4" t="s">
        <v>40</v>
      </c>
    </row>
    <row r="10" spans="1:12" ht="18" customHeight="1" x14ac:dyDescent="0.3">
      <c r="A10" s="1">
        <v>2020</v>
      </c>
      <c r="B10" s="1" t="s">
        <v>0</v>
      </c>
      <c r="C10" s="1" t="s">
        <v>15</v>
      </c>
      <c r="D10" s="5" t="s">
        <v>26</v>
      </c>
      <c r="E10" s="6">
        <v>78</v>
      </c>
      <c r="F10" s="6">
        <v>5492.6399999999994</v>
      </c>
      <c r="G10" s="6">
        <v>5126.4639999999999</v>
      </c>
      <c r="H10" s="3">
        <v>1098.528</v>
      </c>
      <c r="I10" s="4" t="s">
        <v>40</v>
      </c>
    </row>
    <row r="11" spans="1:12" ht="18" customHeight="1" x14ac:dyDescent="0.3">
      <c r="A11" s="1">
        <v>2020</v>
      </c>
      <c r="B11" s="1" t="s">
        <v>0</v>
      </c>
      <c r="C11" s="1" t="s">
        <v>15</v>
      </c>
      <c r="D11" s="5" t="s">
        <v>24</v>
      </c>
      <c r="E11" s="6">
        <v>76</v>
      </c>
      <c r="F11" s="6">
        <v>5492.28</v>
      </c>
      <c r="G11" s="6">
        <v>5126.1279999999997</v>
      </c>
      <c r="H11" s="3">
        <v>1098.4559999999999</v>
      </c>
      <c r="I11" s="4" t="s">
        <v>40</v>
      </c>
    </row>
    <row r="12" spans="1:12" ht="18" customHeight="1" x14ac:dyDescent="0.3">
      <c r="A12" s="1">
        <v>2020</v>
      </c>
      <c r="B12" s="1" t="s">
        <v>0</v>
      </c>
      <c r="C12" s="1" t="s">
        <v>15</v>
      </c>
      <c r="D12" s="5" t="s">
        <v>25</v>
      </c>
      <c r="E12" s="6">
        <v>46</v>
      </c>
      <c r="F12" s="6">
        <v>240</v>
      </c>
      <c r="G12" s="6">
        <v>224</v>
      </c>
      <c r="H12" s="3">
        <v>48</v>
      </c>
      <c r="I12" s="4" t="s">
        <v>40</v>
      </c>
    </row>
    <row r="13" spans="1:12" ht="18" customHeight="1" x14ac:dyDescent="0.3">
      <c r="A13" s="1">
        <v>2020</v>
      </c>
      <c r="B13" s="1" t="s">
        <v>0</v>
      </c>
      <c r="C13" s="1" t="s">
        <v>15</v>
      </c>
      <c r="D13" s="5" t="s">
        <v>23</v>
      </c>
      <c r="E13" s="6">
        <v>34</v>
      </c>
      <c r="F13" s="6">
        <v>5492.16</v>
      </c>
      <c r="G13" s="6">
        <v>5126.0160000000005</v>
      </c>
      <c r="H13" s="3">
        <v>1098.432</v>
      </c>
      <c r="I13" s="4" t="s">
        <v>40</v>
      </c>
    </row>
    <row r="14" spans="1:12" ht="18" customHeight="1" x14ac:dyDescent="0.3">
      <c r="A14" s="1">
        <v>2020</v>
      </c>
      <c r="B14" s="1" t="s">
        <v>0</v>
      </c>
      <c r="C14" s="1" t="s">
        <v>13</v>
      </c>
      <c r="D14" s="2" t="s">
        <v>34</v>
      </c>
      <c r="E14" s="3">
        <v>7</v>
      </c>
      <c r="F14" s="3">
        <v>3666.3</v>
      </c>
      <c r="G14" s="3">
        <v>224</v>
      </c>
      <c r="H14" s="3">
        <v>733.2600000000001</v>
      </c>
      <c r="I14" s="4" t="s">
        <v>40</v>
      </c>
    </row>
    <row r="15" spans="1:12" ht="18" customHeight="1" x14ac:dyDescent="0.3">
      <c r="A15" s="1">
        <v>2020</v>
      </c>
      <c r="B15" s="1" t="s">
        <v>0</v>
      </c>
      <c r="C15" s="1" t="s">
        <v>32</v>
      </c>
      <c r="D15" s="5" t="s">
        <v>32</v>
      </c>
      <c r="E15" s="6">
        <v>3</v>
      </c>
      <c r="F15" s="6">
        <v>7260</v>
      </c>
      <c r="G15" s="6">
        <v>7392</v>
      </c>
      <c r="H15" s="3">
        <v>1452</v>
      </c>
      <c r="I15" s="4" t="s">
        <v>40</v>
      </c>
    </row>
    <row r="16" spans="1:12" ht="18" customHeight="1" x14ac:dyDescent="0.3">
      <c r="A16" s="1">
        <v>2020</v>
      </c>
      <c r="B16" s="1" t="s">
        <v>0</v>
      </c>
      <c r="C16" s="1" t="s">
        <v>15</v>
      </c>
      <c r="D16" s="5" t="s">
        <v>27</v>
      </c>
      <c r="E16" s="6">
        <v>3</v>
      </c>
      <c r="F16" s="6">
        <v>5035.0300000000007</v>
      </c>
      <c r="G16" s="6">
        <v>5126.576</v>
      </c>
      <c r="H16" s="3">
        <v>1007.0060000000002</v>
      </c>
      <c r="I16" s="4" t="s">
        <v>40</v>
      </c>
    </row>
    <row r="17" spans="1:9" ht="18" customHeight="1" x14ac:dyDescent="0.3">
      <c r="A17" s="1">
        <v>2020</v>
      </c>
      <c r="B17" s="1" t="s">
        <v>1</v>
      </c>
      <c r="C17" s="1" t="s">
        <v>14</v>
      </c>
      <c r="D17" s="2" t="s">
        <v>36</v>
      </c>
      <c r="E17" s="3">
        <v>3566</v>
      </c>
      <c r="F17" s="3">
        <v>5035.0300000000007</v>
      </c>
      <c r="G17" s="3">
        <v>5126.576</v>
      </c>
      <c r="H17" s="3">
        <v>1007.0060000000002</v>
      </c>
      <c r="I17" s="4" t="s">
        <v>40</v>
      </c>
    </row>
    <row r="18" spans="1:9" ht="18" customHeight="1" x14ac:dyDescent="0.3">
      <c r="A18" s="1">
        <v>2020</v>
      </c>
      <c r="B18" s="1" t="s">
        <v>1</v>
      </c>
      <c r="C18" s="1" t="s">
        <v>14</v>
      </c>
      <c r="D18" s="2" t="s">
        <v>37</v>
      </c>
      <c r="E18" s="3">
        <v>2498</v>
      </c>
      <c r="F18" s="3">
        <v>8800</v>
      </c>
      <c r="G18" s="3">
        <v>8960</v>
      </c>
      <c r="H18" s="3">
        <v>1760</v>
      </c>
      <c r="I18" s="4" t="s">
        <v>40</v>
      </c>
    </row>
    <row r="19" spans="1:9" ht="18" customHeight="1" x14ac:dyDescent="0.3">
      <c r="A19" s="1">
        <v>2020</v>
      </c>
      <c r="B19" s="1" t="s">
        <v>1</v>
      </c>
      <c r="C19" s="1" t="s">
        <v>13</v>
      </c>
      <c r="D19" s="2" t="s">
        <v>35</v>
      </c>
      <c r="E19" s="3">
        <v>1245</v>
      </c>
      <c r="F19" s="3">
        <v>5034.92</v>
      </c>
      <c r="G19" s="3">
        <v>5126.4639999999999</v>
      </c>
      <c r="H19" s="3">
        <v>1006.984</v>
      </c>
      <c r="I19" s="4" t="s">
        <v>40</v>
      </c>
    </row>
    <row r="20" spans="1:9" ht="18" customHeight="1" x14ac:dyDescent="0.3">
      <c r="A20" s="1">
        <v>2020</v>
      </c>
      <c r="B20" s="1" t="s">
        <v>1</v>
      </c>
      <c r="C20" s="1" t="s">
        <v>38</v>
      </c>
      <c r="D20" s="5" t="s">
        <v>30</v>
      </c>
      <c r="E20" s="6">
        <v>644</v>
      </c>
      <c r="F20" s="6">
        <v>6317.85</v>
      </c>
      <c r="G20" s="6">
        <v>6432.72</v>
      </c>
      <c r="H20" s="3">
        <v>1263.5700000000002</v>
      </c>
      <c r="I20" s="4" t="s">
        <v>40</v>
      </c>
    </row>
    <row r="21" spans="1:9" ht="18" customHeight="1" x14ac:dyDescent="0.3">
      <c r="A21" s="1">
        <v>2020</v>
      </c>
      <c r="B21" s="1" t="s">
        <v>1</v>
      </c>
      <c r="C21" s="1" t="s">
        <v>12</v>
      </c>
      <c r="D21" s="5" t="s">
        <v>29</v>
      </c>
      <c r="E21" s="6">
        <v>643</v>
      </c>
      <c r="F21" s="6">
        <v>7000</v>
      </c>
      <c r="G21" s="6">
        <v>7840</v>
      </c>
      <c r="H21" s="3">
        <v>1400</v>
      </c>
      <c r="I21" s="4" t="s">
        <v>40</v>
      </c>
    </row>
    <row r="22" spans="1:9" ht="18" customHeight="1" x14ac:dyDescent="0.3">
      <c r="A22" s="1">
        <v>2020</v>
      </c>
      <c r="B22" s="1" t="s">
        <v>1</v>
      </c>
      <c r="C22" s="1" t="s">
        <v>38</v>
      </c>
      <c r="D22" s="5" t="s">
        <v>31</v>
      </c>
      <c r="E22" s="6">
        <v>455</v>
      </c>
      <c r="F22" s="6">
        <v>4578.6000000000004</v>
      </c>
      <c r="G22" s="6">
        <v>5128.0320000000002</v>
      </c>
      <c r="H22" s="3">
        <v>915.72000000000014</v>
      </c>
      <c r="I22" s="4" t="s">
        <v>40</v>
      </c>
    </row>
    <row r="23" spans="1:9" ht="18" customHeight="1" x14ac:dyDescent="0.3">
      <c r="A23" s="1">
        <v>2020</v>
      </c>
      <c r="B23" s="1" t="s">
        <v>1</v>
      </c>
      <c r="C23" s="1" t="s">
        <v>12</v>
      </c>
      <c r="D23" s="5" t="s">
        <v>28</v>
      </c>
      <c r="E23" s="7">
        <v>345</v>
      </c>
      <c r="F23" s="7">
        <v>7000</v>
      </c>
      <c r="G23" s="7">
        <v>7840</v>
      </c>
      <c r="H23" s="3">
        <v>1400</v>
      </c>
      <c r="I23" s="4" t="s">
        <v>40</v>
      </c>
    </row>
    <row r="24" spans="1:9" ht="18" customHeight="1" x14ac:dyDescent="0.3">
      <c r="A24" s="1">
        <v>2020</v>
      </c>
      <c r="B24" s="1" t="s">
        <v>1</v>
      </c>
      <c r="C24" s="1" t="s">
        <v>13</v>
      </c>
      <c r="D24" s="2" t="s">
        <v>33</v>
      </c>
      <c r="E24" s="3">
        <v>122</v>
      </c>
      <c r="F24" s="3">
        <v>100</v>
      </c>
      <c r="G24" s="3">
        <v>112</v>
      </c>
      <c r="H24" s="3">
        <v>20</v>
      </c>
      <c r="I24" s="4" t="s">
        <v>40</v>
      </c>
    </row>
    <row r="25" spans="1:9" ht="18" customHeight="1" x14ac:dyDescent="0.3">
      <c r="A25" s="1">
        <v>2020</v>
      </c>
      <c r="B25" s="1" t="s">
        <v>1</v>
      </c>
      <c r="C25" s="1" t="s">
        <v>15</v>
      </c>
      <c r="D25" s="5" t="s">
        <v>26</v>
      </c>
      <c r="E25" s="6">
        <v>78</v>
      </c>
      <c r="F25" s="6">
        <v>4577.2</v>
      </c>
      <c r="G25" s="6">
        <v>5126.4639999999999</v>
      </c>
      <c r="H25" s="3">
        <v>915.44</v>
      </c>
      <c r="I25" s="4" t="s">
        <v>40</v>
      </c>
    </row>
    <row r="26" spans="1:9" ht="18" customHeight="1" x14ac:dyDescent="0.3">
      <c r="A26" s="1">
        <v>2020</v>
      </c>
      <c r="B26" s="1" t="s">
        <v>1</v>
      </c>
      <c r="C26" s="1" t="s">
        <v>15</v>
      </c>
      <c r="D26" s="5" t="s">
        <v>24</v>
      </c>
      <c r="E26" s="6">
        <v>76</v>
      </c>
      <c r="F26" s="6">
        <v>4576.8999999999996</v>
      </c>
      <c r="G26" s="6">
        <v>5126.1279999999997</v>
      </c>
      <c r="H26" s="3">
        <v>915.38</v>
      </c>
      <c r="I26" s="4" t="s">
        <v>40</v>
      </c>
    </row>
    <row r="27" spans="1:9" ht="18" customHeight="1" x14ac:dyDescent="0.3">
      <c r="A27" s="1">
        <v>2020</v>
      </c>
      <c r="B27" s="1" t="s">
        <v>1</v>
      </c>
      <c r="C27" s="1" t="s">
        <v>15</v>
      </c>
      <c r="D27" s="5" t="s">
        <v>25</v>
      </c>
      <c r="E27" s="6">
        <v>46</v>
      </c>
      <c r="F27" s="6">
        <v>200</v>
      </c>
      <c r="G27" s="6">
        <v>224</v>
      </c>
      <c r="H27" s="3">
        <v>40</v>
      </c>
      <c r="I27" s="4" t="s">
        <v>40</v>
      </c>
    </row>
    <row r="28" spans="1:9" ht="18" customHeight="1" x14ac:dyDescent="0.3">
      <c r="A28" s="1">
        <v>2020</v>
      </c>
      <c r="B28" s="1" t="s">
        <v>1</v>
      </c>
      <c r="C28" s="1" t="s">
        <v>15</v>
      </c>
      <c r="D28" s="5" t="s">
        <v>23</v>
      </c>
      <c r="E28" s="6">
        <v>34</v>
      </c>
      <c r="F28" s="6">
        <v>4576.8</v>
      </c>
      <c r="G28" s="6">
        <v>5126.0160000000005</v>
      </c>
      <c r="H28" s="3">
        <v>915.36000000000013</v>
      </c>
      <c r="I28" s="4" t="s">
        <v>40</v>
      </c>
    </row>
    <row r="29" spans="1:9" ht="18" customHeight="1" x14ac:dyDescent="0.3">
      <c r="A29" s="1">
        <v>2020</v>
      </c>
      <c r="B29" s="1" t="s">
        <v>1</v>
      </c>
      <c r="C29" s="1" t="s">
        <v>13</v>
      </c>
      <c r="D29" s="2" t="s">
        <v>34</v>
      </c>
      <c r="E29" s="3">
        <v>7</v>
      </c>
      <c r="F29" s="3">
        <v>200</v>
      </c>
      <c r="G29" s="3">
        <v>224</v>
      </c>
      <c r="H29" s="3">
        <v>40</v>
      </c>
      <c r="I29" s="4" t="s">
        <v>40</v>
      </c>
    </row>
    <row r="30" spans="1:9" ht="18" customHeight="1" x14ac:dyDescent="0.3">
      <c r="A30" s="1">
        <v>2020</v>
      </c>
      <c r="B30" s="1" t="s">
        <v>1</v>
      </c>
      <c r="C30" s="1" t="s">
        <v>15</v>
      </c>
      <c r="D30" s="5" t="s">
        <v>27</v>
      </c>
      <c r="E30" s="6">
        <v>3</v>
      </c>
      <c r="F30" s="6">
        <v>4577.3</v>
      </c>
      <c r="G30" s="6">
        <v>5126.576</v>
      </c>
      <c r="H30" s="3">
        <v>915.46</v>
      </c>
      <c r="I30" s="4" t="s">
        <v>40</v>
      </c>
    </row>
    <row r="31" spans="1:9" ht="18" customHeight="1" x14ac:dyDescent="0.3">
      <c r="A31" s="1">
        <v>2020</v>
      </c>
      <c r="B31" s="1" t="s">
        <v>1</v>
      </c>
      <c r="C31" s="1" t="s">
        <v>32</v>
      </c>
      <c r="D31" s="5" t="s">
        <v>32</v>
      </c>
      <c r="E31" s="6">
        <v>2</v>
      </c>
      <c r="F31" s="6">
        <v>6600</v>
      </c>
      <c r="G31" s="6">
        <v>7392</v>
      </c>
      <c r="H31" s="3">
        <v>1320</v>
      </c>
      <c r="I31" s="4" t="s">
        <v>40</v>
      </c>
    </row>
    <row r="32" spans="1:9" ht="18" customHeight="1" x14ac:dyDescent="0.3">
      <c r="A32" s="1">
        <v>2020</v>
      </c>
      <c r="B32" s="1" t="s">
        <v>2</v>
      </c>
      <c r="C32" s="1" t="s">
        <v>14</v>
      </c>
      <c r="D32" s="2" t="s">
        <v>36</v>
      </c>
      <c r="E32" s="3">
        <v>3566</v>
      </c>
      <c r="F32" s="3">
        <v>4577.3</v>
      </c>
      <c r="G32" s="3">
        <v>5126.576</v>
      </c>
      <c r="H32" s="3">
        <v>915.46</v>
      </c>
      <c r="I32" s="4" t="s">
        <v>40</v>
      </c>
    </row>
    <row r="33" spans="1:9" ht="18" customHeight="1" x14ac:dyDescent="0.3">
      <c r="A33" s="1">
        <v>2020</v>
      </c>
      <c r="B33" s="1" t="s">
        <v>2</v>
      </c>
      <c r="C33" s="1" t="s">
        <v>14</v>
      </c>
      <c r="D33" s="2" t="s">
        <v>37</v>
      </c>
      <c r="E33" s="3">
        <v>2498</v>
      </c>
      <c r="F33" s="3">
        <v>8000</v>
      </c>
      <c r="G33" s="3">
        <v>8960</v>
      </c>
      <c r="H33" s="3">
        <v>1600</v>
      </c>
      <c r="I33" s="4" t="s">
        <v>40</v>
      </c>
    </row>
    <row r="34" spans="1:9" ht="18" customHeight="1" x14ac:dyDescent="0.3">
      <c r="A34" s="1">
        <v>2020</v>
      </c>
      <c r="B34" s="1" t="s">
        <v>2</v>
      </c>
      <c r="C34" s="1" t="s">
        <v>13</v>
      </c>
      <c r="D34" s="2" t="s">
        <v>35</v>
      </c>
      <c r="E34" s="3">
        <v>1245</v>
      </c>
      <c r="F34" s="3">
        <v>4577.2</v>
      </c>
      <c r="G34" s="3">
        <v>5126.4639999999999</v>
      </c>
      <c r="H34" s="3">
        <v>915.44</v>
      </c>
      <c r="I34" s="4" t="s">
        <v>40</v>
      </c>
    </row>
    <row r="35" spans="1:9" ht="18" customHeight="1" x14ac:dyDescent="0.3">
      <c r="A35" s="1">
        <v>2020</v>
      </c>
      <c r="B35" s="1" t="s">
        <v>2</v>
      </c>
      <c r="C35" s="1" t="s">
        <v>38</v>
      </c>
      <c r="D35" s="5" t="s">
        <v>30</v>
      </c>
      <c r="E35" s="6">
        <v>644</v>
      </c>
      <c r="F35" s="6">
        <v>5743.5</v>
      </c>
      <c r="G35" s="6">
        <v>6432.72</v>
      </c>
      <c r="H35" s="3">
        <v>1148.7</v>
      </c>
      <c r="I35" s="4" t="s">
        <v>40</v>
      </c>
    </row>
    <row r="36" spans="1:9" ht="18" customHeight="1" x14ac:dyDescent="0.3">
      <c r="A36" s="1">
        <v>2020</v>
      </c>
      <c r="B36" s="1" t="s">
        <v>2</v>
      </c>
      <c r="C36" s="1" t="s">
        <v>12</v>
      </c>
      <c r="D36" s="5" t="s">
        <v>29</v>
      </c>
      <c r="E36" s="6">
        <v>643</v>
      </c>
      <c r="F36" s="6">
        <v>7000</v>
      </c>
      <c r="G36" s="6">
        <v>7840</v>
      </c>
      <c r="H36" s="3">
        <v>1400</v>
      </c>
      <c r="I36" s="4" t="s">
        <v>40</v>
      </c>
    </row>
    <row r="37" spans="1:9" ht="18" customHeight="1" x14ac:dyDescent="0.3">
      <c r="A37" s="1">
        <v>2020</v>
      </c>
      <c r="B37" s="1" t="s">
        <v>2</v>
      </c>
      <c r="C37" s="1" t="s">
        <v>38</v>
      </c>
      <c r="D37" s="5" t="s">
        <v>31</v>
      </c>
      <c r="E37" s="6">
        <v>455</v>
      </c>
      <c r="F37" s="6">
        <v>4578.6000000000004</v>
      </c>
      <c r="G37" s="6">
        <v>5128.0320000000002</v>
      </c>
      <c r="H37" s="3">
        <v>915.72000000000014</v>
      </c>
      <c r="I37" s="4" t="s">
        <v>40</v>
      </c>
    </row>
    <row r="38" spans="1:9" ht="18" customHeight="1" x14ac:dyDescent="0.3">
      <c r="A38" s="1">
        <v>2020</v>
      </c>
      <c r="B38" s="1" t="s">
        <v>2</v>
      </c>
      <c r="C38" s="1" t="s">
        <v>12</v>
      </c>
      <c r="D38" s="5" t="s">
        <v>28</v>
      </c>
      <c r="E38" s="7">
        <v>345</v>
      </c>
      <c r="F38" s="7">
        <v>7000</v>
      </c>
      <c r="G38" s="7">
        <v>7840</v>
      </c>
      <c r="H38" s="3">
        <v>1400</v>
      </c>
      <c r="I38" s="4" t="s">
        <v>40</v>
      </c>
    </row>
    <row r="39" spans="1:9" ht="18" customHeight="1" x14ac:dyDescent="0.3">
      <c r="A39" s="1">
        <v>2020</v>
      </c>
      <c r="B39" s="1" t="s">
        <v>2</v>
      </c>
      <c r="C39" s="1" t="s">
        <v>13</v>
      </c>
      <c r="D39" s="2" t="s">
        <v>33</v>
      </c>
      <c r="E39" s="3">
        <v>122</v>
      </c>
      <c r="F39" s="3">
        <v>100</v>
      </c>
      <c r="G39" s="3">
        <v>112</v>
      </c>
      <c r="H39" s="3">
        <v>20</v>
      </c>
      <c r="I39" s="4" t="s">
        <v>40</v>
      </c>
    </row>
    <row r="40" spans="1:9" ht="18" customHeight="1" x14ac:dyDescent="0.3">
      <c r="A40" s="1">
        <v>2020</v>
      </c>
      <c r="B40" s="1" t="s">
        <v>2</v>
      </c>
      <c r="C40" s="1" t="s">
        <v>15</v>
      </c>
      <c r="D40" s="5" t="s">
        <v>26</v>
      </c>
      <c r="E40" s="6">
        <v>78</v>
      </c>
      <c r="F40" s="6">
        <v>4577.2</v>
      </c>
      <c r="G40" s="6">
        <v>5126.4639999999999</v>
      </c>
      <c r="H40" s="3">
        <v>915.44</v>
      </c>
      <c r="I40" s="4" t="s">
        <v>40</v>
      </c>
    </row>
    <row r="41" spans="1:9" ht="18" customHeight="1" x14ac:dyDescent="0.3">
      <c r="A41" s="1">
        <v>2020</v>
      </c>
      <c r="B41" s="1" t="s">
        <v>2</v>
      </c>
      <c r="C41" s="1" t="s">
        <v>15</v>
      </c>
      <c r="D41" s="5" t="s">
        <v>24</v>
      </c>
      <c r="E41" s="6">
        <v>76</v>
      </c>
      <c r="F41" s="6">
        <v>4576.8999999999996</v>
      </c>
      <c r="G41" s="6">
        <v>5126.1279999999997</v>
      </c>
      <c r="H41" s="3">
        <v>915.38</v>
      </c>
      <c r="I41" s="4" t="s">
        <v>40</v>
      </c>
    </row>
    <row r="42" spans="1:9" ht="18" customHeight="1" x14ac:dyDescent="0.3">
      <c r="A42" s="1">
        <v>2020</v>
      </c>
      <c r="B42" s="1" t="s">
        <v>2</v>
      </c>
      <c r="C42" s="1" t="s">
        <v>15</v>
      </c>
      <c r="D42" s="5" t="s">
        <v>25</v>
      </c>
      <c r="E42" s="6">
        <v>46</v>
      </c>
      <c r="F42" s="6">
        <v>200</v>
      </c>
      <c r="G42" s="6">
        <v>224</v>
      </c>
      <c r="H42" s="3">
        <v>40</v>
      </c>
      <c r="I42" s="4" t="s">
        <v>40</v>
      </c>
    </row>
    <row r="43" spans="1:9" ht="18" customHeight="1" x14ac:dyDescent="0.3">
      <c r="A43" s="1">
        <v>2020</v>
      </c>
      <c r="B43" s="1" t="s">
        <v>2</v>
      </c>
      <c r="C43" s="1" t="s">
        <v>15</v>
      </c>
      <c r="D43" s="5" t="s">
        <v>23</v>
      </c>
      <c r="E43" s="6">
        <v>34</v>
      </c>
      <c r="F43" s="6">
        <v>4576.8</v>
      </c>
      <c r="G43" s="6">
        <v>5126.0160000000005</v>
      </c>
      <c r="H43" s="3">
        <v>915.36000000000013</v>
      </c>
      <c r="I43" s="4" t="s">
        <v>42</v>
      </c>
    </row>
    <row r="44" spans="1:9" ht="18" customHeight="1" x14ac:dyDescent="0.3">
      <c r="A44" s="1">
        <v>2020</v>
      </c>
      <c r="B44" s="1" t="s">
        <v>2</v>
      </c>
      <c r="C44" s="1" t="s">
        <v>13</v>
      </c>
      <c r="D44" s="2" t="s">
        <v>34</v>
      </c>
      <c r="E44" s="3">
        <v>7</v>
      </c>
      <c r="F44" s="3">
        <v>200</v>
      </c>
      <c r="G44" s="3">
        <v>224</v>
      </c>
      <c r="H44" s="3">
        <v>40</v>
      </c>
      <c r="I44" s="4" t="s">
        <v>42</v>
      </c>
    </row>
    <row r="45" spans="1:9" ht="18" customHeight="1" x14ac:dyDescent="0.3">
      <c r="A45" s="1">
        <v>2020</v>
      </c>
      <c r="B45" s="1" t="s">
        <v>2</v>
      </c>
      <c r="C45" s="1" t="s">
        <v>15</v>
      </c>
      <c r="D45" s="5" t="s">
        <v>27</v>
      </c>
      <c r="E45" s="6">
        <v>3</v>
      </c>
      <c r="F45" s="6">
        <v>3333</v>
      </c>
      <c r="G45" s="6">
        <v>5126.576</v>
      </c>
      <c r="H45" s="3">
        <v>666.6</v>
      </c>
      <c r="I45" s="4" t="s">
        <v>42</v>
      </c>
    </row>
    <row r="46" spans="1:9" ht="18" customHeight="1" x14ac:dyDescent="0.3">
      <c r="A46" s="1">
        <v>2020</v>
      </c>
      <c r="B46" s="1" t="s">
        <v>2</v>
      </c>
      <c r="C46" s="1" t="s">
        <v>32</v>
      </c>
      <c r="D46" s="5" t="s">
        <v>32</v>
      </c>
      <c r="E46" s="6">
        <v>2</v>
      </c>
      <c r="F46" s="6">
        <v>6600</v>
      </c>
      <c r="G46" s="6">
        <v>7392</v>
      </c>
      <c r="H46" s="3">
        <v>1320</v>
      </c>
      <c r="I46" s="4" t="s">
        <v>42</v>
      </c>
    </row>
    <row r="47" spans="1:9" ht="18" customHeight="1" x14ac:dyDescent="0.3">
      <c r="A47" s="1">
        <v>2020</v>
      </c>
      <c r="B47" s="1" t="s">
        <v>3</v>
      </c>
      <c r="C47" s="1" t="s">
        <v>14</v>
      </c>
      <c r="D47" s="2" t="s">
        <v>36</v>
      </c>
      <c r="E47" s="3">
        <v>3566</v>
      </c>
      <c r="F47" s="3">
        <v>4577.3</v>
      </c>
      <c r="G47" s="3">
        <v>5126.576</v>
      </c>
      <c r="H47" s="3">
        <v>915.46</v>
      </c>
      <c r="I47" s="4" t="s">
        <v>42</v>
      </c>
    </row>
    <row r="48" spans="1:9" ht="18" customHeight="1" x14ac:dyDescent="0.3">
      <c r="A48" s="1">
        <v>2020</v>
      </c>
      <c r="B48" s="1" t="s">
        <v>3</v>
      </c>
      <c r="C48" s="1" t="s">
        <v>14</v>
      </c>
      <c r="D48" s="2" t="s">
        <v>37</v>
      </c>
      <c r="E48" s="3">
        <v>2498</v>
      </c>
      <c r="F48" s="3">
        <v>8000</v>
      </c>
      <c r="G48" s="3">
        <v>8960</v>
      </c>
      <c r="H48" s="3">
        <v>1600</v>
      </c>
      <c r="I48" s="4" t="s">
        <v>42</v>
      </c>
    </row>
    <row r="49" spans="1:9" ht="18" customHeight="1" x14ac:dyDescent="0.3">
      <c r="A49" s="1">
        <v>2020</v>
      </c>
      <c r="B49" s="1" t="s">
        <v>3</v>
      </c>
      <c r="C49" s="1" t="s">
        <v>13</v>
      </c>
      <c r="D49" s="2" t="s">
        <v>35</v>
      </c>
      <c r="E49" s="3">
        <v>1245</v>
      </c>
      <c r="F49" s="3">
        <v>4577.2</v>
      </c>
      <c r="G49" s="3">
        <v>5126.4639999999999</v>
      </c>
      <c r="H49" s="3">
        <v>915.44</v>
      </c>
      <c r="I49" s="4" t="s">
        <v>42</v>
      </c>
    </row>
    <row r="50" spans="1:9" ht="18" customHeight="1" x14ac:dyDescent="0.3">
      <c r="A50" s="1">
        <v>2020</v>
      </c>
      <c r="B50" s="1" t="s">
        <v>3</v>
      </c>
      <c r="C50" s="1" t="s">
        <v>38</v>
      </c>
      <c r="D50" s="5" t="s">
        <v>30</v>
      </c>
      <c r="E50" s="6">
        <v>644</v>
      </c>
      <c r="F50" s="6">
        <v>5743.5</v>
      </c>
      <c r="G50" s="6">
        <v>6432.72</v>
      </c>
      <c r="H50" s="3">
        <v>1148.7</v>
      </c>
      <c r="I50" s="4" t="s">
        <v>42</v>
      </c>
    </row>
    <row r="51" spans="1:9" ht="18" customHeight="1" x14ac:dyDescent="0.3">
      <c r="A51" s="1">
        <v>2020</v>
      </c>
      <c r="B51" s="1" t="s">
        <v>3</v>
      </c>
      <c r="C51" s="1" t="s">
        <v>12</v>
      </c>
      <c r="D51" s="5" t="s">
        <v>29</v>
      </c>
      <c r="E51" s="6">
        <v>643</v>
      </c>
      <c r="F51" s="6">
        <v>7000</v>
      </c>
      <c r="G51" s="6">
        <v>7840</v>
      </c>
      <c r="H51" s="3">
        <v>1400</v>
      </c>
      <c r="I51" s="4" t="s">
        <v>42</v>
      </c>
    </row>
    <row r="52" spans="1:9" ht="18" customHeight="1" x14ac:dyDescent="0.3">
      <c r="A52" s="1">
        <v>2020</v>
      </c>
      <c r="B52" s="1" t="s">
        <v>3</v>
      </c>
      <c r="C52" s="1" t="s">
        <v>38</v>
      </c>
      <c r="D52" s="5" t="s">
        <v>31</v>
      </c>
      <c r="E52" s="6">
        <v>455</v>
      </c>
      <c r="F52" s="6">
        <v>4578.6000000000004</v>
      </c>
      <c r="G52" s="6">
        <v>5128.0320000000002</v>
      </c>
      <c r="H52" s="3">
        <v>915.72000000000014</v>
      </c>
      <c r="I52" s="4" t="s">
        <v>42</v>
      </c>
    </row>
    <row r="53" spans="1:9" ht="18" customHeight="1" x14ac:dyDescent="0.3">
      <c r="A53" s="1">
        <v>2020</v>
      </c>
      <c r="B53" s="1" t="s">
        <v>3</v>
      </c>
      <c r="C53" s="1" t="s">
        <v>12</v>
      </c>
      <c r="D53" s="5" t="s">
        <v>28</v>
      </c>
      <c r="E53" s="7">
        <v>345</v>
      </c>
      <c r="F53" s="7">
        <v>7000</v>
      </c>
      <c r="G53" s="7">
        <v>7840</v>
      </c>
      <c r="H53" s="3">
        <v>1400</v>
      </c>
      <c r="I53" s="4" t="s">
        <v>42</v>
      </c>
    </row>
    <row r="54" spans="1:9" ht="18" customHeight="1" x14ac:dyDescent="0.3">
      <c r="A54" s="1">
        <v>2020</v>
      </c>
      <c r="B54" s="1" t="s">
        <v>3</v>
      </c>
      <c r="C54" s="1" t="s">
        <v>13</v>
      </c>
      <c r="D54" s="2" t="s">
        <v>33</v>
      </c>
      <c r="E54" s="3">
        <v>122</v>
      </c>
      <c r="F54" s="3">
        <v>100</v>
      </c>
      <c r="G54" s="3">
        <v>112</v>
      </c>
      <c r="H54" s="3">
        <v>20</v>
      </c>
      <c r="I54" s="4" t="s">
        <v>42</v>
      </c>
    </row>
    <row r="55" spans="1:9" ht="18" customHeight="1" x14ac:dyDescent="0.3">
      <c r="A55" s="1">
        <v>2020</v>
      </c>
      <c r="B55" s="1" t="s">
        <v>3</v>
      </c>
      <c r="C55" s="1" t="s">
        <v>15</v>
      </c>
      <c r="D55" s="5" t="s">
        <v>26</v>
      </c>
      <c r="E55" s="6">
        <v>78</v>
      </c>
      <c r="F55" s="6">
        <v>4577.2</v>
      </c>
      <c r="G55" s="6">
        <v>5126.4639999999999</v>
      </c>
      <c r="H55" s="3">
        <v>915.44</v>
      </c>
      <c r="I55" s="4" t="s">
        <v>42</v>
      </c>
    </row>
    <row r="56" spans="1:9" ht="18" customHeight="1" x14ac:dyDescent="0.3">
      <c r="A56" s="1">
        <v>2020</v>
      </c>
      <c r="B56" s="1" t="s">
        <v>3</v>
      </c>
      <c r="C56" s="1" t="s">
        <v>15</v>
      </c>
      <c r="D56" s="5" t="s">
        <v>24</v>
      </c>
      <c r="E56" s="6">
        <v>76</v>
      </c>
      <c r="F56" s="6">
        <v>4576.8999999999996</v>
      </c>
      <c r="G56" s="6">
        <v>5126.1279999999997</v>
      </c>
      <c r="H56" s="3">
        <v>915.38</v>
      </c>
      <c r="I56" s="4" t="s">
        <v>42</v>
      </c>
    </row>
    <row r="57" spans="1:9" ht="18" customHeight="1" x14ac:dyDescent="0.3">
      <c r="A57" s="1">
        <v>2020</v>
      </c>
      <c r="B57" s="1" t="s">
        <v>3</v>
      </c>
      <c r="C57" s="1" t="s">
        <v>15</v>
      </c>
      <c r="D57" s="5" t="s">
        <v>25</v>
      </c>
      <c r="E57" s="6">
        <v>46</v>
      </c>
      <c r="F57" s="6">
        <v>200</v>
      </c>
      <c r="G57" s="6">
        <v>224</v>
      </c>
      <c r="H57" s="3">
        <v>40</v>
      </c>
      <c r="I57" s="4" t="s">
        <v>42</v>
      </c>
    </row>
    <row r="58" spans="1:9" ht="18" customHeight="1" x14ac:dyDescent="0.3">
      <c r="A58" s="1">
        <v>2020</v>
      </c>
      <c r="B58" s="1" t="s">
        <v>3</v>
      </c>
      <c r="C58" s="1" t="s">
        <v>15</v>
      </c>
      <c r="D58" s="5" t="s">
        <v>23</v>
      </c>
      <c r="E58" s="6">
        <v>34</v>
      </c>
      <c r="F58" s="6">
        <v>4576.8</v>
      </c>
      <c r="G58" s="6">
        <v>5126.0160000000005</v>
      </c>
      <c r="H58" s="3">
        <v>915.36000000000013</v>
      </c>
      <c r="I58" s="4" t="s">
        <v>42</v>
      </c>
    </row>
    <row r="59" spans="1:9" ht="18" customHeight="1" x14ac:dyDescent="0.3">
      <c r="A59" s="1">
        <v>2020</v>
      </c>
      <c r="B59" s="1" t="s">
        <v>3</v>
      </c>
      <c r="C59" s="1" t="s">
        <v>13</v>
      </c>
      <c r="D59" s="2" t="s">
        <v>34</v>
      </c>
      <c r="E59" s="3">
        <v>7</v>
      </c>
      <c r="F59" s="3">
        <v>200</v>
      </c>
      <c r="G59" s="3">
        <v>224</v>
      </c>
      <c r="H59" s="3">
        <v>40</v>
      </c>
      <c r="I59" s="4" t="s">
        <v>42</v>
      </c>
    </row>
    <row r="60" spans="1:9" ht="18" customHeight="1" x14ac:dyDescent="0.3">
      <c r="A60" s="1">
        <v>2020</v>
      </c>
      <c r="B60" s="1" t="s">
        <v>3</v>
      </c>
      <c r="C60" s="1" t="s">
        <v>15</v>
      </c>
      <c r="D60" s="5" t="s">
        <v>27</v>
      </c>
      <c r="E60" s="6">
        <v>3</v>
      </c>
      <c r="F60" s="6">
        <v>4577.3</v>
      </c>
      <c r="G60" s="6">
        <v>5126.576</v>
      </c>
      <c r="H60" s="3">
        <v>915.46</v>
      </c>
      <c r="I60" s="4" t="s">
        <v>42</v>
      </c>
    </row>
    <row r="61" spans="1:9" ht="18" customHeight="1" x14ac:dyDescent="0.3">
      <c r="A61" s="1">
        <v>2020</v>
      </c>
      <c r="B61" s="1" t="s">
        <v>3</v>
      </c>
      <c r="C61" s="1" t="s">
        <v>32</v>
      </c>
      <c r="D61" s="5" t="s">
        <v>32</v>
      </c>
      <c r="E61" s="6">
        <v>2</v>
      </c>
      <c r="F61" s="6">
        <v>6600</v>
      </c>
      <c r="G61" s="6">
        <v>7392</v>
      </c>
      <c r="H61" s="3">
        <v>1320</v>
      </c>
      <c r="I61" s="4" t="s">
        <v>42</v>
      </c>
    </row>
    <row r="62" spans="1:9" ht="18" customHeight="1" x14ac:dyDescent="0.3">
      <c r="A62" s="1">
        <v>2020</v>
      </c>
      <c r="B62" s="1" t="s">
        <v>4</v>
      </c>
      <c r="C62" s="1" t="s">
        <v>14</v>
      </c>
      <c r="D62" s="2" t="s">
        <v>36</v>
      </c>
      <c r="E62" s="3">
        <v>3566</v>
      </c>
      <c r="F62" s="3">
        <v>4577.3</v>
      </c>
      <c r="G62" s="3">
        <v>5126.576</v>
      </c>
      <c r="H62" s="3">
        <v>915.46</v>
      </c>
      <c r="I62" s="4" t="s">
        <v>42</v>
      </c>
    </row>
    <row r="63" spans="1:9" ht="18" customHeight="1" x14ac:dyDescent="0.3">
      <c r="A63" s="1">
        <v>2020</v>
      </c>
      <c r="B63" s="1" t="s">
        <v>4</v>
      </c>
      <c r="C63" s="1" t="s">
        <v>14</v>
      </c>
      <c r="D63" s="2" t="s">
        <v>37</v>
      </c>
      <c r="E63" s="3">
        <v>2498</v>
      </c>
      <c r="F63" s="3">
        <v>8000</v>
      </c>
      <c r="G63" s="3">
        <v>8960</v>
      </c>
      <c r="H63" s="3">
        <v>1600</v>
      </c>
      <c r="I63" s="4" t="s">
        <v>42</v>
      </c>
    </row>
    <row r="64" spans="1:9" ht="18" customHeight="1" x14ac:dyDescent="0.3">
      <c r="A64" s="1">
        <v>2020</v>
      </c>
      <c r="B64" s="1" t="s">
        <v>4</v>
      </c>
      <c r="C64" s="1" t="s">
        <v>13</v>
      </c>
      <c r="D64" s="2" t="s">
        <v>35</v>
      </c>
      <c r="E64" s="3">
        <v>1245</v>
      </c>
      <c r="F64" s="3">
        <v>4577.2</v>
      </c>
      <c r="G64" s="3">
        <v>5126.4639999999999</v>
      </c>
      <c r="H64" s="3">
        <v>915.44</v>
      </c>
      <c r="I64" s="4" t="s">
        <v>42</v>
      </c>
    </row>
    <row r="65" spans="1:9" ht="18" customHeight="1" x14ac:dyDescent="0.3">
      <c r="A65" s="1">
        <v>2020</v>
      </c>
      <c r="B65" s="1" t="s">
        <v>4</v>
      </c>
      <c r="C65" s="1" t="s">
        <v>38</v>
      </c>
      <c r="D65" s="5" t="s">
        <v>30</v>
      </c>
      <c r="E65" s="6">
        <v>644</v>
      </c>
      <c r="F65" s="6">
        <v>5743.5</v>
      </c>
      <c r="G65" s="6">
        <v>6432.72</v>
      </c>
      <c r="H65" s="3">
        <v>1148.7</v>
      </c>
      <c r="I65" s="4" t="s">
        <v>42</v>
      </c>
    </row>
    <row r="66" spans="1:9" ht="18" customHeight="1" x14ac:dyDescent="0.3">
      <c r="A66" s="1">
        <v>2020</v>
      </c>
      <c r="B66" s="1" t="s">
        <v>4</v>
      </c>
      <c r="C66" s="1" t="s">
        <v>12</v>
      </c>
      <c r="D66" s="5" t="s">
        <v>29</v>
      </c>
      <c r="E66" s="6">
        <v>643</v>
      </c>
      <c r="F66" s="6">
        <v>7000</v>
      </c>
      <c r="G66" s="6">
        <v>7840</v>
      </c>
      <c r="H66" s="3">
        <v>1400</v>
      </c>
      <c r="I66" s="4" t="s">
        <v>40</v>
      </c>
    </row>
    <row r="67" spans="1:9" ht="18" customHeight="1" x14ac:dyDescent="0.3">
      <c r="A67" s="1">
        <v>2020</v>
      </c>
      <c r="B67" s="1" t="s">
        <v>4</v>
      </c>
      <c r="C67" s="1" t="s">
        <v>38</v>
      </c>
      <c r="D67" s="5" t="s">
        <v>31</v>
      </c>
      <c r="E67" s="6">
        <v>455</v>
      </c>
      <c r="F67" s="6">
        <v>4578.6000000000004</v>
      </c>
      <c r="G67" s="6">
        <v>5128.0320000000002</v>
      </c>
      <c r="H67" s="3">
        <v>915.72000000000014</v>
      </c>
      <c r="I67" s="4" t="s">
        <v>40</v>
      </c>
    </row>
    <row r="68" spans="1:9" ht="18" customHeight="1" x14ac:dyDescent="0.3">
      <c r="A68" s="1">
        <v>2020</v>
      </c>
      <c r="B68" s="1" t="s">
        <v>4</v>
      </c>
      <c r="C68" s="1" t="s">
        <v>12</v>
      </c>
      <c r="D68" s="5" t="s">
        <v>28</v>
      </c>
      <c r="E68" s="7">
        <v>345</v>
      </c>
      <c r="F68" s="7">
        <v>7000</v>
      </c>
      <c r="G68" s="7">
        <v>7840</v>
      </c>
      <c r="H68" s="3">
        <v>1400</v>
      </c>
      <c r="I68" s="4" t="s">
        <v>40</v>
      </c>
    </row>
    <row r="69" spans="1:9" ht="18" customHeight="1" x14ac:dyDescent="0.3">
      <c r="A69" s="1">
        <v>2020</v>
      </c>
      <c r="B69" s="1" t="s">
        <v>4</v>
      </c>
      <c r="C69" s="1" t="s">
        <v>13</v>
      </c>
      <c r="D69" s="2" t="s">
        <v>33</v>
      </c>
      <c r="E69" s="3">
        <v>122</v>
      </c>
      <c r="F69" s="3">
        <v>100</v>
      </c>
      <c r="G69" s="3">
        <v>112</v>
      </c>
      <c r="H69" s="3">
        <v>20</v>
      </c>
      <c r="I69" s="4" t="s">
        <v>40</v>
      </c>
    </row>
    <row r="70" spans="1:9" ht="18" customHeight="1" x14ac:dyDescent="0.3">
      <c r="A70" s="1">
        <v>2020</v>
      </c>
      <c r="B70" s="1" t="s">
        <v>4</v>
      </c>
      <c r="C70" s="1" t="s">
        <v>15</v>
      </c>
      <c r="D70" s="5" t="s">
        <v>26</v>
      </c>
      <c r="E70" s="6">
        <v>78</v>
      </c>
      <c r="F70" s="6">
        <v>4577.2</v>
      </c>
      <c r="G70" s="6">
        <v>5126.4639999999999</v>
      </c>
      <c r="H70" s="3">
        <v>915.44</v>
      </c>
      <c r="I70" s="4" t="s">
        <v>40</v>
      </c>
    </row>
    <row r="71" spans="1:9" ht="18" customHeight="1" x14ac:dyDescent="0.3">
      <c r="A71" s="1">
        <v>2020</v>
      </c>
      <c r="B71" s="1" t="s">
        <v>4</v>
      </c>
      <c r="C71" s="1" t="s">
        <v>15</v>
      </c>
      <c r="D71" s="5" t="s">
        <v>24</v>
      </c>
      <c r="E71" s="6">
        <v>76</v>
      </c>
      <c r="F71" s="6">
        <v>4576.8999999999996</v>
      </c>
      <c r="G71" s="6">
        <v>5126.1279999999997</v>
      </c>
      <c r="H71" s="3">
        <v>915.38</v>
      </c>
      <c r="I71" s="4" t="s">
        <v>40</v>
      </c>
    </row>
    <row r="72" spans="1:9" ht="18" customHeight="1" x14ac:dyDescent="0.3">
      <c r="A72" s="1">
        <v>2020</v>
      </c>
      <c r="B72" s="1" t="s">
        <v>4</v>
      </c>
      <c r="C72" s="1" t="s">
        <v>15</v>
      </c>
      <c r="D72" s="5" t="s">
        <v>25</v>
      </c>
      <c r="E72" s="6">
        <v>46</v>
      </c>
      <c r="F72" s="6">
        <v>200</v>
      </c>
      <c r="G72" s="6">
        <v>224</v>
      </c>
      <c r="H72" s="3">
        <v>40</v>
      </c>
      <c r="I72" s="4" t="s">
        <v>40</v>
      </c>
    </row>
    <row r="73" spans="1:9" ht="18" customHeight="1" x14ac:dyDescent="0.3">
      <c r="A73" s="1">
        <v>2020</v>
      </c>
      <c r="B73" s="1" t="s">
        <v>4</v>
      </c>
      <c r="C73" s="1" t="s">
        <v>15</v>
      </c>
      <c r="D73" s="5" t="s">
        <v>23</v>
      </c>
      <c r="E73" s="6">
        <v>34</v>
      </c>
      <c r="F73" s="6">
        <v>4576.8</v>
      </c>
      <c r="G73" s="6">
        <v>5126.0160000000005</v>
      </c>
      <c r="H73" s="3">
        <v>915.36000000000013</v>
      </c>
      <c r="I73" s="4" t="s">
        <v>40</v>
      </c>
    </row>
    <row r="74" spans="1:9" ht="18" customHeight="1" x14ac:dyDescent="0.3">
      <c r="A74" s="1">
        <v>2020</v>
      </c>
      <c r="B74" s="1" t="s">
        <v>4</v>
      </c>
      <c r="C74" s="1" t="s">
        <v>13</v>
      </c>
      <c r="D74" s="2" t="s">
        <v>34</v>
      </c>
      <c r="E74" s="3">
        <v>7</v>
      </c>
      <c r="F74" s="3">
        <v>200</v>
      </c>
      <c r="G74" s="3">
        <v>224</v>
      </c>
      <c r="H74" s="3">
        <v>40</v>
      </c>
      <c r="I74" s="4" t="s">
        <v>40</v>
      </c>
    </row>
    <row r="75" spans="1:9" ht="18" customHeight="1" x14ac:dyDescent="0.3">
      <c r="A75" s="1">
        <v>2020</v>
      </c>
      <c r="B75" s="1" t="s">
        <v>4</v>
      </c>
      <c r="C75" s="1" t="s">
        <v>15</v>
      </c>
      <c r="D75" s="5" t="s">
        <v>27</v>
      </c>
      <c r="E75" s="6">
        <v>3</v>
      </c>
      <c r="F75" s="6">
        <v>4577.3</v>
      </c>
      <c r="G75" s="6">
        <v>5126.576</v>
      </c>
      <c r="H75" s="3">
        <v>915.46</v>
      </c>
      <c r="I75" s="4" t="s">
        <v>40</v>
      </c>
    </row>
    <row r="76" spans="1:9" ht="18" customHeight="1" x14ac:dyDescent="0.3">
      <c r="A76" s="1">
        <v>2020</v>
      </c>
      <c r="B76" s="1" t="s">
        <v>4</v>
      </c>
      <c r="C76" s="1" t="s">
        <v>32</v>
      </c>
      <c r="D76" s="5" t="s">
        <v>32</v>
      </c>
      <c r="E76" s="6">
        <v>2</v>
      </c>
      <c r="F76" s="6">
        <v>6600</v>
      </c>
      <c r="G76" s="6">
        <v>7392</v>
      </c>
      <c r="H76" s="3">
        <v>1320</v>
      </c>
      <c r="I76" s="4" t="s">
        <v>40</v>
      </c>
    </row>
    <row r="77" spans="1:9" ht="18" customHeight="1" x14ac:dyDescent="0.3">
      <c r="A77" s="1">
        <v>2020</v>
      </c>
      <c r="B77" s="1" t="s">
        <v>5</v>
      </c>
      <c r="C77" s="1" t="s">
        <v>14</v>
      </c>
      <c r="D77" s="2" t="s">
        <v>36</v>
      </c>
      <c r="E77" s="3">
        <v>3566</v>
      </c>
      <c r="F77" s="3">
        <v>4577.3</v>
      </c>
      <c r="G77" s="3">
        <v>5126.576</v>
      </c>
      <c r="H77" s="3">
        <v>915.46</v>
      </c>
      <c r="I77" s="4" t="s">
        <v>40</v>
      </c>
    </row>
    <row r="78" spans="1:9" ht="18" customHeight="1" x14ac:dyDescent="0.3">
      <c r="A78" s="1">
        <v>2020</v>
      </c>
      <c r="B78" s="1" t="s">
        <v>5</v>
      </c>
      <c r="C78" s="1" t="s">
        <v>14</v>
      </c>
      <c r="D78" s="2" t="s">
        <v>37</v>
      </c>
      <c r="E78" s="3">
        <v>2498</v>
      </c>
      <c r="F78" s="3">
        <v>8000</v>
      </c>
      <c r="G78" s="3">
        <v>8960</v>
      </c>
      <c r="H78" s="3">
        <v>1600</v>
      </c>
      <c r="I78" s="4" t="s">
        <v>40</v>
      </c>
    </row>
    <row r="79" spans="1:9" ht="18" customHeight="1" x14ac:dyDescent="0.3">
      <c r="A79" s="1">
        <v>2020</v>
      </c>
      <c r="B79" s="1" t="s">
        <v>5</v>
      </c>
      <c r="C79" s="1" t="s">
        <v>13</v>
      </c>
      <c r="D79" s="2" t="s">
        <v>35</v>
      </c>
      <c r="E79" s="3">
        <v>1245</v>
      </c>
      <c r="F79" s="3">
        <v>4577.2</v>
      </c>
      <c r="G79" s="3">
        <v>5126.4639999999999</v>
      </c>
      <c r="H79" s="3">
        <v>915.44</v>
      </c>
      <c r="I79" s="4" t="s">
        <v>40</v>
      </c>
    </row>
    <row r="80" spans="1:9" ht="18" customHeight="1" x14ac:dyDescent="0.3">
      <c r="A80" s="1">
        <v>2020</v>
      </c>
      <c r="B80" s="1" t="s">
        <v>5</v>
      </c>
      <c r="C80" s="1" t="s">
        <v>38</v>
      </c>
      <c r="D80" s="5" t="s">
        <v>30</v>
      </c>
      <c r="E80" s="6">
        <v>644</v>
      </c>
      <c r="F80" s="6">
        <v>5743.5</v>
      </c>
      <c r="G80" s="6">
        <v>6432.72</v>
      </c>
      <c r="H80" s="3">
        <v>1148.7</v>
      </c>
      <c r="I80" s="4" t="s">
        <v>40</v>
      </c>
    </row>
    <row r="81" spans="1:9" ht="18" customHeight="1" x14ac:dyDescent="0.3">
      <c r="A81" s="1">
        <v>2020</v>
      </c>
      <c r="B81" s="1" t="s">
        <v>5</v>
      </c>
      <c r="C81" s="1" t="s">
        <v>12</v>
      </c>
      <c r="D81" s="5" t="s">
        <v>29</v>
      </c>
      <c r="E81" s="6">
        <v>643</v>
      </c>
      <c r="F81" s="6">
        <v>7000</v>
      </c>
      <c r="G81" s="6">
        <v>7840</v>
      </c>
      <c r="H81" s="3">
        <v>1400</v>
      </c>
      <c r="I81" s="4" t="s">
        <v>40</v>
      </c>
    </row>
    <row r="82" spans="1:9" ht="18" customHeight="1" x14ac:dyDescent="0.3">
      <c r="A82" s="1">
        <v>2020</v>
      </c>
      <c r="B82" s="1" t="s">
        <v>5</v>
      </c>
      <c r="C82" s="1" t="s">
        <v>38</v>
      </c>
      <c r="D82" s="5" t="s">
        <v>31</v>
      </c>
      <c r="E82" s="6">
        <v>455</v>
      </c>
      <c r="F82" s="6">
        <v>4578.6000000000004</v>
      </c>
      <c r="G82" s="6">
        <v>5128.0320000000002</v>
      </c>
      <c r="H82" s="3">
        <v>915.72000000000014</v>
      </c>
      <c r="I82" s="4" t="s">
        <v>40</v>
      </c>
    </row>
    <row r="83" spans="1:9" ht="18" customHeight="1" x14ac:dyDescent="0.3">
      <c r="A83" s="1">
        <v>2020</v>
      </c>
      <c r="B83" s="1" t="s">
        <v>5</v>
      </c>
      <c r="C83" s="1" t="s">
        <v>12</v>
      </c>
      <c r="D83" s="5" t="s">
        <v>28</v>
      </c>
      <c r="E83" s="7">
        <v>345</v>
      </c>
      <c r="F83" s="7">
        <v>7000</v>
      </c>
      <c r="G83" s="7">
        <v>7840</v>
      </c>
      <c r="H83" s="3">
        <v>1400</v>
      </c>
      <c r="I83" s="4" t="s">
        <v>40</v>
      </c>
    </row>
    <row r="84" spans="1:9" ht="18" customHeight="1" x14ac:dyDescent="0.3">
      <c r="A84" s="1">
        <v>2020</v>
      </c>
      <c r="B84" s="1" t="s">
        <v>5</v>
      </c>
      <c r="C84" s="1" t="s">
        <v>13</v>
      </c>
      <c r="D84" s="2" t="s">
        <v>33</v>
      </c>
      <c r="E84" s="3">
        <v>122</v>
      </c>
      <c r="F84" s="3">
        <v>100</v>
      </c>
      <c r="G84" s="3">
        <v>112</v>
      </c>
      <c r="H84" s="3">
        <v>20</v>
      </c>
      <c r="I84" s="4" t="s">
        <v>40</v>
      </c>
    </row>
    <row r="85" spans="1:9" ht="18" customHeight="1" x14ac:dyDescent="0.3">
      <c r="A85" s="1">
        <v>2020</v>
      </c>
      <c r="B85" s="1" t="s">
        <v>5</v>
      </c>
      <c r="C85" s="1" t="s">
        <v>15</v>
      </c>
      <c r="D85" s="5" t="s">
        <v>26</v>
      </c>
      <c r="E85" s="6">
        <v>78</v>
      </c>
      <c r="F85" s="6">
        <v>4577.2</v>
      </c>
      <c r="G85" s="6">
        <v>5126.4639999999999</v>
      </c>
      <c r="H85" s="3">
        <v>915.44</v>
      </c>
      <c r="I85" s="4" t="s">
        <v>40</v>
      </c>
    </row>
    <row r="86" spans="1:9" ht="18" customHeight="1" x14ac:dyDescent="0.3">
      <c r="A86" s="1">
        <v>2020</v>
      </c>
      <c r="B86" s="1" t="s">
        <v>5</v>
      </c>
      <c r="C86" s="1" t="s">
        <v>15</v>
      </c>
      <c r="D86" s="5" t="s">
        <v>24</v>
      </c>
      <c r="E86" s="6">
        <v>76</v>
      </c>
      <c r="F86" s="6">
        <v>4576.8999999999996</v>
      </c>
      <c r="G86" s="6">
        <v>5126.1279999999997</v>
      </c>
      <c r="H86" s="3">
        <v>915.38</v>
      </c>
      <c r="I86" s="4" t="s">
        <v>40</v>
      </c>
    </row>
    <row r="87" spans="1:9" ht="18" customHeight="1" x14ac:dyDescent="0.3">
      <c r="A87" s="1">
        <v>2020</v>
      </c>
      <c r="B87" s="1" t="s">
        <v>5</v>
      </c>
      <c r="C87" s="1" t="s">
        <v>15</v>
      </c>
      <c r="D87" s="5" t="s">
        <v>25</v>
      </c>
      <c r="E87" s="6">
        <v>46</v>
      </c>
      <c r="F87" s="6">
        <v>200</v>
      </c>
      <c r="G87" s="6">
        <v>224</v>
      </c>
      <c r="H87" s="3">
        <v>40</v>
      </c>
      <c r="I87" s="4" t="s">
        <v>40</v>
      </c>
    </row>
    <row r="88" spans="1:9" ht="18" customHeight="1" x14ac:dyDescent="0.3">
      <c r="A88" s="1">
        <v>2020</v>
      </c>
      <c r="B88" s="1" t="s">
        <v>5</v>
      </c>
      <c r="C88" s="1" t="s">
        <v>15</v>
      </c>
      <c r="D88" s="5" t="s">
        <v>23</v>
      </c>
      <c r="E88" s="6">
        <v>34</v>
      </c>
      <c r="F88" s="6">
        <v>4576.8</v>
      </c>
      <c r="G88" s="6">
        <v>5126.0160000000005</v>
      </c>
      <c r="H88" s="3">
        <v>915.36000000000013</v>
      </c>
      <c r="I88" s="4" t="s">
        <v>40</v>
      </c>
    </row>
    <row r="89" spans="1:9" ht="18" customHeight="1" x14ac:dyDescent="0.3">
      <c r="A89" s="1">
        <v>2020</v>
      </c>
      <c r="B89" s="1" t="s">
        <v>5</v>
      </c>
      <c r="C89" s="1" t="s">
        <v>13</v>
      </c>
      <c r="D89" s="2" t="s">
        <v>34</v>
      </c>
      <c r="E89" s="3">
        <v>7</v>
      </c>
      <c r="F89" s="3">
        <v>200</v>
      </c>
      <c r="G89" s="3">
        <v>224</v>
      </c>
      <c r="H89" s="3">
        <v>40</v>
      </c>
      <c r="I89" s="4" t="s">
        <v>40</v>
      </c>
    </row>
    <row r="90" spans="1:9" ht="18" customHeight="1" x14ac:dyDescent="0.3">
      <c r="A90" s="1">
        <v>2020</v>
      </c>
      <c r="B90" s="1" t="s">
        <v>5</v>
      </c>
      <c r="C90" s="1" t="s">
        <v>32</v>
      </c>
      <c r="D90" s="5" t="s">
        <v>32</v>
      </c>
      <c r="E90" s="6">
        <v>3</v>
      </c>
      <c r="F90" s="6">
        <v>6600</v>
      </c>
      <c r="G90" s="6">
        <v>7392</v>
      </c>
      <c r="H90" s="3">
        <v>1320</v>
      </c>
      <c r="I90" s="4" t="s">
        <v>40</v>
      </c>
    </row>
    <row r="91" spans="1:9" ht="18" customHeight="1" x14ac:dyDescent="0.3">
      <c r="A91" s="1">
        <v>2020</v>
      </c>
      <c r="B91" s="1" t="s">
        <v>5</v>
      </c>
      <c r="C91" s="1" t="s">
        <v>15</v>
      </c>
      <c r="D91" s="5" t="s">
        <v>27</v>
      </c>
      <c r="E91" s="6">
        <v>3</v>
      </c>
      <c r="F91" s="6">
        <v>4577.3</v>
      </c>
      <c r="G91" s="6">
        <v>5126.576</v>
      </c>
      <c r="H91" s="3">
        <v>915.46</v>
      </c>
      <c r="I91" s="4" t="s">
        <v>40</v>
      </c>
    </row>
    <row r="92" spans="1:9" ht="18" customHeight="1" x14ac:dyDescent="0.3">
      <c r="A92" s="1">
        <v>2020</v>
      </c>
      <c r="B92" s="1" t="s">
        <v>6</v>
      </c>
      <c r="C92" s="1" t="s">
        <v>14</v>
      </c>
      <c r="D92" s="2" t="s">
        <v>36</v>
      </c>
      <c r="E92" s="3">
        <v>3566</v>
      </c>
      <c r="F92" s="3">
        <v>4577.3</v>
      </c>
      <c r="G92" s="3">
        <v>5126.576</v>
      </c>
      <c r="H92" s="3">
        <v>915.46</v>
      </c>
      <c r="I92" s="4" t="s">
        <v>40</v>
      </c>
    </row>
    <row r="93" spans="1:9" ht="18" customHeight="1" x14ac:dyDescent="0.3">
      <c r="A93" s="1">
        <v>2020</v>
      </c>
      <c r="B93" s="1" t="s">
        <v>6</v>
      </c>
      <c r="C93" s="1" t="s">
        <v>14</v>
      </c>
      <c r="D93" s="2" t="s">
        <v>37</v>
      </c>
      <c r="E93" s="3">
        <v>2498</v>
      </c>
      <c r="F93" s="3">
        <v>8000</v>
      </c>
      <c r="G93" s="3">
        <v>8960</v>
      </c>
      <c r="H93" s="3">
        <v>1600</v>
      </c>
      <c r="I93" s="4" t="s">
        <v>40</v>
      </c>
    </row>
    <row r="94" spans="1:9" ht="18" customHeight="1" x14ac:dyDescent="0.3">
      <c r="A94" s="1">
        <v>2020</v>
      </c>
      <c r="B94" s="1" t="s">
        <v>6</v>
      </c>
      <c r="C94" s="1" t="s">
        <v>13</v>
      </c>
      <c r="D94" s="2" t="s">
        <v>35</v>
      </c>
      <c r="E94" s="3">
        <v>1245</v>
      </c>
      <c r="F94" s="3">
        <v>4577.2</v>
      </c>
      <c r="G94" s="3">
        <v>5126.4639999999999</v>
      </c>
      <c r="H94" s="3">
        <v>915.44</v>
      </c>
      <c r="I94" s="4" t="s">
        <v>40</v>
      </c>
    </row>
    <row r="95" spans="1:9" ht="18" customHeight="1" x14ac:dyDescent="0.3">
      <c r="A95" s="1">
        <v>2020</v>
      </c>
      <c r="B95" s="1" t="s">
        <v>6</v>
      </c>
      <c r="C95" s="1" t="s">
        <v>38</v>
      </c>
      <c r="D95" s="5" t="s">
        <v>30</v>
      </c>
      <c r="E95" s="6">
        <v>644</v>
      </c>
      <c r="F95" s="6">
        <v>5743.5</v>
      </c>
      <c r="G95" s="6">
        <v>6432.72</v>
      </c>
      <c r="H95" s="3">
        <v>1148.7</v>
      </c>
      <c r="I95" s="4" t="s">
        <v>40</v>
      </c>
    </row>
    <row r="96" spans="1:9" ht="18" customHeight="1" x14ac:dyDescent="0.3">
      <c r="A96" s="1">
        <v>2020</v>
      </c>
      <c r="B96" s="1" t="s">
        <v>6</v>
      </c>
      <c r="C96" s="1" t="s">
        <v>12</v>
      </c>
      <c r="D96" s="5" t="s">
        <v>29</v>
      </c>
      <c r="E96" s="6">
        <v>643</v>
      </c>
      <c r="F96" s="6">
        <v>7000</v>
      </c>
      <c r="G96" s="6">
        <v>7840</v>
      </c>
      <c r="H96" s="3">
        <v>1400</v>
      </c>
      <c r="I96" s="4" t="s">
        <v>40</v>
      </c>
    </row>
    <row r="97" spans="1:9" ht="18" customHeight="1" x14ac:dyDescent="0.3">
      <c r="A97" s="1">
        <v>2020</v>
      </c>
      <c r="B97" s="1" t="s">
        <v>6</v>
      </c>
      <c r="C97" s="1" t="s">
        <v>38</v>
      </c>
      <c r="D97" s="5" t="s">
        <v>31</v>
      </c>
      <c r="E97" s="6">
        <v>455</v>
      </c>
      <c r="F97" s="6">
        <v>4578.6000000000004</v>
      </c>
      <c r="G97" s="6">
        <v>5128.0320000000002</v>
      </c>
      <c r="H97" s="3">
        <v>915.72000000000014</v>
      </c>
      <c r="I97" s="4" t="s">
        <v>40</v>
      </c>
    </row>
    <row r="98" spans="1:9" ht="18" customHeight="1" x14ac:dyDescent="0.3">
      <c r="A98" s="1">
        <v>2020</v>
      </c>
      <c r="B98" s="1" t="s">
        <v>6</v>
      </c>
      <c r="C98" s="1" t="s">
        <v>12</v>
      </c>
      <c r="D98" s="5" t="s">
        <v>28</v>
      </c>
      <c r="E98" s="7">
        <v>345</v>
      </c>
      <c r="F98" s="7">
        <v>7000</v>
      </c>
      <c r="G98" s="7">
        <v>7840</v>
      </c>
      <c r="H98" s="3">
        <v>1400</v>
      </c>
      <c r="I98" s="4" t="s">
        <v>40</v>
      </c>
    </row>
    <row r="99" spans="1:9" ht="18" customHeight="1" x14ac:dyDescent="0.3">
      <c r="A99" s="1">
        <v>2020</v>
      </c>
      <c r="B99" s="1" t="s">
        <v>6</v>
      </c>
      <c r="C99" s="1" t="s">
        <v>13</v>
      </c>
      <c r="D99" s="2" t="s">
        <v>33</v>
      </c>
      <c r="E99" s="3">
        <v>122</v>
      </c>
      <c r="F99" s="3">
        <v>100</v>
      </c>
      <c r="G99" s="3">
        <v>112</v>
      </c>
      <c r="H99" s="3">
        <v>20</v>
      </c>
      <c r="I99" s="4" t="s">
        <v>40</v>
      </c>
    </row>
    <row r="100" spans="1:9" ht="18" customHeight="1" x14ac:dyDescent="0.3">
      <c r="A100" s="1">
        <v>2020</v>
      </c>
      <c r="B100" s="1" t="s">
        <v>6</v>
      </c>
      <c r="C100" s="1" t="s">
        <v>15</v>
      </c>
      <c r="D100" s="5" t="s">
        <v>26</v>
      </c>
      <c r="E100" s="6">
        <v>78</v>
      </c>
      <c r="F100" s="6">
        <v>4577.2</v>
      </c>
      <c r="G100" s="6">
        <v>5126.4639999999999</v>
      </c>
      <c r="H100" s="3">
        <v>915.44</v>
      </c>
      <c r="I100" s="4" t="s">
        <v>40</v>
      </c>
    </row>
    <row r="101" spans="1:9" ht="18" customHeight="1" x14ac:dyDescent="0.3">
      <c r="A101" s="1">
        <v>2020</v>
      </c>
      <c r="B101" s="1" t="s">
        <v>6</v>
      </c>
      <c r="C101" s="1" t="s">
        <v>15</v>
      </c>
      <c r="D101" s="5" t="s">
        <v>24</v>
      </c>
      <c r="E101" s="6">
        <v>76</v>
      </c>
      <c r="F101" s="6">
        <v>4576.8999999999996</v>
      </c>
      <c r="G101" s="6">
        <v>5126.1279999999997</v>
      </c>
      <c r="H101" s="3">
        <v>915.38</v>
      </c>
      <c r="I101" s="4" t="s">
        <v>40</v>
      </c>
    </row>
    <row r="102" spans="1:9" ht="18" customHeight="1" x14ac:dyDescent="0.3">
      <c r="A102" s="1">
        <v>2020</v>
      </c>
      <c r="B102" s="1" t="s">
        <v>6</v>
      </c>
      <c r="C102" s="1" t="s">
        <v>15</v>
      </c>
      <c r="D102" s="5" t="s">
        <v>25</v>
      </c>
      <c r="E102" s="6">
        <v>46</v>
      </c>
      <c r="F102" s="6">
        <v>200</v>
      </c>
      <c r="G102" s="6">
        <v>224</v>
      </c>
      <c r="H102" s="3">
        <v>40</v>
      </c>
      <c r="I102" s="4" t="s">
        <v>40</v>
      </c>
    </row>
    <row r="103" spans="1:9" ht="18" customHeight="1" x14ac:dyDescent="0.3">
      <c r="A103" s="1">
        <v>2020</v>
      </c>
      <c r="B103" s="1" t="s">
        <v>6</v>
      </c>
      <c r="C103" s="1" t="s">
        <v>15</v>
      </c>
      <c r="D103" s="5" t="s">
        <v>23</v>
      </c>
      <c r="E103" s="6">
        <v>34</v>
      </c>
      <c r="F103" s="6">
        <v>4576.8</v>
      </c>
      <c r="G103" s="6">
        <v>5126.0160000000005</v>
      </c>
      <c r="H103" s="3">
        <v>915.36000000000013</v>
      </c>
      <c r="I103" s="4" t="s">
        <v>40</v>
      </c>
    </row>
    <row r="104" spans="1:9" ht="18" customHeight="1" x14ac:dyDescent="0.3">
      <c r="A104" s="1">
        <v>2020</v>
      </c>
      <c r="B104" s="1" t="s">
        <v>6</v>
      </c>
      <c r="C104" s="1" t="s">
        <v>13</v>
      </c>
      <c r="D104" s="2" t="s">
        <v>34</v>
      </c>
      <c r="E104" s="3">
        <v>7</v>
      </c>
      <c r="F104" s="3">
        <v>200</v>
      </c>
      <c r="G104" s="3">
        <v>224</v>
      </c>
      <c r="H104" s="3">
        <v>40</v>
      </c>
      <c r="I104" s="4" t="s">
        <v>40</v>
      </c>
    </row>
    <row r="105" spans="1:9" ht="18" customHeight="1" x14ac:dyDescent="0.3">
      <c r="A105" s="1">
        <v>2020</v>
      </c>
      <c r="B105" s="1" t="s">
        <v>6</v>
      </c>
      <c r="C105" s="1" t="s">
        <v>15</v>
      </c>
      <c r="D105" s="5" t="s">
        <v>27</v>
      </c>
      <c r="E105" s="6">
        <v>3</v>
      </c>
      <c r="F105" s="6">
        <v>4577.3</v>
      </c>
      <c r="G105" s="6">
        <v>5126.576</v>
      </c>
      <c r="H105" s="3">
        <v>915.46</v>
      </c>
      <c r="I105" s="4" t="s">
        <v>40</v>
      </c>
    </row>
    <row r="106" spans="1:9" ht="18" customHeight="1" x14ac:dyDescent="0.3">
      <c r="A106" s="1">
        <v>2020</v>
      </c>
      <c r="B106" s="1" t="s">
        <v>6</v>
      </c>
      <c r="C106" s="1" t="s">
        <v>32</v>
      </c>
      <c r="D106" s="5" t="s">
        <v>32</v>
      </c>
      <c r="E106" s="6">
        <v>2</v>
      </c>
      <c r="F106" s="6">
        <v>6600</v>
      </c>
      <c r="G106" s="6">
        <v>7392</v>
      </c>
      <c r="H106" s="3">
        <v>1320</v>
      </c>
      <c r="I106" s="4" t="s">
        <v>40</v>
      </c>
    </row>
    <row r="107" spans="1:9" ht="18" customHeight="1" x14ac:dyDescent="0.3">
      <c r="A107" s="1">
        <v>2020</v>
      </c>
      <c r="B107" s="1" t="s">
        <v>7</v>
      </c>
      <c r="C107" s="1" t="s">
        <v>14</v>
      </c>
      <c r="D107" s="2" t="s">
        <v>36</v>
      </c>
      <c r="E107" s="3">
        <v>3566</v>
      </c>
      <c r="F107" s="3">
        <v>4577.3</v>
      </c>
      <c r="G107" s="3">
        <v>5126.576</v>
      </c>
      <c r="H107" s="3">
        <v>915.46</v>
      </c>
      <c r="I107" s="4" t="s">
        <v>40</v>
      </c>
    </row>
    <row r="108" spans="1:9" ht="18" customHeight="1" x14ac:dyDescent="0.3">
      <c r="A108" s="1">
        <v>2020</v>
      </c>
      <c r="B108" s="1" t="s">
        <v>7</v>
      </c>
      <c r="C108" s="1" t="s">
        <v>14</v>
      </c>
      <c r="D108" s="2" t="s">
        <v>37</v>
      </c>
      <c r="E108" s="3">
        <v>2498</v>
      </c>
      <c r="F108" s="3">
        <v>8000</v>
      </c>
      <c r="G108" s="3">
        <v>8960</v>
      </c>
      <c r="H108" s="3">
        <v>1600</v>
      </c>
      <c r="I108" s="4" t="s">
        <v>42</v>
      </c>
    </row>
    <row r="109" spans="1:9" ht="18" customHeight="1" x14ac:dyDescent="0.3">
      <c r="A109" s="1">
        <v>2020</v>
      </c>
      <c r="B109" s="1" t="s">
        <v>7</v>
      </c>
      <c r="C109" s="1" t="s">
        <v>13</v>
      </c>
      <c r="D109" s="2" t="s">
        <v>35</v>
      </c>
      <c r="E109" s="3">
        <v>1245</v>
      </c>
      <c r="F109" s="3">
        <v>4577.2</v>
      </c>
      <c r="G109" s="3">
        <v>5126.4639999999999</v>
      </c>
      <c r="H109" s="3">
        <v>915.44</v>
      </c>
      <c r="I109" s="4" t="s">
        <v>42</v>
      </c>
    </row>
    <row r="110" spans="1:9" ht="18" customHeight="1" x14ac:dyDescent="0.3">
      <c r="A110" s="1">
        <v>2020</v>
      </c>
      <c r="B110" s="1" t="s">
        <v>7</v>
      </c>
      <c r="C110" s="1" t="s">
        <v>38</v>
      </c>
      <c r="D110" s="5" t="s">
        <v>30</v>
      </c>
      <c r="E110" s="6">
        <v>644</v>
      </c>
      <c r="F110" s="6">
        <v>5743.5</v>
      </c>
      <c r="G110" s="6">
        <v>6432.72</v>
      </c>
      <c r="H110" s="3">
        <v>1148.7</v>
      </c>
      <c r="I110" s="4" t="s">
        <v>42</v>
      </c>
    </row>
    <row r="111" spans="1:9" ht="18" customHeight="1" x14ac:dyDescent="0.3">
      <c r="A111" s="1">
        <v>2020</v>
      </c>
      <c r="B111" s="1" t="s">
        <v>7</v>
      </c>
      <c r="C111" s="1" t="s">
        <v>12</v>
      </c>
      <c r="D111" s="5" t="s">
        <v>29</v>
      </c>
      <c r="E111" s="6">
        <v>643</v>
      </c>
      <c r="F111" s="6">
        <v>7000</v>
      </c>
      <c r="G111" s="6">
        <v>7840</v>
      </c>
      <c r="H111" s="3">
        <v>1400</v>
      </c>
      <c r="I111" s="4" t="s">
        <v>42</v>
      </c>
    </row>
    <row r="112" spans="1:9" ht="18" customHeight="1" x14ac:dyDescent="0.3">
      <c r="A112" s="1">
        <v>2020</v>
      </c>
      <c r="B112" s="1" t="s">
        <v>7</v>
      </c>
      <c r="C112" s="1" t="s">
        <v>38</v>
      </c>
      <c r="D112" s="5" t="s">
        <v>31</v>
      </c>
      <c r="E112" s="6">
        <v>455</v>
      </c>
      <c r="F112" s="6">
        <v>4578.6000000000004</v>
      </c>
      <c r="G112" s="6">
        <v>5128.0320000000002</v>
      </c>
      <c r="H112" s="3">
        <v>915.72000000000014</v>
      </c>
      <c r="I112" s="4" t="s">
        <v>42</v>
      </c>
    </row>
    <row r="113" spans="1:9" ht="18" customHeight="1" x14ac:dyDescent="0.3">
      <c r="A113" s="1">
        <v>2020</v>
      </c>
      <c r="B113" s="1" t="s">
        <v>7</v>
      </c>
      <c r="C113" s="1" t="s">
        <v>12</v>
      </c>
      <c r="D113" s="5" t="s">
        <v>28</v>
      </c>
      <c r="E113" s="7">
        <v>345</v>
      </c>
      <c r="F113" s="7">
        <v>7000</v>
      </c>
      <c r="G113" s="7">
        <v>7840</v>
      </c>
      <c r="H113" s="3">
        <v>1400</v>
      </c>
      <c r="I113" s="4" t="s">
        <v>42</v>
      </c>
    </row>
    <row r="114" spans="1:9" ht="18" customHeight="1" x14ac:dyDescent="0.3">
      <c r="A114" s="1">
        <v>2020</v>
      </c>
      <c r="B114" s="1" t="s">
        <v>7</v>
      </c>
      <c r="C114" s="1" t="s">
        <v>13</v>
      </c>
      <c r="D114" s="2" t="s">
        <v>33</v>
      </c>
      <c r="E114" s="3">
        <v>122</v>
      </c>
      <c r="F114" s="3">
        <v>100</v>
      </c>
      <c r="G114" s="3">
        <v>112</v>
      </c>
      <c r="H114" s="3">
        <v>20</v>
      </c>
      <c r="I114" s="4" t="s">
        <v>42</v>
      </c>
    </row>
    <row r="115" spans="1:9" ht="18" customHeight="1" x14ac:dyDescent="0.3">
      <c r="A115" s="1">
        <v>2020</v>
      </c>
      <c r="B115" s="1" t="s">
        <v>7</v>
      </c>
      <c r="C115" s="1" t="s">
        <v>15</v>
      </c>
      <c r="D115" s="5" t="s">
        <v>26</v>
      </c>
      <c r="E115" s="6">
        <v>78</v>
      </c>
      <c r="F115" s="6">
        <v>4577.2</v>
      </c>
      <c r="G115" s="6">
        <v>5126.4639999999999</v>
      </c>
      <c r="H115" s="3">
        <v>915.44</v>
      </c>
      <c r="I115" s="4" t="s">
        <v>42</v>
      </c>
    </row>
    <row r="116" spans="1:9" ht="18" customHeight="1" x14ac:dyDescent="0.3">
      <c r="A116" s="1">
        <v>2020</v>
      </c>
      <c r="B116" s="1" t="s">
        <v>7</v>
      </c>
      <c r="C116" s="1" t="s">
        <v>15</v>
      </c>
      <c r="D116" s="5" t="s">
        <v>24</v>
      </c>
      <c r="E116" s="6">
        <v>76</v>
      </c>
      <c r="F116" s="6">
        <v>4576.8999999999996</v>
      </c>
      <c r="G116" s="6">
        <v>5126.1279999999997</v>
      </c>
      <c r="H116" s="3">
        <v>915.38</v>
      </c>
      <c r="I116" s="4" t="s">
        <v>42</v>
      </c>
    </row>
    <row r="117" spans="1:9" ht="18" customHeight="1" x14ac:dyDescent="0.3">
      <c r="A117" s="1">
        <v>2020</v>
      </c>
      <c r="B117" s="1" t="s">
        <v>7</v>
      </c>
      <c r="C117" s="1" t="s">
        <v>15</v>
      </c>
      <c r="D117" s="5" t="s">
        <v>25</v>
      </c>
      <c r="E117" s="6">
        <v>46</v>
      </c>
      <c r="F117" s="6">
        <v>200</v>
      </c>
      <c r="G117" s="6">
        <v>224</v>
      </c>
      <c r="H117" s="3">
        <v>40</v>
      </c>
      <c r="I117" s="4" t="s">
        <v>42</v>
      </c>
    </row>
    <row r="118" spans="1:9" ht="18" customHeight="1" x14ac:dyDescent="0.3">
      <c r="A118" s="1">
        <v>2020</v>
      </c>
      <c r="B118" s="1" t="s">
        <v>7</v>
      </c>
      <c r="C118" s="1" t="s">
        <v>15</v>
      </c>
      <c r="D118" s="5" t="s">
        <v>23</v>
      </c>
      <c r="E118" s="6">
        <v>34</v>
      </c>
      <c r="F118" s="6">
        <v>4576.8</v>
      </c>
      <c r="G118" s="6">
        <v>5126.0160000000005</v>
      </c>
      <c r="H118" s="3">
        <v>915.36000000000013</v>
      </c>
      <c r="I118" s="4" t="s">
        <v>42</v>
      </c>
    </row>
    <row r="119" spans="1:9" ht="18" customHeight="1" x14ac:dyDescent="0.3">
      <c r="A119" s="1">
        <v>2020</v>
      </c>
      <c r="B119" s="1" t="s">
        <v>7</v>
      </c>
      <c r="C119" s="1" t="s">
        <v>13</v>
      </c>
      <c r="D119" s="2" t="s">
        <v>34</v>
      </c>
      <c r="E119" s="3">
        <v>7</v>
      </c>
      <c r="F119" s="3">
        <v>200</v>
      </c>
      <c r="G119" s="3">
        <v>224</v>
      </c>
      <c r="H119" s="3">
        <v>40</v>
      </c>
      <c r="I119" s="4" t="s">
        <v>42</v>
      </c>
    </row>
    <row r="120" spans="1:9" ht="18" customHeight="1" x14ac:dyDescent="0.3">
      <c r="A120" s="1">
        <v>2020</v>
      </c>
      <c r="B120" s="1" t="s">
        <v>7</v>
      </c>
      <c r="C120" s="1" t="s">
        <v>15</v>
      </c>
      <c r="D120" s="5" t="s">
        <v>27</v>
      </c>
      <c r="E120" s="6">
        <v>3</v>
      </c>
      <c r="F120" s="6">
        <v>4577.3</v>
      </c>
      <c r="G120" s="6">
        <v>5126.576</v>
      </c>
      <c r="H120" s="3">
        <v>915.46</v>
      </c>
      <c r="I120" s="4" t="s">
        <v>42</v>
      </c>
    </row>
    <row r="121" spans="1:9" ht="18" customHeight="1" x14ac:dyDescent="0.3">
      <c r="A121" s="1">
        <v>2020</v>
      </c>
      <c r="B121" s="1" t="s">
        <v>7</v>
      </c>
      <c r="C121" s="1" t="s">
        <v>32</v>
      </c>
      <c r="D121" s="5" t="s">
        <v>32</v>
      </c>
      <c r="E121" s="6">
        <v>2</v>
      </c>
      <c r="F121" s="6">
        <v>6600</v>
      </c>
      <c r="G121" s="6">
        <v>7392</v>
      </c>
      <c r="H121" s="3">
        <v>1320</v>
      </c>
      <c r="I121" s="4" t="s">
        <v>42</v>
      </c>
    </row>
    <row r="122" spans="1:9" ht="18" customHeight="1" x14ac:dyDescent="0.3">
      <c r="A122" s="1">
        <v>2020</v>
      </c>
      <c r="B122" s="1" t="s">
        <v>8</v>
      </c>
      <c r="C122" s="1" t="s">
        <v>14</v>
      </c>
      <c r="D122" s="2" t="s">
        <v>36</v>
      </c>
      <c r="E122" s="3">
        <v>3566</v>
      </c>
      <c r="F122" s="3">
        <v>4577.3</v>
      </c>
      <c r="G122" s="3">
        <v>5126.576</v>
      </c>
      <c r="H122" s="3">
        <v>915.46</v>
      </c>
      <c r="I122" s="4" t="s">
        <v>42</v>
      </c>
    </row>
    <row r="123" spans="1:9" ht="18" customHeight="1" x14ac:dyDescent="0.3">
      <c r="A123" s="1">
        <v>2020</v>
      </c>
      <c r="B123" s="1" t="s">
        <v>8</v>
      </c>
      <c r="C123" s="1" t="s">
        <v>14</v>
      </c>
      <c r="D123" s="2" t="s">
        <v>37</v>
      </c>
      <c r="E123" s="3">
        <v>2498</v>
      </c>
      <c r="F123" s="3">
        <v>8000</v>
      </c>
      <c r="G123" s="3">
        <v>8960</v>
      </c>
      <c r="H123" s="3">
        <v>1600</v>
      </c>
      <c r="I123" s="4" t="s">
        <v>42</v>
      </c>
    </row>
    <row r="124" spans="1:9" ht="18" customHeight="1" x14ac:dyDescent="0.3">
      <c r="A124" s="1">
        <v>2020</v>
      </c>
      <c r="B124" s="1" t="s">
        <v>8</v>
      </c>
      <c r="C124" s="1" t="s">
        <v>13</v>
      </c>
      <c r="D124" s="2" t="s">
        <v>35</v>
      </c>
      <c r="E124" s="3">
        <v>1245</v>
      </c>
      <c r="F124" s="3">
        <v>4577.2</v>
      </c>
      <c r="G124" s="3">
        <v>5126.4639999999999</v>
      </c>
      <c r="H124" s="3">
        <v>915.44</v>
      </c>
      <c r="I124" s="4" t="s">
        <v>42</v>
      </c>
    </row>
    <row r="125" spans="1:9" ht="18" customHeight="1" x14ac:dyDescent="0.3">
      <c r="A125" s="1">
        <v>2020</v>
      </c>
      <c r="B125" s="1" t="s">
        <v>8</v>
      </c>
      <c r="C125" s="1" t="s">
        <v>38</v>
      </c>
      <c r="D125" s="5" t="s">
        <v>30</v>
      </c>
      <c r="E125" s="6">
        <v>644</v>
      </c>
      <c r="F125" s="6">
        <v>5743.5</v>
      </c>
      <c r="G125" s="6">
        <v>6432.72</v>
      </c>
      <c r="H125" s="3">
        <v>1148.7</v>
      </c>
      <c r="I125" s="4" t="s">
        <v>42</v>
      </c>
    </row>
    <row r="126" spans="1:9" ht="18" customHeight="1" x14ac:dyDescent="0.3">
      <c r="A126" s="1">
        <v>2020</v>
      </c>
      <c r="B126" s="1" t="s">
        <v>8</v>
      </c>
      <c r="C126" s="1" t="s">
        <v>12</v>
      </c>
      <c r="D126" s="5" t="s">
        <v>29</v>
      </c>
      <c r="E126" s="6">
        <v>643</v>
      </c>
      <c r="F126" s="6">
        <v>7000</v>
      </c>
      <c r="G126" s="6">
        <v>7840</v>
      </c>
      <c r="H126" s="3">
        <v>1400</v>
      </c>
      <c r="I126" s="4" t="s">
        <v>42</v>
      </c>
    </row>
    <row r="127" spans="1:9" ht="18" customHeight="1" x14ac:dyDescent="0.3">
      <c r="A127" s="1">
        <v>2020</v>
      </c>
      <c r="B127" s="1" t="s">
        <v>8</v>
      </c>
      <c r="C127" s="1" t="s">
        <v>38</v>
      </c>
      <c r="D127" s="5" t="s">
        <v>31</v>
      </c>
      <c r="E127" s="6">
        <v>455</v>
      </c>
      <c r="F127" s="6">
        <v>4578.6000000000004</v>
      </c>
      <c r="G127" s="6">
        <v>5128.0320000000002</v>
      </c>
      <c r="H127" s="3">
        <v>915.72000000000014</v>
      </c>
      <c r="I127" s="4" t="s">
        <v>42</v>
      </c>
    </row>
    <row r="128" spans="1:9" ht="18" customHeight="1" x14ac:dyDescent="0.3">
      <c r="A128" s="1">
        <v>2020</v>
      </c>
      <c r="B128" s="1" t="s">
        <v>8</v>
      </c>
      <c r="C128" s="1" t="s">
        <v>12</v>
      </c>
      <c r="D128" s="5" t="s">
        <v>28</v>
      </c>
      <c r="E128" s="7">
        <v>345</v>
      </c>
      <c r="F128" s="7">
        <v>7000</v>
      </c>
      <c r="G128" s="7">
        <v>7840</v>
      </c>
      <c r="H128" s="3">
        <v>1400</v>
      </c>
      <c r="I128" s="4" t="s">
        <v>42</v>
      </c>
    </row>
    <row r="129" spans="1:9" ht="18" customHeight="1" x14ac:dyDescent="0.3">
      <c r="A129" s="1">
        <v>2020</v>
      </c>
      <c r="B129" s="1" t="s">
        <v>8</v>
      </c>
      <c r="C129" s="1" t="s">
        <v>13</v>
      </c>
      <c r="D129" s="2" t="s">
        <v>33</v>
      </c>
      <c r="E129" s="3">
        <v>122</v>
      </c>
      <c r="F129" s="3">
        <v>100</v>
      </c>
      <c r="G129" s="3">
        <v>112</v>
      </c>
      <c r="H129" s="3">
        <v>20</v>
      </c>
      <c r="I129" s="4" t="s">
        <v>42</v>
      </c>
    </row>
    <row r="130" spans="1:9" ht="18" customHeight="1" x14ac:dyDescent="0.3">
      <c r="A130" s="1">
        <v>2020</v>
      </c>
      <c r="B130" s="1" t="s">
        <v>8</v>
      </c>
      <c r="C130" s="1" t="s">
        <v>15</v>
      </c>
      <c r="D130" s="5" t="s">
        <v>26</v>
      </c>
      <c r="E130" s="6">
        <v>78</v>
      </c>
      <c r="F130" s="6">
        <v>4577.2</v>
      </c>
      <c r="G130" s="6">
        <v>5126.4639999999999</v>
      </c>
      <c r="H130" s="3">
        <v>915.44</v>
      </c>
      <c r="I130" s="4" t="s">
        <v>42</v>
      </c>
    </row>
    <row r="131" spans="1:9" ht="18" customHeight="1" x14ac:dyDescent="0.3">
      <c r="A131" s="1">
        <v>2020</v>
      </c>
      <c r="B131" s="1" t="s">
        <v>8</v>
      </c>
      <c r="C131" s="1" t="s">
        <v>15</v>
      </c>
      <c r="D131" s="5" t="s">
        <v>24</v>
      </c>
      <c r="E131" s="6">
        <v>76</v>
      </c>
      <c r="F131" s="6">
        <v>4576.8999999999996</v>
      </c>
      <c r="G131" s="6">
        <v>5126.1279999999997</v>
      </c>
      <c r="H131" s="3">
        <v>915.38</v>
      </c>
      <c r="I131" s="4" t="s">
        <v>42</v>
      </c>
    </row>
    <row r="132" spans="1:9" ht="18" customHeight="1" x14ac:dyDescent="0.3">
      <c r="A132" s="1">
        <v>2020</v>
      </c>
      <c r="B132" s="1" t="s">
        <v>8</v>
      </c>
      <c r="C132" s="1" t="s">
        <v>15</v>
      </c>
      <c r="D132" s="5" t="s">
        <v>25</v>
      </c>
      <c r="E132" s="6">
        <v>46</v>
      </c>
      <c r="F132" s="6">
        <v>200</v>
      </c>
      <c r="G132" s="6">
        <v>224</v>
      </c>
      <c r="H132" s="3">
        <v>40</v>
      </c>
      <c r="I132" s="4" t="s">
        <v>42</v>
      </c>
    </row>
    <row r="133" spans="1:9" ht="18" customHeight="1" x14ac:dyDescent="0.3">
      <c r="A133" s="1">
        <v>2020</v>
      </c>
      <c r="B133" s="1" t="s">
        <v>8</v>
      </c>
      <c r="C133" s="1" t="s">
        <v>15</v>
      </c>
      <c r="D133" s="5" t="s">
        <v>23</v>
      </c>
      <c r="E133" s="6">
        <v>34</v>
      </c>
      <c r="F133" s="6">
        <v>4576.8</v>
      </c>
      <c r="G133" s="6">
        <v>5126.0160000000005</v>
      </c>
      <c r="H133" s="3">
        <v>915.36000000000013</v>
      </c>
      <c r="I133" s="4" t="s">
        <v>40</v>
      </c>
    </row>
    <row r="134" spans="1:9" ht="18" customHeight="1" x14ac:dyDescent="0.3">
      <c r="A134" s="1">
        <v>2020</v>
      </c>
      <c r="B134" s="1" t="s">
        <v>8</v>
      </c>
      <c r="C134" s="1" t="s">
        <v>13</v>
      </c>
      <c r="D134" s="2" t="s">
        <v>34</v>
      </c>
      <c r="E134" s="3">
        <v>7</v>
      </c>
      <c r="F134" s="3">
        <v>200</v>
      </c>
      <c r="G134" s="3">
        <v>224</v>
      </c>
      <c r="H134" s="3">
        <v>40</v>
      </c>
      <c r="I134" s="4" t="s">
        <v>40</v>
      </c>
    </row>
    <row r="135" spans="1:9" ht="18" customHeight="1" x14ac:dyDescent="0.3">
      <c r="A135" s="1">
        <v>2020</v>
      </c>
      <c r="B135" s="1" t="s">
        <v>8</v>
      </c>
      <c r="C135" s="1" t="s">
        <v>15</v>
      </c>
      <c r="D135" s="5" t="s">
        <v>27</v>
      </c>
      <c r="E135" s="6">
        <v>3</v>
      </c>
      <c r="F135" s="6">
        <v>4577.3</v>
      </c>
      <c r="G135" s="6">
        <v>5126.576</v>
      </c>
      <c r="H135" s="3">
        <v>915.46</v>
      </c>
      <c r="I135" s="4" t="s">
        <v>40</v>
      </c>
    </row>
    <row r="136" spans="1:9" ht="18" customHeight="1" x14ac:dyDescent="0.3">
      <c r="A136" s="1">
        <v>2020</v>
      </c>
      <c r="B136" s="1" t="s">
        <v>8</v>
      </c>
      <c r="C136" s="1" t="s">
        <v>32</v>
      </c>
      <c r="D136" s="5" t="s">
        <v>32</v>
      </c>
      <c r="E136" s="6">
        <v>2</v>
      </c>
      <c r="F136" s="6">
        <v>6600</v>
      </c>
      <c r="G136" s="6">
        <v>7392</v>
      </c>
      <c r="H136" s="3">
        <v>1320</v>
      </c>
      <c r="I136" s="4" t="s">
        <v>40</v>
      </c>
    </row>
    <row r="137" spans="1:9" ht="18" customHeight="1" x14ac:dyDescent="0.3">
      <c r="A137" s="1">
        <v>2020</v>
      </c>
      <c r="B137" s="1" t="s">
        <v>9</v>
      </c>
      <c r="C137" s="1" t="s">
        <v>14</v>
      </c>
      <c r="D137" s="2" t="s">
        <v>36</v>
      </c>
      <c r="E137" s="3">
        <v>3566</v>
      </c>
      <c r="F137" s="3">
        <v>4577.3</v>
      </c>
      <c r="G137" s="3">
        <v>5126.576</v>
      </c>
      <c r="H137" s="3">
        <v>915.46</v>
      </c>
      <c r="I137" s="4" t="s">
        <v>40</v>
      </c>
    </row>
    <row r="138" spans="1:9" ht="18" customHeight="1" x14ac:dyDescent="0.3">
      <c r="A138" s="1">
        <v>2020</v>
      </c>
      <c r="B138" s="1" t="s">
        <v>9</v>
      </c>
      <c r="C138" s="1" t="s">
        <v>14</v>
      </c>
      <c r="D138" s="2" t="s">
        <v>37</v>
      </c>
      <c r="E138" s="3">
        <v>2498</v>
      </c>
      <c r="F138" s="3">
        <v>8000</v>
      </c>
      <c r="G138" s="3">
        <v>8960</v>
      </c>
      <c r="H138" s="3">
        <v>1600</v>
      </c>
      <c r="I138" s="4" t="s">
        <v>40</v>
      </c>
    </row>
    <row r="139" spans="1:9" ht="18" customHeight="1" x14ac:dyDescent="0.3">
      <c r="A139" s="1">
        <v>2020</v>
      </c>
      <c r="B139" s="1" t="s">
        <v>9</v>
      </c>
      <c r="C139" s="1" t="s">
        <v>13</v>
      </c>
      <c r="D139" s="2" t="s">
        <v>35</v>
      </c>
      <c r="E139" s="3">
        <v>1245</v>
      </c>
      <c r="F139" s="3">
        <v>4577.2</v>
      </c>
      <c r="G139" s="3">
        <v>5126.4639999999999</v>
      </c>
      <c r="H139" s="3">
        <v>915.44</v>
      </c>
      <c r="I139" s="4" t="s">
        <v>40</v>
      </c>
    </row>
    <row r="140" spans="1:9" ht="18" customHeight="1" x14ac:dyDescent="0.3">
      <c r="A140" s="1">
        <v>2020</v>
      </c>
      <c r="B140" s="1" t="s">
        <v>9</v>
      </c>
      <c r="C140" s="1" t="s">
        <v>38</v>
      </c>
      <c r="D140" s="5" t="s">
        <v>30</v>
      </c>
      <c r="E140" s="6">
        <v>644</v>
      </c>
      <c r="F140" s="6">
        <v>5743.5</v>
      </c>
      <c r="G140" s="6">
        <v>6432.72</v>
      </c>
      <c r="H140" s="3">
        <v>1148.7</v>
      </c>
      <c r="I140" s="4" t="s">
        <v>40</v>
      </c>
    </row>
    <row r="141" spans="1:9" ht="18" customHeight="1" x14ac:dyDescent="0.3">
      <c r="A141" s="1">
        <v>2020</v>
      </c>
      <c r="B141" s="1" t="s">
        <v>9</v>
      </c>
      <c r="C141" s="1" t="s">
        <v>12</v>
      </c>
      <c r="D141" s="5" t="s">
        <v>29</v>
      </c>
      <c r="E141" s="6">
        <v>643</v>
      </c>
      <c r="F141" s="6">
        <v>7000</v>
      </c>
      <c r="G141" s="6">
        <v>7840</v>
      </c>
      <c r="H141" s="3">
        <v>1400</v>
      </c>
      <c r="I141" s="4" t="s">
        <v>40</v>
      </c>
    </row>
    <row r="142" spans="1:9" ht="18" customHeight="1" x14ac:dyDescent="0.3">
      <c r="A142" s="1">
        <v>2020</v>
      </c>
      <c r="B142" s="1" t="s">
        <v>9</v>
      </c>
      <c r="C142" s="1" t="s">
        <v>38</v>
      </c>
      <c r="D142" s="5" t="s">
        <v>31</v>
      </c>
      <c r="E142" s="6">
        <v>455</v>
      </c>
      <c r="F142" s="6">
        <v>4578.6000000000004</v>
      </c>
      <c r="G142" s="6">
        <v>5128.0320000000002</v>
      </c>
      <c r="H142" s="3">
        <v>915.72000000000014</v>
      </c>
      <c r="I142" s="4" t="s">
        <v>40</v>
      </c>
    </row>
    <row r="143" spans="1:9" ht="18" customHeight="1" x14ac:dyDescent="0.3">
      <c r="A143" s="1">
        <v>2020</v>
      </c>
      <c r="B143" s="1" t="s">
        <v>9</v>
      </c>
      <c r="C143" s="1" t="s">
        <v>12</v>
      </c>
      <c r="D143" s="5" t="s">
        <v>28</v>
      </c>
      <c r="E143" s="7">
        <v>345</v>
      </c>
      <c r="F143" s="7">
        <v>7000</v>
      </c>
      <c r="G143" s="7">
        <v>7840</v>
      </c>
      <c r="H143" s="3">
        <v>1400</v>
      </c>
      <c r="I143" s="4" t="s">
        <v>40</v>
      </c>
    </row>
    <row r="144" spans="1:9" ht="18" customHeight="1" x14ac:dyDescent="0.3">
      <c r="A144" s="1">
        <v>2020</v>
      </c>
      <c r="B144" s="1" t="s">
        <v>9</v>
      </c>
      <c r="C144" s="1" t="s">
        <v>13</v>
      </c>
      <c r="D144" s="2" t="s">
        <v>33</v>
      </c>
      <c r="E144" s="3">
        <v>122</v>
      </c>
      <c r="F144" s="3">
        <v>100</v>
      </c>
      <c r="G144" s="3">
        <v>112</v>
      </c>
      <c r="H144" s="3">
        <v>20</v>
      </c>
      <c r="I144" s="4" t="s">
        <v>40</v>
      </c>
    </row>
    <row r="145" spans="1:9" ht="18" customHeight="1" x14ac:dyDescent="0.3">
      <c r="A145" s="1">
        <v>2020</v>
      </c>
      <c r="B145" s="1" t="s">
        <v>9</v>
      </c>
      <c r="C145" s="1" t="s">
        <v>15</v>
      </c>
      <c r="D145" s="5" t="s">
        <v>26</v>
      </c>
      <c r="E145" s="6">
        <v>78</v>
      </c>
      <c r="F145" s="6">
        <v>4577.2</v>
      </c>
      <c r="G145" s="6">
        <v>5126.4639999999999</v>
      </c>
      <c r="H145" s="3">
        <v>915.44</v>
      </c>
      <c r="I145" s="4" t="s">
        <v>40</v>
      </c>
    </row>
    <row r="146" spans="1:9" ht="18" customHeight="1" x14ac:dyDescent="0.3">
      <c r="A146" s="1">
        <v>2020</v>
      </c>
      <c r="B146" s="1" t="s">
        <v>9</v>
      </c>
      <c r="C146" s="1" t="s">
        <v>15</v>
      </c>
      <c r="D146" s="5" t="s">
        <v>24</v>
      </c>
      <c r="E146" s="6">
        <v>76</v>
      </c>
      <c r="F146" s="6">
        <v>4576.8999999999996</v>
      </c>
      <c r="G146" s="6">
        <v>5126.1279999999997</v>
      </c>
      <c r="H146" s="3">
        <v>915.38</v>
      </c>
      <c r="I146" s="4" t="s">
        <v>40</v>
      </c>
    </row>
    <row r="147" spans="1:9" ht="18" customHeight="1" x14ac:dyDescent="0.3">
      <c r="A147" s="1">
        <v>2020</v>
      </c>
      <c r="B147" s="1" t="s">
        <v>9</v>
      </c>
      <c r="C147" s="1" t="s">
        <v>15</v>
      </c>
      <c r="D147" s="5" t="s">
        <v>25</v>
      </c>
      <c r="E147" s="6">
        <v>46</v>
      </c>
      <c r="F147" s="6">
        <v>200</v>
      </c>
      <c r="G147" s="6">
        <v>224</v>
      </c>
      <c r="H147" s="3">
        <v>40</v>
      </c>
      <c r="I147" s="4" t="s">
        <v>40</v>
      </c>
    </row>
    <row r="148" spans="1:9" ht="18" customHeight="1" x14ac:dyDescent="0.3">
      <c r="A148" s="1">
        <v>2020</v>
      </c>
      <c r="B148" s="1" t="s">
        <v>9</v>
      </c>
      <c r="C148" s="1" t="s">
        <v>15</v>
      </c>
      <c r="D148" s="5" t="s">
        <v>23</v>
      </c>
      <c r="E148" s="6">
        <v>34</v>
      </c>
      <c r="F148" s="6">
        <v>4576.8</v>
      </c>
      <c r="G148" s="6">
        <v>5126.0160000000005</v>
      </c>
      <c r="H148" s="3">
        <v>915.36000000000013</v>
      </c>
      <c r="I148" s="4" t="s">
        <v>40</v>
      </c>
    </row>
    <row r="149" spans="1:9" ht="18" customHeight="1" x14ac:dyDescent="0.3">
      <c r="A149" s="1">
        <v>2020</v>
      </c>
      <c r="B149" s="1" t="s">
        <v>9</v>
      </c>
      <c r="C149" s="1" t="s">
        <v>13</v>
      </c>
      <c r="D149" s="2" t="s">
        <v>34</v>
      </c>
      <c r="E149" s="3">
        <v>7</v>
      </c>
      <c r="F149" s="3">
        <v>200</v>
      </c>
      <c r="G149" s="3">
        <v>224</v>
      </c>
      <c r="H149" s="3">
        <v>40</v>
      </c>
      <c r="I149" s="4" t="s">
        <v>40</v>
      </c>
    </row>
    <row r="150" spans="1:9" ht="18" customHeight="1" x14ac:dyDescent="0.3">
      <c r="A150" s="1">
        <v>2020</v>
      </c>
      <c r="B150" s="1" t="s">
        <v>9</v>
      </c>
      <c r="C150" s="1" t="s">
        <v>15</v>
      </c>
      <c r="D150" s="5" t="s">
        <v>27</v>
      </c>
      <c r="E150" s="6">
        <v>3</v>
      </c>
      <c r="F150" s="6">
        <v>4577.3</v>
      </c>
      <c r="G150" s="6">
        <v>5126.576</v>
      </c>
      <c r="H150" s="3">
        <v>915.46</v>
      </c>
      <c r="I150" s="4" t="s">
        <v>42</v>
      </c>
    </row>
    <row r="151" spans="1:9" ht="18" customHeight="1" x14ac:dyDescent="0.3">
      <c r="A151" s="1">
        <v>2020</v>
      </c>
      <c r="B151" s="1" t="s">
        <v>9</v>
      </c>
      <c r="C151" s="1" t="s">
        <v>32</v>
      </c>
      <c r="D151" s="5" t="s">
        <v>32</v>
      </c>
      <c r="E151" s="6">
        <v>2</v>
      </c>
      <c r="F151" s="6">
        <v>6600</v>
      </c>
      <c r="G151" s="6">
        <v>7392</v>
      </c>
      <c r="H151" s="3">
        <v>1320</v>
      </c>
      <c r="I151" s="4" t="s">
        <v>42</v>
      </c>
    </row>
    <row r="152" spans="1:9" ht="18" customHeight="1" x14ac:dyDescent="0.3">
      <c r="A152" s="1">
        <v>2020</v>
      </c>
      <c r="B152" s="1" t="s">
        <v>10</v>
      </c>
      <c r="C152" s="1" t="s">
        <v>14</v>
      </c>
      <c r="D152" s="2" t="s">
        <v>36</v>
      </c>
      <c r="E152" s="3">
        <v>3566</v>
      </c>
      <c r="F152" s="3">
        <v>4577.3</v>
      </c>
      <c r="G152" s="3">
        <v>5126.576</v>
      </c>
      <c r="H152" s="3">
        <v>915.46</v>
      </c>
      <c r="I152" s="4" t="s">
        <v>42</v>
      </c>
    </row>
    <row r="153" spans="1:9" ht="18" customHeight="1" x14ac:dyDescent="0.3">
      <c r="A153" s="1">
        <v>2020</v>
      </c>
      <c r="B153" s="1" t="s">
        <v>10</v>
      </c>
      <c r="C153" s="1" t="s">
        <v>14</v>
      </c>
      <c r="D153" s="2" t="s">
        <v>37</v>
      </c>
      <c r="E153" s="3">
        <v>2498</v>
      </c>
      <c r="F153" s="3">
        <v>8000</v>
      </c>
      <c r="G153" s="3">
        <v>8960</v>
      </c>
      <c r="H153" s="3">
        <v>1600</v>
      </c>
      <c r="I153" s="4" t="s">
        <v>42</v>
      </c>
    </row>
    <row r="154" spans="1:9" ht="18" customHeight="1" x14ac:dyDescent="0.3">
      <c r="A154" s="1">
        <v>2020</v>
      </c>
      <c r="B154" s="1" t="s">
        <v>10</v>
      </c>
      <c r="C154" s="1" t="s">
        <v>13</v>
      </c>
      <c r="D154" s="2" t="s">
        <v>35</v>
      </c>
      <c r="E154" s="3">
        <v>1245</v>
      </c>
      <c r="F154" s="3">
        <v>4577.2</v>
      </c>
      <c r="G154" s="3">
        <v>5126.4639999999999</v>
      </c>
      <c r="H154" s="3">
        <v>915.44</v>
      </c>
      <c r="I154" s="4" t="s">
        <v>42</v>
      </c>
    </row>
    <row r="155" spans="1:9" ht="18" customHeight="1" x14ac:dyDescent="0.3">
      <c r="A155" s="1">
        <v>2020</v>
      </c>
      <c r="B155" s="1" t="s">
        <v>10</v>
      </c>
      <c r="C155" s="1" t="s">
        <v>38</v>
      </c>
      <c r="D155" s="5" t="s">
        <v>30</v>
      </c>
      <c r="E155" s="6">
        <v>644</v>
      </c>
      <c r="F155" s="6">
        <v>5743.5</v>
      </c>
      <c r="G155" s="6">
        <v>6432.72</v>
      </c>
      <c r="H155" s="3">
        <v>1148.7</v>
      </c>
      <c r="I155" s="4" t="s">
        <v>42</v>
      </c>
    </row>
    <row r="156" spans="1:9" ht="18" customHeight="1" x14ac:dyDescent="0.3">
      <c r="A156" s="1">
        <v>2020</v>
      </c>
      <c r="B156" s="1" t="s">
        <v>10</v>
      </c>
      <c r="C156" s="1" t="s">
        <v>12</v>
      </c>
      <c r="D156" s="5" t="s">
        <v>29</v>
      </c>
      <c r="E156" s="6">
        <v>643</v>
      </c>
      <c r="F156" s="6">
        <v>7000</v>
      </c>
      <c r="G156" s="6">
        <v>7840</v>
      </c>
      <c r="H156" s="3">
        <v>1400</v>
      </c>
      <c r="I156" s="4" t="s">
        <v>42</v>
      </c>
    </row>
    <row r="157" spans="1:9" ht="18" customHeight="1" x14ac:dyDescent="0.3">
      <c r="A157" s="1">
        <v>2020</v>
      </c>
      <c r="B157" s="1" t="s">
        <v>10</v>
      </c>
      <c r="C157" s="1" t="s">
        <v>38</v>
      </c>
      <c r="D157" s="5" t="s">
        <v>31</v>
      </c>
      <c r="E157" s="6">
        <v>455</v>
      </c>
      <c r="F157" s="6">
        <v>4578.6000000000004</v>
      </c>
      <c r="G157" s="6">
        <v>5128.0320000000002</v>
      </c>
      <c r="H157" s="3">
        <v>915.72000000000014</v>
      </c>
      <c r="I157" s="4" t="s">
        <v>42</v>
      </c>
    </row>
    <row r="158" spans="1:9" ht="18" customHeight="1" x14ac:dyDescent="0.3">
      <c r="A158" s="1">
        <v>2020</v>
      </c>
      <c r="B158" s="1" t="s">
        <v>10</v>
      </c>
      <c r="C158" s="1" t="s">
        <v>12</v>
      </c>
      <c r="D158" s="5" t="s">
        <v>28</v>
      </c>
      <c r="E158" s="7">
        <v>345</v>
      </c>
      <c r="F158" s="7">
        <v>7000</v>
      </c>
      <c r="G158" s="7">
        <v>7840</v>
      </c>
      <c r="H158" s="3">
        <v>1400</v>
      </c>
      <c r="I158" s="4" t="s">
        <v>42</v>
      </c>
    </row>
    <row r="159" spans="1:9" ht="18" customHeight="1" x14ac:dyDescent="0.3">
      <c r="A159" s="1">
        <v>2020</v>
      </c>
      <c r="B159" s="1" t="s">
        <v>10</v>
      </c>
      <c r="C159" s="1" t="s">
        <v>13</v>
      </c>
      <c r="D159" s="2" t="s">
        <v>33</v>
      </c>
      <c r="E159" s="3">
        <v>122</v>
      </c>
      <c r="F159" s="3">
        <v>100</v>
      </c>
      <c r="G159" s="3">
        <v>112</v>
      </c>
      <c r="H159" s="3">
        <v>20</v>
      </c>
      <c r="I159" s="4" t="s">
        <v>42</v>
      </c>
    </row>
    <row r="160" spans="1:9" ht="18" customHeight="1" x14ac:dyDescent="0.3">
      <c r="A160" s="1">
        <v>2020</v>
      </c>
      <c r="B160" s="1" t="s">
        <v>10</v>
      </c>
      <c r="C160" s="1" t="s">
        <v>15</v>
      </c>
      <c r="D160" s="5" t="s">
        <v>26</v>
      </c>
      <c r="E160" s="6">
        <v>78</v>
      </c>
      <c r="F160" s="6">
        <v>4577.2</v>
      </c>
      <c r="G160" s="6">
        <v>5126.4639999999999</v>
      </c>
      <c r="H160" s="3">
        <v>915.44</v>
      </c>
      <c r="I160" s="4" t="s">
        <v>42</v>
      </c>
    </row>
    <row r="161" spans="1:9" ht="18" customHeight="1" x14ac:dyDescent="0.3">
      <c r="A161" s="1">
        <v>2020</v>
      </c>
      <c r="B161" s="1" t="s">
        <v>10</v>
      </c>
      <c r="C161" s="1" t="s">
        <v>15</v>
      </c>
      <c r="D161" s="5" t="s">
        <v>24</v>
      </c>
      <c r="E161" s="6">
        <v>76</v>
      </c>
      <c r="F161" s="6">
        <v>4576.8999999999996</v>
      </c>
      <c r="G161" s="6">
        <v>5126.1279999999997</v>
      </c>
      <c r="H161" s="3">
        <v>915.38</v>
      </c>
      <c r="I161" s="4" t="s">
        <v>42</v>
      </c>
    </row>
    <row r="162" spans="1:9" ht="18" customHeight="1" x14ac:dyDescent="0.3">
      <c r="A162" s="1">
        <v>2020</v>
      </c>
      <c r="B162" s="1" t="s">
        <v>10</v>
      </c>
      <c r="C162" s="1" t="s">
        <v>15</v>
      </c>
      <c r="D162" s="5" t="s">
        <v>25</v>
      </c>
      <c r="E162" s="6">
        <v>46</v>
      </c>
      <c r="F162" s="6">
        <v>200</v>
      </c>
      <c r="G162" s="6">
        <v>224</v>
      </c>
      <c r="H162" s="3">
        <v>40</v>
      </c>
      <c r="I162" s="4" t="s">
        <v>42</v>
      </c>
    </row>
    <row r="163" spans="1:9" ht="18" customHeight="1" x14ac:dyDescent="0.3">
      <c r="A163" s="1">
        <v>2020</v>
      </c>
      <c r="B163" s="1" t="s">
        <v>10</v>
      </c>
      <c r="C163" s="1" t="s">
        <v>15</v>
      </c>
      <c r="D163" s="5" t="s">
        <v>23</v>
      </c>
      <c r="E163" s="6">
        <v>34</v>
      </c>
      <c r="F163" s="6">
        <v>4576.8</v>
      </c>
      <c r="G163" s="6">
        <v>5126.0160000000005</v>
      </c>
      <c r="H163" s="3">
        <v>915.36000000000013</v>
      </c>
      <c r="I163" s="4" t="s">
        <v>42</v>
      </c>
    </row>
    <row r="164" spans="1:9" ht="18" customHeight="1" x14ac:dyDescent="0.3">
      <c r="A164" s="1">
        <v>2020</v>
      </c>
      <c r="B164" s="1" t="s">
        <v>10</v>
      </c>
      <c r="C164" s="1" t="s">
        <v>13</v>
      </c>
      <c r="D164" s="2" t="s">
        <v>34</v>
      </c>
      <c r="E164" s="3">
        <v>7</v>
      </c>
      <c r="F164" s="3">
        <v>200</v>
      </c>
      <c r="G164" s="3">
        <v>224</v>
      </c>
      <c r="H164" s="3">
        <v>40</v>
      </c>
      <c r="I164" s="4" t="s">
        <v>42</v>
      </c>
    </row>
    <row r="165" spans="1:9" ht="18" customHeight="1" x14ac:dyDescent="0.3">
      <c r="A165" s="1">
        <v>2020</v>
      </c>
      <c r="B165" s="1" t="s">
        <v>10</v>
      </c>
      <c r="C165" s="1" t="s">
        <v>15</v>
      </c>
      <c r="D165" s="5" t="s">
        <v>27</v>
      </c>
      <c r="E165" s="6">
        <v>3</v>
      </c>
      <c r="F165" s="6">
        <v>4577.3</v>
      </c>
      <c r="G165" s="6">
        <v>5126.576</v>
      </c>
      <c r="H165" s="3">
        <v>915.46</v>
      </c>
      <c r="I165" s="4" t="s">
        <v>42</v>
      </c>
    </row>
    <row r="166" spans="1:9" ht="18" customHeight="1" x14ac:dyDescent="0.3">
      <c r="A166" s="1">
        <v>2020</v>
      </c>
      <c r="B166" s="1" t="s">
        <v>10</v>
      </c>
      <c r="C166" s="1" t="s">
        <v>32</v>
      </c>
      <c r="D166" s="5" t="s">
        <v>32</v>
      </c>
      <c r="E166" s="6">
        <v>2</v>
      </c>
      <c r="F166" s="6">
        <v>6600</v>
      </c>
      <c r="G166" s="6">
        <v>7392</v>
      </c>
      <c r="H166" s="3">
        <v>1320</v>
      </c>
      <c r="I166" s="4" t="s">
        <v>40</v>
      </c>
    </row>
    <row r="167" spans="1:9" ht="18" customHeight="1" x14ac:dyDescent="0.3">
      <c r="A167" s="1">
        <v>2020</v>
      </c>
      <c r="B167" s="1" t="s">
        <v>11</v>
      </c>
      <c r="C167" s="1" t="s">
        <v>14</v>
      </c>
      <c r="D167" s="2" t="s">
        <v>36</v>
      </c>
      <c r="E167" s="3">
        <v>3566</v>
      </c>
      <c r="F167" s="3">
        <v>4577.3</v>
      </c>
      <c r="G167" s="3">
        <v>5126.576</v>
      </c>
      <c r="H167" s="3">
        <v>915.46</v>
      </c>
      <c r="I167" s="4" t="s">
        <v>40</v>
      </c>
    </row>
    <row r="168" spans="1:9" ht="18" customHeight="1" x14ac:dyDescent="0.3">
      <c r="A168" s="1">
        <v>2020</v>
      </c>
      <c r="B168" s="1" t="s">
        <v>11</v>
      </c>
      <c r="C168" s="1" t="s">
        <v>14</v>
      </c>
      <c r="D168" s="2" t="s">
        <v>37</v>
      </c>
      <c r="E168" s="3">
        <v>2498</v>
      </c>
      <c r="F168" s="3">
        <v>8000</v>
      </c>
      <c r="G168" s="3">
        <v>8960</v>
      </c>
      <c r="H168" s="3">
        <v>1600</v>
      </c>
      <c r="I168" s="4" t="s">
        <v>40</v>
      </c>
    </row>
    <row r="169" spans="1:9" ht="18" customHeight="1" x14ac:dyDescent="0.3">
      <c r="A169" s="1">
        <v>2020</v>
      </c>
      <c r="B169" s="1" t="s">
        <v>11</v>
      </c>
      <c r="C169" s="1" t="s">
        <v>13</v>
      </c>
      <c r="D169" s="2" t="s">
        <v>35</v>
      </c>
      <c r="E169" s="3">
        <v>1245</v>
      </c>
      <c r="F169" s="3">
        <v>4577.2</v>
      </c>
      <c r="G169" s="3">
        <v>5126.4639999999999</v>
      </c>
      <c r="H169" s="3">
        <v>915.44</v>
      </c>
      <c r="I169" s="4" t="s">
        <v>40</v>
      </c>
    </row>
    <row r="170" spans="1:9" ht="18" customHeight="1" x14ac:dyDescent="0.3">
      <c r="A170" s="1">
        <v>2020</v>
      </c>
      <c r="B170" s="1" t="s">
        <v>11</v>
      </c>
      <c r="C170" s="1" t="s">
        <v>38</v>
      </c>
      <c r="D170" s="5" t="s">
        <v>30</v>
      </c>
      <c r="E170" s="6">
        <v>644</v>
      </c>
      <c r="F170" s="6">
        <v>5743.5</v>
      </c>
      <c r="G170" s="6">
        <v>6432.72</v>
      </c>
      <c r="H170" s="3">
        <v>1148.7</v>
      </c>
      <c r="I170" s="4" t="s">
        <v>40</v>
      </c>
    </row>
    <row r="171" spans="1:9" ht="18" customHeight="1" x14ac:dyDescent="0.3">
      <c r="A171" s="1">
        <v>2020</v>
      </c>
      <c r="B171" s="1" t="s">
        <v>11</v>
      </c>
      <c r="C171" s="1" t="s">
        <v>12</v>
      </c>
      <c r="D171" s="5" t="s">
        <v>29</v>
      </c>
      <c r="E171" s="6">
        <v>643</v>
      </c>
      <c r="F171" s="6">
        <v>7000</v>
      </c>
      <c r="G171" s="6">
        <v>7840</v>
      </c>
      <c r="H171" s="3">
        <v>1400</v>
      </c>
      <c r="I171" s="4" t="s">
        <v>42</v>
      </c>
    </row>
    <row r="172" spans="1:9" ht="18" customHeight="1" x14ac:dyDescent="0.3">
      <c r="A172" s="1">
        <v>2020</v>
      </c>
      <c r="B172" s="1" t="s">
        <v>11</v>
      </c>
      <c r="C172" s="1" t="s">
        <v>38</v>
      </c>
      <c r="D172" s="5" t="s">
        <v>31</v>
      </c>
      <c r="E172" s="6">
        <v>455</v>
      </c>
      <c r="F172" s="6">
        <v>4578.6000000000004</v>
      </c>
      <c r="G172" s="6">
        <v>5128.0320000000002</v>
      </c>
      <c r="H172" s="3">
        <v>915.72000000000014</v>
      </c>
      <c r="I172" s="4" t="s">
        <v>42</v>
      </c>
    </row>
    <row r="173" spans="1:9" ht="18" customHeight="1" x14ac:dyDescent="0.3">
      <c r="A173" s="1">
        <v>2020</v>
      </c>
      <c r="B173" s="1" t="s">
        <v>11</v>
      </c>
      <c r="C173" s="1" t="s">
        <v>12</v>
      </c>
      <c r="D173" s="5" t="s">
        <v>28</v>
      </c>
      <c r="E173" s="7">
        <v>345</v>
      </c>
      <c r="F173" s="7">
        <v>7000</v>
      </c>
      <c r="G173" s="7">
        <v>7840</v>
      </c>
      <c r="H173" s="3">
        <v>1400</v>
      </c>
      <c r="I173" s="4" t="s">
        <v>42</v>
      </c>
    </row>
    <row r="174" spans="1:9" ht="18" customHeight="1" x14ac:dyDescent="0.3">
      <c r="A174" s="1">
        <v>2020</v>
      </c>
      <c r="B174" s="1" t="s">
        <v>11</v>
      </c>
      <c r="C174" s="1" t="s">
        <v>13</v>
      </c>
      <c r="D174" s="2" t="s">
        <v>33</v>
      </c>
      <c r="E174" s="3">
        <v>122</v>
      </c>
      <c r="F174" s="3">
        <v>100</v>
      </c>
      <c r="G174" s="3">
        <v>112</v>
      </c>
      <c r="H174" s="3">
        <v>20</v>
      </c>
      <c r="I174" s="4" t="s">
        <v>42</v>
      </c>
    </row>
    <row r="175" spans="1:9" ht="18" customHeight="1" x14ac:dyDescent="0.3">
      <c r="A175" s="1">
        <v>2020</v>
      </c>
      <c r="B175" s="1" t="s">
        <v>11</v>
      </c>
      <c r="C175" s="1" t="s">
        <v>15</v>
      </c>
      <c r="D175" s="5" t="s">
        <v>26</v>
      </c>
      <c r="E175" s="6">
        <v>78</v>
      </c>
      <c r="F175" s="6">
        <v>4577.2</v>
      </c>
      <c r="G175" s="6">
        <v>5126.4639999999999</v>
      </c>
      <c r="H175" s="3">
        <v>915.44</v>
      </c>
      <c r="I175" s="4" t="s">
        <v>42</v>
      </c>
    </row>
    <row r="176" spans="1:9" ht="18" customHeight="1" x14ac:dyDescent="0.3">
      <c r="A176" s="1">
        <v>2020</v>
      </c>
      <c r="B176" s="1" t="s">
        <v>11</v>
      </c>
      <c r="C176" s="1" t="s">
        <v>15</v>
      </c>
      <c r="D176" s="5" t="s">
        <v>24</v>
      </c>
      <c r="E176" s="6">
        <v>76</v>
      </c>
      <c r="F176" s="6">
        <v>4576.8999999999996</v>
      </c>
      <c r="G176" s="6">
        <v>5126.1279999999997</v>
      </c>
      <c r="H176" s="3">
        <v>915.38</v>
      </c>
      <c r="I176" s="4" t="s">
        <v>42</v>
      </c>
    </row>
    <row r="177" spans="1:9" ht="18" customHeight="1" x14ac:dyDescent="0.3">
      <c r="A177" s="1">
        <v>2020</v>
      </c>
      <c r="B177" s="1" t="s">
        <v>11</v>
      </c>
      <c r="C177" s="1" t="s">
        <v>15</v>
      </c>
      <c r="D177" s="5" t="s">
        <v>25</v>
      </c>
      <c r="E177" s="6">
        <v>46</v>
      </c>
      <c r="F177" s="6">
        <v>200</v>
      </c>
      <c r="G177" s="6">
        <v>224</v>
      </c>
      <c r="H177" s="3">
        <v>40</v>
      </c>
      <c r="I177" s="4" t="s">
        <v>42</v>
      </c>
    </row>
    <row r="178" spans="1:9" ht="18" customHeight="1" x14ac:dyDescent="0.3">
      <c r="A178" s="1">
        <v>2020</v>
      </c>
      <c r="B178" s="1" t="s">
        <v>11</v>
      </c>
      <c r="C178" s="1" t="s">
        <v>15</v>
      </c>
      <c r="D178" s="5" t="s">
        <v>23</v>
      </c>
      <c r="E178" s="6">
        <v>34</v>
      </c>
      <c r="F178" s="6">
        <v>4576.8</v>
      </c>
      <c r="G178" s="6">
        <v>5126.0160000000005</v>
      </c>
      <c r="H178" s="3">
        <v>915.36000000000013</v>
      </c>
      <c r="I178" s="4" t="s">
        <v>42</v>
      </c>
    </row>
    <row r="179" spans="1:9" ht="18" customHeight="1" x14ac:dyDescent="0.3">
      <c r="A179" s="1">
        <v>2020</v>
      </c>
      <c r="B179" s="1" t="s">
        <v>11</v>
      </c>
      <c r="C179" s="1" t="s">
        <v>13</v>
      </c>
      <c r="D179" s="2" t="s">
        <v>34</v>
      </c>
      <c r="E179" s="3">
        <v>7</v>
      </c>
      <c r="F179" s="3">
        <v>200</v>
      </c>
      <c r="G179" s="3">
        <v>224</v>
      </c>
      <c r="H179" s="3">
        <v>40</v>
      </c>
      <c r="I179" s="4" t="s">
        <v>42</v>
      </c>
    </row>
    <row r="180" spans="1:9" ht="18" customHeight="1" x14ac:dyDescent="0.3">
      <c r="A180" s="1">
        <v>2020</v>
      </c>
      <c r="B180" s="1" t="s">
        <v>11</v>
      </c>
      <c r="C180" s="1" t="s">
        <v>15</v>
      </c>
      <c r="D180" s="5" t="s">
        <v>27</v>
      </c>
      <c r="E180" s="6">
        <v>3</v>
      </c>
      <c r="F180" s="6">
        <v>4577.3</v>
      </c>
      <c r="G180" s="6">
        <v>5126.576</v>
      </c>
      <c r="H180" s="3">
        <v>915.46</v>
      </c>
      <c r="I180" s="4" t="s">
        <v>40</v>
      </c>
    </row>
    <row r="181" spans="1:9" ht="18" customHeight="1" x14ac:dyDescent="0.3">
      <c r="A181" s="1">
        <v>2020</v>
      </c>
      <c r="B181" s="1" t="s">
        <v>11</v>
      </c>
      <c r="C181" s="1" t="s">
        <v>32</v>
      </c>
      <c r="D181" s="5" t="s">
        <v>32</v>
      </c>
      <c r="E181" s="6">
        <v>2</v>
      </c>
      <c r="F181" s="6">
        <v>6600</v>
      </c>
      <c r="G181" s="6">
        <v>7392</v>
      </c>
      <c r="H181" s="3">
        <v>1320</v>
      </c>
      <c r="I181" s="4" t="s">
        <v>42</v>
      </c>
    </row>
    <row r="182" spans="1:9" ht="18" customHeight="1" x14ac:dyDescent="0.3">
      <c r="A182" s="1">
        <v>2021</v>
      </c>
      <c r="B182" s="1" t="s">
        <v>0</v>
      </c>
      <c r="C182" s="1" t="s">
        <v>14</v>
      </c>
      <c r="D182" s="2" t="s">
        <v>36</v>
      </c>
      <c r="E182" s="3">
        <v>6591.1679999999997</v>
      </c>
      <c r="F182" s="3">
        <v>4577.3</v>
      </c>
      <c r="G182" s="3">
        <v>5126.576</v>
      </c>
      <c r="H182" s="3">
        <v>915.46</v>
      </c>
      <c r="I182" s="4" t="s">
        <v>40</v>
      </c>
    </row>
    <row r="183" spans="1:9" ht="18" customHeight="1" x14ac:dyDescent="0.3">
      <c r="A183" s="1">
        <v>2021</v>
      </c>
      <c r="B183" s="1" t="s">
        <v>0</v>
      </c>
      <c r="C183" s="1" t="s">
        <v>14</v>
      </c>
      <c r="D183" s="2" t="s">
        <v>37</v>
      </c>
      <c r="E183" s="3">
        <v>8270.64</v>
      </c>
      <c r="F183" s="3">
        <v>8800</v>
      </c>
      <c r="G183" s="3">
        <v>8960</v>
      </c>
      <c r="H183" s="3">
        <v>1760</v>
      </c>
      <c r="I183" s="4" t="s">
        <v>40</v>
      </c>
    </row>
    <row r="184" spans="1:9" ht="18" customHeight="1" x14ac:dyDescent="0.3">
      <c r="A184" s="1">
        <v>2021</v>
      </c>
      <c r="B184" s="1" t="s">
        <v>0</v>
      </c>
      <c r="C184" s="1" t="s">
        <v>13</v>
      </c>
      <c r="D184" s="2" t="s">
        <v>35</v>
      </c>
      <c r="E184" s="3">
        <v>8470</v>
      </c>
      <c r="F184" s="3">
        <v>5034.92</v>
      </c>
      <c r="G184" s="3">
        <v>5126.4639999999999</v>
      </c>
      <c r="H184" s="3">
        <v>1006.984</v>
      </c>
      <c r="I184" s="4" t="s">
        <v>40</v>
      </c>
    </row>
    <row r="185" spans="1:9" ht="18" customHeight="1" x14ac:dyDescent="0.3">
      <c r="A185" s="1">
        <v>2021</v>
      </c>
      <c r="B185" s="1" t="s">
        <v>0</v>
      </c>
      <c r="C185" s="1" t="s">
        <v>38</v>
      </c>
      <c r="D185" s="5" t="s">
        <v>30</v>
      </c>
      <c r="E185" s="6">
        <v>6055.1985000000004</v>
      </c>
      <c r="F185" s="6">
        <v>6317.85</v>
      </c>
      <c r="G185" s="6">
        <v>6432.72</v>
      </c>
      <c r="H185" s="3">
        <v>1263.5700000000002</v>
      </c>
      <c r="I185" s="4" t="s">
        <v>40</v>
      </c>
    </row>
    <row r="186" spans="1:9" ht="18" customHeight="1" x14ac:dyDescent="0.3">
      <c r="A186" s="1">
        <v>2021</v>
      </c>
      <c r="B186" s="1" t="s">
        <v>0</v>
      </c>
      <c r="C186" s="1" t="s">
        <v>12</v>
      </c>
      <c r="D186" s="5" t="s">
        <v>29</v>
      </c>
      <c r="E186" s="6">
        <v>10368.4</v>
      </c>
      <c r="F186" s="6">
        <v>7700</v>
      </c>
      <c r="G186" s="6">
        <v>7840</v>
      </c>
      <c r="H186" s="3">
        <v>1540</v>
      </c>
      <c r="I186" s="4" t="s">
        <v>40</v>
      </c>
    </row>
    <row r="187" spans="1:9" ht="18" customHeight="1" x14ac:dyDescent="0.3">
      <c r="A187" s="1">
        <v>2021</v>
      </c>
      <c r="B187" s="1" t="s">
        <v>0</v>
      </c>
      <c r="C187" s="1" t="s">
        <v>38</v>
      </c>
      <c r="D187" s="5" t="s">
        <v>31</v>
      </c>
      <c r="E187" s="6">
        <v>3101.2624999999998</v>
      </c>
      <c r="F187" s="6">
        <v>5036.46</v>
      </c>
      <c r="G187" s="6">
        <v>5128.0320000000002</v>
      </c>
      <c r="H187" s="3">
        <v>1007.292</v>
      </c>
      <c r="I187" s="4" t="s">
        <v>40</v>
      </c>
    </row>
    <row r="188" spans="1:9" ht="18" customHeight="1" x14ac:dyDescent="0.3">
      <c r="A188" s="1">
        <v>2021</v>
      </c>
      <c r="B188" s="1" t="s">
        <v>0</v>
      </c>
      <c r="C188" s="1" t="s">
        <v>12</v>
      </c>
      <c r="D188" s="5" t="s">
        <v>28</v>
      </c>
      <c r="E188" s="7">
        <v>6591.1679999999997</v>
      </c>
      <c r="F188" s="7">
        <v>7700</v>
      </c>
      <c r="G188" s="7">
        <v>7840</v>
      </c>
      <c r="H188" s="3">
        <v>1540</v>
      </c>
      <c r="I188" s="4" t="s">
        <v>40</v>
      </c>
    </row>
    <row r="189" spans="1:9" ht="18" customHeight="1" x14ac:dyDescent="0.3">
      <c r="A189" s="1">
        <v>2021</v>
      </c>
      <c r="B189" s="1" t="s">
        <v>0</v>
      </c>
      <c r="C189" s="1" t="s">
        <v>13</v>
      </c>
      <c r="D189" s="2" t="s">
        <v>33</v>
      </c>
      <c r="E189" s="3">
        <v>6590.7359999999999</v>
      </c>
      <c r="F189" s="3">
        <v>110</v>
      </c>
      <c r="G189" s="3">
        <v>112</v>
      </c>
      <c r="H189" s="3">
        <v>22</v>
      </c>
      <c r="I189" s="4" t="s">
        <v>40</v>
      </c>
    </row>
    <row r="190" spans="1:9" ht="18" customHeight="1" x14ac:dyDescent="0.3">
      <c r="A190" s="1">
        <v>2021</v>
      </c>
      <c r="B190" s="1" t="s">
        <v>0</v>
      </c>
      <c r="C190" s="1" t="s">
        <v>15</v>
      </c>
      <c r="D190" s="5" t="s">
        <v>26</v>
      </c>
      <c r="E190" s="6">
        <v>288</v>
      </c>
      <c r="F190" s="6">
        <v>5034.92</v>
      </c>
      <c r="G190" s="6">
        <v>5126.4639999999999</v>
      </c>
      <c r="H190" s="3">
        <v>1006.984</v>
      </c>
      <c r="I190" s="4" t="s">
        <v>40</v>
      </c>
    </row>
    <row r="191" spans="1:9" ht="18" customHeight="1" x14ac:dyDescent="0.3">
      <c r="A191" s="1">
        <v>2021</v>
      </c>
      <c r="B191" s="1" t="s">
        <v>0</v>
      </c>
      <c r="C191" s="1" t="s">
        <v>15</v>
      </c>
      <c r="D191" s="5" t="s">
        <v>24</v>
      </c>
      <c r="E191" s="6">
        <v>6590.5919999999996</v>
      </c>
      <c r="F191" s="6">
        <v>4576.8999999999996</v>
      </c>
      <c r="G191" s="6">
        <v>5126.1279999999997</v>
      </c>
      <c r="H191" s="3">
        <v>915.38</v>
      </c>
      <c r="I191" s="4" t="s">
        <v>40</v>
      </c>
    </row>
    <row r="192" spans="1:9" ht="18" customHeight="1" x14ac:dyDescent="0.3">
      <c r="A192" s="1">
        <v>2021</v>
      </c>
      <c r="B192" s="1" t="s">
        <v>0</v>
      </c>
      <c r="C192" s="1" t="s">
        <v>15</v>
      </c>
      <c r="D192" s="5" t="s">
        <v>25</v>
      </c>
      <c r="E192" s="6">
        <v>4032.9300000000003</v>
      </c>
      <c r="F192" s="6">
        <v>200</v>
      </c>
      <c r="G192" s="6">
        <v>224</v>
      </c>
      <c r="H192" s="3">
        <v>40</v>
      </c>
      <c r="I192" s="4" t="s">
        <v>40</v>
      </c>
    </row>
    <row r="193" spans="1:9" ht="18" customHeight="1" x14ac:dyDescent="0.3">
      <c r="A193" s="1">
        <v>2021</v>
      </c>
      <c r="B193" s="1" t="s">
        <v>0</v>
      </c>
      <c r="C193" s="1" t="s">
        <v>15</v>
      </c>
      <c r="D193" s="5" t="s">
        <v>23</v>
      </c>
      <c r="E193" s="6">
        <v>7986</v>
      </c>
      <c r="F193" s="6">
        <v>4576.8</v>
      </c>
      <c r="G193" s="6">
        <v>5126.0160000000005</v>
      </c>
      <c r="H193" s="3">
        <v>915.36000000000013</v>
      </c>
      <c r="I193" s="4" t="s">
        <v>40</v>
      </c>
    </row>
    <row r="194" spans="1:9" ht="18" customHeight="1" x14ac:dyDescent="0.3">
      <c r="A194" s="1">
        <v>2021</v>
      </c>
      <c r="B194" s="1" t="s">
        <v>0</v>
      </c>
      <c r="C194" s="1" t="s">
        <v>13</v>
      </c>
      <c r="D194" s="2" t="s">
        <v>34</v>
      </c>
      <c r="E194" s="3">
        <v>5538.5330000000004</v>
      </c>
      <c r="F194" s="3">
        <v>200</v>
      </c>
      <c r="G194" s="3">
        <v>224</v>
      </c>
      <c r="H194" s="3">
        <v>40</v>
      </c>
      <c r="I194" s="4" t="s">
        <v>40</v>
      </c>
    </row>
    <row r="195" spans="1:9" ht="18" customHeight="1" x14ac:dyDescent="0.3">
      <c r="A195" s="1">
        <v>2021</v>
      </c>
      <c r="B195" s="1" t="s">
        <v>0</v>
      </c>
      <c r="C195" s="1" t="s">
        <v>32</v>
      </c>
      <c r="D195" s="5" t="s">
        <v>32</v>
      </c>
      <c r="E195" s="6">
        <v>3</v>
      </c>
      <c r="F195" s="6">
        <v>6600</v>
      </c>
      <c r="G195" s="6">
        <v>7392</v>
      </c>
      <c r="H195" s="3">
        <v>1320</v>
      </c>
      <c r="I195" s="4" t="s">
        <v>40</v>
      </c>
    </row>
    <row r="196" spans="1:9" ht="18" customHeight="1" x14ac:dyDescent="0.3">
      <c r="A196" s="1">
        <v>2021</v>
      </c>
      <c r="B196" s="1" t="s">
        <v>0</v>
      </c>
      <c r="C196" s="1" t="s">
        <v>15</v>
      </c>
      <c r="D196" s="5" t="s">
        <v>27</v>
      </c>
      <c r="E196" s="6">
        <v>3</v>
      </c>
      <c r="F196" s="6">
        <v>4577.3</v>
      </c>
      <c r="G196" s="6">
        <v>5126.576</v>
      </c>
      <c r="H196" s="3">
        <v>915.46</v>
      </c>
      <c r="I196" s="4" t="s">
        <v>40</v>
      </c>
    </row>
    <row r="197" spans="1:9" ht="18" customHeight="1" x14ac:dyDescent="0.3">
      <c r="A197" s="1">
        <v>2021</v>
      </c>
      <c r="B197" s="1" t="s">
        <v>1</v>
      </c>
      <c r="C197" s="1" t="s">
        <v>14</v>
      </c>
      <c r="D197" s="2" t="s">
        <v>36</v>
      </c>
      <c r="E197" s="3">
        <v>3566</v>
      </c>
      <c r="F197" s="3">
        <v>4577.3</v>
      </c>
      <c r="G197" s="3">
        <v>5126.576</v>
      </c>
      <c r="H197" s="3">
        <v>915.46</v>
      </c>
      <c r="I197" s="4" t="s">
        <v>40</v>
      </c>
    </row>
    <row r="198" spans="1:9" ht="18" customHeight="1" x14ac:dyDescent="0.3">
      <c r="A198" s="1">
        <v>2021</v>
      </c>
      <c r="B198" s="1" t="s">
        <v>1</v>
      </c>
      <c r="C198" s="1" t="s">
        <v>14</v>
      </c>
      <c r="D198" s="2" t="s">
        <v>37</v>
      </c>
      <c r="E198" s="3">
        <v>2498</v>
      </c>
      <c r="F198" s="3">
        <v>8000</v>
      </c>
      <c r="G198" s="3">
        <v>8960</v>
      </c>
      <c r="H198" s="3">
        <v>1600</v>
      </c>
      <c r="I198" s="4" t="s">
        <v>40</v>
      </c>
    </row>
    <row r="199" spans="1:9" ht="18" customHeight="1" x14ac:dyDescent="0.3">
      <c r="A199" s="1">
        <v>2021</v>
      </c>
      <c r="B199" s="1" t="s">
        <v>1</v>
      </c>
      <c r="C199" s="1" t="s">
        <v>13</v>
      </c>
      <c r="D199" s="2" t="s">
        <v>35</v>
      </c>
      <c r="E199" s="3">
        <v>1245</v>
      </c>
      <c r="F199" s="3">
        <v>4577.2</v>
      </c>
      <c r="G199" s="3">
        <v>5126.4639999999999</v>
      </c>
      <c r="H199" s="3">
        <v>915.44</v>
      </c>
      <c r="I199" s="4" t="s">
        <v>40</v>
      </c>
    </row>
    <row r="200" spans="1:9" ht="18" customHeight="1" x14ac:dyDescent="0.3">
      <c r="A200" s="1">
        <v>2021</v>
      </c>
      <c r="B200" s="1" t="s">
        <v>1</v>
      </c>
      <c r="C200" s="1" t="s">
        <v>38</v>
      </c>
      <c r="D200" s="5" t="s">
        <v>30</v>
      </c>
      <c r="E200" s="6">
        <v>644</v>
      </c>
      <c r="F200" s="6">
        <v>5743.5</v>
      </c>
      <c r="G200" s="6">
        <v>6432.72</v>
      </c>
      <c r="H200" s="3">
        <v>1148.7</v>
      </c>
      <c r="I200" s="4" t="s">
        <v>40</v>
      </c>
    </row>
    <row r="201" spans="1:9" ht="18" customHeight="1" x14ac:dyDescent="0.3">
      <c r="A201" s="1">
        <v>2021</v>
      </c>
      <c r="B201" s="1" t="s">
        <v>1</v>
      </c>
      <c r="C201" s="1" t="s">
        <v>12</v>
      </c>
      <c r="D201" s="5" t="s">
        <v>29</v>
      </c>
      <c r="E201" s="6">
        <v>643</v>
      </c>
      <c r="F201" s="6">
        <v>7000</v>
      </c>
      <c r="G201" s="6">
        <v>7840</v>
      </c>
      <c r="H201" s="3">
        <v>1400</v>
      </c>
      <c r="I201" s="4" t="s">
        <v>40</v>
      </c>
    </row>
    <row r="202" spans="1:9" ht="18" customHeight="1" x14ac:dyDescent="0.3">
      <c r="A202" s="1">
        <v>2021</v>
      </c>
      <c r="B202" s="1" t="s">
        <v>1</v>
      </c>
      <c r="C202" s="1" t="s">
        <v>38</v>
      </c>
      <c r="D202" s="5" t="s">
        <v>31</v>
      </c>
      <c r="E202" s="6">
        <v>455</v>
      </c>
      <c r="F202" s="6">
        <v>4578.6000000000004</v>
      </c>
      <c r="G202" s="6">
        <v>5128.0320000000002</v>
      </c>
      <c r="H202" s="3">
        <v>915.72000000000014</v>
      </c>
      <c r="I202" s="4" t="s">
        <v>40</v>
      </c>
    </row>
    <row r="203" spans="1:9" ht="18" customHeight="1" x14ac:dyDescent="0.3">
      <c r="A203" s="1">
        <v>2021</v>
      </c>
      <c r="B203" s="1" t="s">
        <v>1</v>
      </c>
      <c r="C203" s="1" t="s">
        <v>12</v>
      </c>
      <c r="D203" s="5" t="s">
        <v>28</v>
      </c>
      <c r="E203" s="7">
        <v>345</v>
      </c>
      <c r="F203" s="7">
        <v>7000</v>
      </c>
      <c r="G203" s="7">
        <v>7840</v>
      </c>
      <c r="H203" s="3">
        <v>1400</v>
      </c>
      <c r="I203" s="4" t="s">
        <v>40</v>
      </c>
    </row>
    <row r="204" spans="1:9" ht="18" customHeight="1" x14ac:dyDescent="0.3">
      <c r="A204" s="1">
        <v>2021</v>
      </c>
      <c r="B204" s="1" t="s">
        <v>1</v>
      </c>
      <c r="C204" s="1" t="s">
        <v>13</v>
      </c>
      <c r="D204" s="2" t="s">
        <v>33</v>
      </c>
      <c r="E204" s="3">
        <v>122</v>
      </c>
      <c r="F204" s="3">
        <v>100</v>
      </c>
      <c r="G204" s="3">
        <v>112</v>
      </c>
      <c r="H204" s="3">
        <v>20</v>
      </c>
      <c r="I204" s="4" t="s">
        <v>40</v>
      </c>
    </row>
    <row r="205" spans="1:9" ht="18" customHeight="1" x14ac:dyDescent="0.3">
      <c r="A205" s="1">
        <v>2021</v>
      </c>
      <c r="B205" s="1" t="s">
        <v>1</v>
      </c>
      <c r="C205" s="1" t="s">
        <v>15</v>
      </c>
      <c r="D205" s="5" t="s">
        <v>26</v>
      </c>
      <c r="E205" s="6">
        <v>78</v>
      </c>
      <c r="F205" s="6">
        <v>4577.2</v>
      </c>
      <c r="G205" s="6">
        <v>5126.4639999999999</v>
      </c>
      <c r="H205" s="3">
        <v>915.44</v>
      </c>
      <c r="I205" s="4" t="s">
        <v>40</v>
      </c>
    </row>
    <row r="206" spans="1:9" ht="18" customHeight="1" x14ac:dyDescent="0.3">
      <c r="A206" s="1">
        <v>2021</v>
      </c>
      <c r="B206" s="1" t="s">
        <v>1</v>
      </c>
      <c r="C206" s="1" t="s">
        <v>15</v>
      </c>
      <c r="D206" s="5" t="s">
        <v>24</v>
      </c>
      <c r="E206" s="6">
        <v>240</v>
      </c>
      <c r="F206" s="6">
        <v>4576.8999999999996</v>
      </c>
      <c r="G206" s="6">
        <v>5126.1279999999997</v>
      </c>
      <c r="H206" s="3">
        <v>915.38</v>
      </c>
      <c r="I206" s="4" t="s">
        <v>40</v>
      </c>
    </row>
    <row r="207" spans="1:9" ht="18" customHeight="1" x14ac:dyDescent="0.3">
      <c r="A207" s="1">
        <v>2021</v>
      </c>
      <c r="B207" s="1" t="s">
        <v>1</v>
      </c>
      <c r="C207" s="1" t="s">
        <v>15</v>
      </c>
      <c r="D207" s="5" t="s">
        <v>25</v>
      </c>
      <c r="E207" s="6">
        <v>5492.16</v>
      </c>
      <c r="F207" s="6">
        <v>200</v>
      </c>
      <c r="G207" s="6">
        <v>224</v>
      </c>
      <c r="H207" s="3">
        <v>40</v>
      </c>
      <c r="I207" s="4" t="s">
        <v>40</v>
      </c>
    </row>
    <row r="208" spans="1:9" ht="18" customHeight="1" x14ac:dyDescent="0.3">
      <c r="A208" s="1">
        <v>2021</v>
      </c>
      <c r="B208" s="1" t="s">
        <v>1</v>
      </c>
      <c r="C208" s="1" t="s">
        <v>15</v>
      </c>
      <c r="D208" s="5" t="s">
        <v>23</v>
      </c>
      <c r="E208" s="6">
        <v>240</v>
      </c>
      <c r="F208" s="6">
        <v>4576.8</v>
      </c>
      <c r="G208" s="6">
        <v>5126.0160000000005</v>
      </c>
      <c r="H208" s="3">
        <v>915.36000000000013</v>
      </c>
      <c r="I208" s="4" t="s">
        <v>40</v>
      </c>
    </row>
    <row r="209" spans="1:9" ht="18" customHeight="1" x14ac:dyDescent="0.3">
      <c r="A209" s="1">
        <v>2021</v>
      </c>
      <c r="B209" s="1" t="s">
        <v>1</v>
      </c>
      <c r="C209" s="1" t="s">
        <v>13</v>
      </c>
      <c r="D209" s="2" t="s">
        <v>34</v>
      </c>
      <c r="E209" s="3">
        <v>5492.76</v>
      </c>
      <c r="F209" s="3">
        <v>200</v>
      </c>
      <c r="G209" s="3">
        <v>224</v>
      </c>
      <c r="H209" s="3">
        <v>40</v>
      </c>
      <c r="I209" s="4" t="s">
        <v>40</v>
      </c>
    </row>
    <row r="210" spans="1:9" ht="18" customHeight="1" x14ac:dyDescent="0.3">
      <c r="A210" s="1">
        <v>2021</v>
      </c>
      <c r="B210" s="1" t="s">
        <v>1</v>
      </c>
      <c r="C210" s="1" t="s">
        <v>15</v>
      </c>
      <c r="D210" s="5" t="s">
        <v>27</v>
      </c>
      <c r="E210" s="6">
        <v>7920</v>
      </c>
      <c r="F210" s="6">
        <v>4577.3</v>
      </c>
      <c r="G210" s="6">
        <v>5126.576</v>
      </c>
      <c r="H210" s="3">
        <v>915.46</v>
      </c>
      <c r="I210" s="4" t="s">
        <v>40</v>
      </c>
    </row>
    <row r="211" spans="1:9" ht="18" customHeight="1" x14ac:dyDescent="0.3">
      <c r="A211" s="1">
        <v>2021</v>
      </c>
      <c r="B211" s="1" t="s">
        <v>1</v>
      </c>
      <c r="C211" s="1" t="s">
        <v>32</v>
      </c>
      <c r="D211" s="5" t="s">
        <v>32</v>
      </c>
      <c r="E211" s="6">
        <v>5492.76</v>
      </c>
      <c r="F211" s="6">
        <v>6600</v>
      </c>
      <c r="G211" s="6">
        <v>7392</v>
      </c>
      <c r="H211" s="3">
        <v>1320</v>
      </c>
      <c r="I211" s="4" t="s">
        <v>40</v>
      </c>
    </row>
    <row r="212" spans="1:9" ht="18" customHeight="1" x14ac:dyDescent="0.3">
      <c r="A212" s="1">
        <v>2021</v>
      </c>
      <c r="B212" s="1" t="s">
        <v>2</v>
      </c>
      <c r="C212" s="1" t="s">
        <v>14</v>
      </c>
      <c r="D212" s="2" t="s">
        <v>36</v>
      </c>
      <c r="E212" s="3">
        <v>9600</v>
      </c>
      <c r="F212" s="3">
        <v>4577.3</v>
      </c>
      <c r="G212" s="3">
        <v>5126.576</v>
      </c>
      <c r="H212" s="3">
        <v>915.46</v>
      </c>
      <c r="I212" s="4" t="s">
        <v>40</v>
      </c>
    </row>
    <row r="213" spans="1:9" ht="18" customHeight="1" x14ac:dyDescent="0.3">
      <c r="A213" s="1">
        <v>2021</v>
      </c>
      <c r="B213" s="1" t="s">
        <v>2</v>
      </c>
      <c r="C213" s="1" t="s">
        <v>14</v>
      </c>
      <c r="D213" s="2" t="s">
        <v>37</v>
      </c>
      <c r="E213" s="3">
        <v>5492.6399999999994</v>
      </c>
      <c r="F213" s="3">
        <v>8000</v>
      </c>
      <c r="G213" s="3">
        <v>8960</v>
      </c>
      <c r="H213" s="3">
        <v>1600</v>
      </c>
      <c r="I213" s="4" t="s">
        <v>40</v>
      </c>
    </row>
    <row r="214" spans="1:9" ht="18" customHeight="1" x14ac:dyDescent="0.3">
      <c r="A214" s="1">
        <v>2021</v>
      </c>
      <c r="B214" s="1" t="s">
        <v>2</v>
      </c>
      <c r="C214" s="1" t="s">
        <v>13</v>
      </c>
      <c r="D214" s="2" t="s">
        <v>35</v>
      </c>
      <c r="E214" s="3">
        <v>6892.2</v>
      </c>
      <c r="F214" s="3">
        <v>4577.2</v>
      </c>
      <c r="G214" s="3">
        <v>5126.4639999999999</v>
      </c>
      <c r="H214" s="3">
        <v>915.44</v>
      </c>
      <c r="I214" s="4" t="s">
        <v>40</v>
      </c>
    </row>
    <row r="215" spans="1:9" ht="18" customHeight="1" x14ac:dyDescent="0.3">
      <c r="A215" s="1">
        <v>2021</v>
      </c>
      <c r="B215" s="1" t="s">
        <v>2</v>
      </c>
      <c r="C215" s="1" t="s">
        <v>38</v>
      </c>
      <c r="D215" s="5" t="s">
        <v>30</v>
      </c>
      <c r="E215" s="6">
        <v>644</v>
      </c>
      <c r="F215" s="6">
        <v>5743.5</v>
      </c>
      <c r="G215" s="6">
        <v>6432.72</v>
      </c>
      <c r="H215" s="3">
        <v>1148.7</v>
      </c>
      <c r="I215" s="4" t="s">
        <v>40</v>
      </c>
    </row>
    <row r="216" spans="1:9" ht="18" customHeight="1" x14ac:dyDescent="0.3">
      <c r="A216" s="1">
        <v>2021</v>
      </c>
      <c r="B216" s="1" t="s">
        <v>2</v>
      </c>
      <c r="C216" s="1" t="s">
        <v>12</v>
      </c>
      <c r="D216" s="5" t="s">
        <v>29</v>
      </c>
      <c r="E216" s="6">
        <v>643</v>
      </c>
      <c r="F216" s="6">
        <v>7000</v>
      </c>
      <c r="G216" s="6">
        <v>7840</v>
      </c>
      <c r="H216" s="3">
        <v>1400</v>
      </c>
      <c r="I216" s="4" t="s">
        <v>40</v>
      </c>
    </row>
    <row r="217" spans="1:9" ht="18" customHeight="1" x14ac:dyDescent="0.3">
      <c r="A217" s="1">
        <v>2021</v>
      </c>
      <c r="B217" s="1" t="s">
        <v>2</v>
      </c>
      <c r="C217" s="1" t="s">
        <v>38</v>
      </c>
      <c r="D217" s="5" t="s">
        <v>31</v>
      </c>
      <c r="E217" s="6">
        <v>455</v>
      </c>
      <c r="F217" s="6">
        <v>4578.6000000000004</v>
      </c>
      <c r="G217" s="6">
        <v>5128.0320000000002</v>
      </c>
      <c r="H217" s="3">
        <v>915.72000000000014</v>
      </c>
      <c r="I217" s="4" t="s">
        <v>40</v>
      </c>
    </row>
    <row r="218" spans="1:9" ht="18" customHeight="1" x14ac:dyDescent="0.3">
      <c r="A218" s="1">
        <v>2021</v>
      </c>
      <c r="B218" s="1" t="s">
        <v>2</v>
      </c>
      <c r="C218" s="1" t="s">
        <v>12</v>
      </c>
      <c r="D218" s="5" t="s">
        <v>28</v>
      </c>
      <c r="E218" s="7">
        <v>345</v>
      </c>
      <c r="F218" s="7">
        <v>7000</v>
      </c>
      <c r="G218" s="7">
        <v>7840</v>
      </c>
      <c r="H218" s="3">
        <v>1400</v>
      </c>
      <c r="I218" s="4" t="s">
        <v>40</v>
      </c>
    </row>
    <row r="219" spans="1:9" ht="18" customHeight="1" x14ac:dyDescent="0.3">
      <c r="A219" s="1">
        <v>2021</v>
      </c>
      <c r="B219" s="1" t="s">
        <v>2</v>
      </c>
      <c r="C219" s="1" t="s">
        <v>13</v>
      </c>
      <c r="D219" s="2" t="s">
        <v>33</v>
      </c>
      <c r="E219" s="3">
        <v>122</v>
      </c>
      <c r="F219" s="3">
        <v>100</v>
      </c>
      <c r="G219" s="3">
        <v>112</v>
      </c>
      <c r="H219" s="3">
        <v>20</v>
      </c>
      <c r="I219" s="4" t="s">
        <v>40</v>
      </c>
    </row>
    <row r="220" spans="1:9" ht="18" customHeight="1" x14ac:dyDescent="0.3">
      <c r="A220" s="1">
        <v>2021</v>
      </c>
      <c r="B220" s="1" t="s">
        <v>2</v>
      </c>
      <c r="C220" s="1" t="s">
        <v>15</v>
      </c>
      <c r="D220" s="5" t="s">
        <v>26</v>
      </c>
      <c r="E220" s="6">
        <v>78</v>
      </c>
      <c r="F220" s="6">
        <v>4577.2</v>
      </c>
      <c r="G220" s="6">
        <v>5126.4639999999999</v>
      </c>
      <c r="H220" s="3">
        <v>915.44</v>
      </c>
      <c r="I220" s="4" t="s">
        <v>40</v>
      </c>
    </row>
    <row r="221" spans="1:9" ht="18" customHeight="1" x14ac:dyDescent="0.3">
      <c r="A221" s="1">
        <v>2021</v>
      </c>
      <c r="B221" s="1" t="s">
        <v>2</v>
      </c>
      <c r="C221" s="1" t="s">
        <v>15</v>
      </c>
      <c r="D221" s="5" t="s">
        <v>24</v>
      </c>
      <c r="E221" s="6">
        <v>76</v>
      </c>
      <c r="F221" s="6">
        <v>4576.8999999999996</v>
      </c>
      <c r="G221" s="6">
        <v>5126.1279999999997</v>
      </c>
      <c r="H221" s="3">
        <v>915.38</v>
      </c>
      <c r="I221" s="4" t="s">
        <v>40</v>
      </c>
    </row>
    <row r="222" spans="1:9" ht="18" customHeight="1" x14ac:dyDescent="0.3">
      <c r="A222" s="1">
        <v>2021</v>
      </c>
      <c r="B222" s="1" t="s">
        <v>2</v>
      </c>
      <c r="C222" s="1" t="s">
        <v>15</v>
      </c>
      <c r="D222" s="5" t="s">
        <v>25</v>
      </c>
      <c r="E222" s="6">
        <v>46</v>
      </c>
      <c r="F222" s="6">
        <v>200</v>
      </c>
      <c r="G222" s="6">
        <v>224</v>
      </c>
      <c r="H222" s="3">
        <v>40</v>
      </c>
      <c r="I222" s="4" t="s">
        <v>40</v>
      </c>
    </row>
    <row r="223" spans="1:9" ht="18" customHeight="1" x14ac:dyDescent="0.3">
      <c r="A223" s="1">
        <v>2021</v>
      </c>
      <c r="B223" s="1" t="s">
        <v>2</v>
      </c>
      <c r="C223" s="1" t="s">
        <v>15</v>
      </c>
      <c r="D223" s="5" t="s">
        <v>23</v>
      </c>
      <c r="E223" s="6">
        <v>34</v>
      </c>
      <c r="F223" s="6">
        <v>4576.8</v>
      </c>
      <c r="G223" s="6">
        <v>5126.0160000000005</v>
      </c>
      <c r="H223" s="3">
        <v>915.36000000000013</v>
      </c>
      <c r="I223" s="4" t="s">
        <v>40</v>
      </c>
    </row>
    <row r="224" spans="1:9" ht="18" customHeight="1" x14ac:dyDescent="0.3">
      <c r="A224" s="1">
        <v>2021</v>
      </c>
      <c r="B224" s="1" t="s">
        <v>2</v>
      </c>
      <c r="C224" s="1" t="s">
        <v>13</v>
      </c>
      <c r="D224" s="2" t="s">
        <v>34</v>
      </c>
      <c r="E224" s="3">
        <v>7</v>
      </c>
      <c r="F224" s="3">
        <v>200</v>
      </c>
      <c r="G224" s="3">
        <v>224</v>
      </c>
      <c r="H224" s="3">
        <v>40</v>
      </c>
      <c r="I224" s="4" t="s">
        <v>40</v>
      </c>
    </row>
    <row r="225" spans="1:9" ht="18" customHeight="1" x14ac:dyDescent="0.3">
      <c r="A225" s="1">
        <v>2021</v>
      </c>
      <c r="B225" s="1" t="s">
        <v>2</v>
      </c>
      <c r="C225" s="1" t="s">
        <v>15</v>
      </c>
      <c r="D225" s="5" t="s">
        <v>27</v>
      </c>
      <c r="E225" s="6">
        <v>3</v>
      </c>
      <c r="F225" s="6">
        <v>4577.3</v>
      </c>
      <c r="G225" s="6">
        <v>5126.576</v>
      </c>
      <c r="H225" s="3">
        <v>915.46</v>
      </c>
      <c r="I225" s="4" t="s">
        <v>40</v>
      </c>
    </row>
    <row r="226" spans="1:9" ht="18" customHeight="1" x14ac:dyDescent="0.3">
      <c r="A226" s="1">
        <v>2021</v>
      </c>
      <c r="B226" s="1" t="s">
        <v>2</v>
      </c>
      <c r="C226" s="1" t="s">
        <v>32</v>
      </c>
      <c r="D226" s="5" t="s">
        <v>32</v>
      </c>
      <c r="E226" s="6">
        <v>2</v>
      </c>
      <c r="F226" s="6">
        <v>6600</v>
      </c>
      <c r="G226" s="6">
        <v>7392</v>
      </c>
      <c r="H226" s="3">
        <v>1320</v>
      </c>
      <c r="I226" s="4" t="s">
        <v>40</v>
      </c>
    </row>
    <row r="227" spans="1:9" ht="18" customHeight="1" x14ac:dyDescent="0.3">
      <c r="A227" s="1">
        <v>2021</v>
      </c>
      <c r="B227" s="1" t="s">
        <v>3</v>
      </c>
      <c r="C227" s="1" t="s">
        <v>14</v>
      </c>
      <c r="D227" s="2" t="s">
        <v>36</v>
      </c>
      <c r="E227" s="3">
        <v>3566</v>
      </c>
      <c r="F227" s="3">
        <v>4577.3</v>
      </c>
      <c r="G227" s="3">
        <v>5126.576</v>
      </c>
      <c r="H227" s="3">
        <v>915.46</v>
      </c>
      <c r="I227" s="4" t="s">
        <v>40</v>
      </c>
    </row>
    <row r="228" spans="1:9" ht="18" customHeight="1" x14ac:dyDescent="0.3">
      <c r="A228" s="1">
        <v>2021</v>
      </c>
      <c r="B228" s="1" t="s">
        <v>3</v>
      </c>
      <c r="C228" s="1" t="s">
        <v>14</v>
      </c>
      <c r="D228" s="2" t="s">
        <v>37</v>
      </c>
      <c r="E228" s="3">
        <v>2498</v>
      </c>
      <c r="F228" s="3">
        <v>8000</v>
      </c>
      <c r="G228" s="3">
        <v>8960</v>
      </c>
      <c r="H228" s="3">
        <v>1600</v>
      </c>
      <c r="I228" s="4" t="s">
        <v>40</v>
      </c>
    </row>
    <row r="229" spans="1:9" ht="18" customHeight="1" x14ac:dyDescent="0.3">
      <c r="A229" s="1">
        <v>2021</v>
      </c>
      <c r="B229" s="1" t="s">
        <v>3</v>
      </c>
      <c r="C229" s="1" t="s">
        <v>13</v>
      </c>
      <c r="D229" s="2" t="s">
        <v>35</v>
      </c>
      <c r="E229" s="3">
        <v>1245</v>
      </c>
      <c r="F229" s="3">
        <v>4577.2</v>
      </c>
      <c r="G229" s="3">
        <v>5126.4639999999999</v>
      </c>
      <c r="H229" s="3">
        <v>915.44</v>
      </c>
      <c r="I229" s="4" t="s">
        <v>40</v>
      </c>
    </row>
    <row r="230" spans="1:9" ht="18" customHeight="1" x14ac:dyDescent="0.3">
      <c r="A230" s="1">
        <v>2021</v>
      </c>
      <c r="B230" s="1" t="s">
        <v>3</v>
      </c>
      <c r="C230" s="1" t="s">
        <v>38</v>
      </c>
      <c r="D230" s="5" t="s">
        <v>30</v>
      </c>
      <c r="E230" s="6">
        <v>644</v>
      </c>
      <c r="F230" s="6">
        <v>5743.5</v>
      </c>
      <c r="G230" s="6">
        <v>6432.72</v>
      </c>
      <c r="H230" s="3">
        <v>1148.7</v>
      </c>
      <c r="I230" s="4" t="s">
        <v>40</v>
      </c>
    </row>
    <row r="231" spans="1:9" ht="18" customHeight="1" x14ac:dyDescent="0.3">
      <c r="A231" s="1">
        <v>2021</v>
      </c>
      <c r="B231" s="1" t="s">
        <v>3</v>
      </c>
      <c r="C231" s="1" t="s">
        <v>12</v>
      </c>
      <c r="D231" s="5" t="s">
        <v>29</v>
      </c>
      <c r="E231" s="6">
        <v>643</v>
      </c>
      <c r="F231" s="6">
        <v>7000</v>
      </c>
      <c r="G231" s="6">
        <v>7840</v>
      </c>
      <c r="H231" s="3">
        <v>1400</v>
      </c>
      <c r="I231" s="4" t="s">
        <v>40</v>
      </c>
    </row>
    <row r="232" spans="1:9" ht="18" customHeight="1" x14ac:dyDescent="0.3">
      <c r="A232" s="1">
        <v>2021</v>
      </c>
      <c r="B232" s="1" t="s">
        <v>3</v>
      </c>
      <c r="C232" s="1" t="s">
        <v>38</v>
      </c>
      <c r="D232" s="5" t="s">
        <v>31</v>
      </c>
      <c r="E232" s="6">
        <v>455</v>
      </c>
      <c r="F232" s="6">
        <v>4578.6000000000004</v>
      </c>
      <c r="G232" s="6">
        <v>5128.0320000000002</v>
      </c>
      <c r="H232" s="3">
        <v>915.72000000000014</v>
      </c>
      <c r="I232" s="4" t="s">
        <v>40</v>
      </c>
    </row>
    <row r="233" spans="1:9" ht="18" customHeight="1" x14ac:dyDescent="0.3">
      <c r="A233" s="1">
        <v>2021</v>
      </c>
      <c r="B233" s="1" t="s">
        <v>3</v>
      </c>
      <c r="C233" s="1" t="s">
        <v>12</v>
      </c>
      <c r="D233" s="5" t="s">
        <v>28</v>
      </c>
      <c r="E233" s="7">
        <v>345</v>
      </c>
      <c r="F233" s="7">
        <v>7000</v>
      </c>
      <c r="G233" s="7">
        <v>7840</v>
      </c>
      <c r="H233" s="3">
        <v>1400</v>
      </c>
      <c r="I233" s="4" t="s">
        <v>40</v>
      </c>
    </row>
    <row r="234" spans="1:9" ht="18" customHeight="1" x14ac:dyDescent="0.3">
      <c r="A234" s="1">
        <v>2021</v>
      </c>
      <c r="B234" s="1" t="s">
        <v>3</v>
      </c>
      <c r="C234" s="1" t="s">
        <v>13</v>
      </c>
      <c r="D234" s="2" t="s">
        <v>33</v>
      </c>
      <c r="E234" s="3">
        <v>122</v>
      </c>
      <c r="F234" s="3">
        <v>100</v>
      </c>
      <c r="G234" s="3">
        <v>112</v>
      </c>
      <c r="H234" s="3">
        <v>20</v>
      </c>
      <c r="I234" s="4" t="s">
        <v>40</v>
      </c>
    </row>
    <row r="235" spans="1:9" ht="18" customHeight="1" x14ac:dyDescent="0.3">
      <c r="A235" s="1">
        <v>2021</v>
      </c>
      <c r="B235" s="1" t="s">
        <v>3</v>
      </c>
      <c r="C235" s="1" t="s">
        <v>15</v>
      </c>
      <c r="D235" s="5" t="s">
        <v>26</v>
      </c>
      <c r="E235" s="6">
        <v>78</v>
      </c>
      <c r="F235" s="6">
        <v>4577.2</v>
      </c>
      <c r="G235" s="6">
        <v>5126.4639999999999</v>
      </c>
      <c r="H235" s="3">
        <v>915.44</v>
      </c>
      <c r="I235" s="4" t="s">
        <v>40</v>
      </c>
    </row>
    <row r="236" spans="1:9" ht="18" customHeight="1" x14ac:dyDescent="0.3">
      <c r="A236" s="1">
        <v>2021</v>
      </c>
      <c r="B236" s="1" t="s">
        <v>3</v>
      </c>
      <c r="C236" s="1" t="s">
        <v>15</v>
      </c>
      <c r="D236" s="5" t="s">
        <v>24</v>
      </c>
      <c r="E236" s="6">
        <v>76</v>
      </c>
      <c r="F236" s="6">
        <v>4576.8999999999996</v>
      </c>
      <c r="G236" s="6">
        <v>5126.1279999999997</v>
      </c>
      <c r="H236" s="3">
        <v>915.38</v>
      </c>
      <c r="I236" s="4" t="s">
        <v>40</v>
      </c>
    </row>
    <row r="237" spans="1:9" ht="18" customHeight="1" x14ac:dyDescent="0.3">
      <c r="A237" s="1">
        <v>2021</v>
      </c>
      <c r="B237" s="1" t="s">
        <v>3</v>
      </c>
      <c r="C237" s="1" t="s">
        <v>15</v>
      </c>
      <c r="D237" s="5" t="s">
        <v>25</v>
      </c>
      <c r="E237" s="6">
        <v>46</v>
      </c>
      <c r="F237" s="6">
        <v>200</v>
      </c>
      <c r="G237" s="6">
        <v>224</v>
      </c>
      <c r="H237" s="3">
        <v>40</v>
      </c>
      <c r="I237" s="4" t="s">
        <v>40</v>
      </c>
    </row>
    <row r="238" spans="1:9" ht="18" customHeight="1" x14ac:dyDescent="0.3">
      <c r="A238" s="1">
        <v>2021</v>
      </c>
      <c r="B238" s="1" t="s">
        <v>3</v>
      </c>
      <c r="C238" s="1" t="s">
        <v>15</v>
      </c>
      <c r="D238" s="5" t="s">
        <v>23</v>
      </c>
      <c r="E238" s="6">
        <v>34</v>
      </c>
      <c r="F238" s="6">
        <v>4576.8</v>
      </c>
      <c r="G238" s="6">
        <v>5126.0160000000005</v>
      </c>
      <c r="H238" s="3">
        <v>915.36000000000013</v>
      </c>
      <c r="I238" s="4" t="s">
        <v>40</v>
      </c>
    </row>
    <row r="239" spans="1:9" ht="18" customHeight="1" x14ac:dyDescent="0.3">
      <c r="A239" s="1">
        <v>2021</v>
      </c>
      <c r="B239" s="1" t="s">
        <v>3</v>
      </c>
      <c r="C239" s="1" t="s">
        <v>13</v>
      </c>
      <c r="D239" s="2" t="s">
        <v>34</v>
      </c>
      <c r="E239" s="3">
        <v>7</v>
      </c>
      <c r="F239" s="3">
        <v>200</v>
      </c>
      <c r="G239" s="3">
        <v>224</v>
      </c>
      <c r="H239" s="3">
        <v>40</v>
      </c>
      <c r="I239" s="4" t="s">
        <v>40</v>
      </c>
    </row>
    <row r="240" spans="1:9" ht="18" customHeight="1" x14ac:dyDescent="0.3">
      <c r="A240" s="1">
        <v>2021</v>
      </c>
      <c r="B240" s="1" t="s">
        <v>3</v>
      </c>
      <c r="C240" s="1" t="s">
        <v>15</v>
      </c>
      <c r="D240" s="5" t="s">
        <v>27</v>
      </c>
      <c r="E240" s="6">
        <v>3</v>
      </c>
      <c r="F240" s="6">
        <v>4577.3</v>
      </c>
      <c r="G240" s="6">
        <v>5126.576</v>
      </c>
      <c r="H240" s="3">
        <v>915.46</v>
      </c>
      <c r="I240" s="4" t="s">
        <v>40</v>
      </c>
    </row>
    <row r="241" spans="1:9" ht="18" customHeight="1" x14ac:dyDescent="0.3">
      <c r="A241" s="1">
        <v>2021</v>
      </c>
      <c r="B241" s="1" t="s">
        <v>3</v>
      </c>
      <c r="C241" s="1" t="s">
        <v>32</v>
      </c>
      <c r="D241" s="5" t="s">
        <v>32</v>
      </c>
      <c r="E241" s="6">
        <v>2</v>
      </c>
      <c r="F241" s="6">
        <v>7920</v>
      </c>
      <c r="G241" s="6">
        <v>10296</v>
      </c>
      <c r="H241" s="3">
        <v>1584</v>
      </c>
      <c r="I241" s="4" t="s">
        <v>40</v>
      </c>
    </row>
    <row r="242" spans="1:9" ht="18" customHeight="1" x14ac:dyDescent="0.3">
      <c r="A242" s="1">
        <v>2021</v>
      </c>
      <c r="B242" s="1" t="s">
        <v>4</v>
      </c>
      <c r="C242" s="1" t="s">
        <v>14</v>
      </c>
      <c r="D242" s="2" t="s">
        <v>36</v>
      </c>
      <c r="E242" s="3">
        <v>3566</v>
      </c>
      <c r="F242" s="3">
        <v>5492.76</v>
      </c>
      <c r="G242" s="3">
        <v>7140.5879999999997</v>
      </c>
      <c r="H242" s="3">
        <v>1098.5520000000001</v>
      </c>
      <c r="I242" s="4" t="s">
        <v>40</v>
      </c>
    </row>
    <row r="243" spans="1:9" ht="18" customHeight="1" x14ac:dyDescent="0.3">
      <c r="A243" s="1">
        <v>2021</v>
      </c>
      <c r="B243" s="1" t="s">
        <v>4</v>
      </c>
      <c r="C243" s="1" t="s">
        <v>14</v>
      </c>
      <c r="D243" s="2" t="s">
        <v>37</v>
      </c>
      <c r="E243" s="3">
        <v>2498</v>
      </c>
      <c r="F243" s="3">
        <v>9600</v>
      </c>
      <c r="G243" s="3">
        <v>12480</v>
      </c>
      <c r="H243" s="3">
        <v>1920</v>
      </c>
      <c r="I243" s="4" t="s">
        <v>40</v>
      </c>
    </row>
    <row r="244" spans="1:9" ht="18" customHeight="1" x14ac:dyDescent="0.3">
      <c r="A244" s="1">
        <v>2021</v>
      </c>
      <c r="B244" s="1" t="s">
        <v>4</v>
      </c>
      <c r="C244" s="1" t="s">
        <v>13</v>
      </c>
      <c r="D244" s="2" t="s">
        <v>35</v>
      </c>
      <c r="E244" s="3">
        <v>1245</v>
      </c>
      <c r="F244" s="3">
        <v>5492.6399999999994</v>
      </c>
      <c r="G244" s="3">
        <v>7140.4319999999989</v>
      </c>
      <c r="H244" s="3">
        <v>1098.528</v>
      </c>
      <c r="I244" s="4" t="s">
        <v>40</v>
      </c>
    </row>
    <row r="245" spans="1:9" ht="18" customHeight="1" x14ac:dyDescent="0.3">
      <c r="A245" s="1">
        <v>2021</v>
      </c>
      <c r="B245" s="1" t="s">
        <v>4</v>
      </c>
      <c r="C245" s="1" t="s">
        <v>38</v>
      </c>
      <c r="D245" s="5" t="s">
        <v>30</v>
      </c>
      <c r="E245" s="6">
        <v>644</v>
      </c>
      <c r="F245" s="6">
        <v>6892.2</v>
      </c>
      <c r="G245" s="6">
        <v>8959.86</v>
      </c>
      <c r="H245" s="3">
        <v>1378.44</v>
      </c>
      <c r="I245" s="4" t="s">
        <v>40</v>
      </c>
    </row>
    <row r="246" spans="1:9" ht="18" customHeight="1" x14ac:dyDescent="0.3">
      <c r="A246" s="1">
        <v>2021</v>
      </c>
      <c r="B246" s="1" t="s">
        <v>4</v>
      </c>
      <c r="C246" s="1" t="s">
        <v>12</v>
      </c>
      <c r="D246" s="5" t="s">
        <v>29</v>
      </c>
      <c r="E246" s="6">
        <v>643</v>
      </c>
      <c r="F246" s="6">
        <v>8400</v>
      </c>
      <c r="G246" s="6">
        <v>10920</v>
      </c>
      <c r="H246" s="3">
        <v>1680</v>
      </c>
      <c r="I246" s="4" t="s">
        <v>40</v>
      </c>
    </row>
    <row r="247" spans="1:9" ht="18" customHeight="1" x14ac:dyDescent="0.3">
      <c r="A247" s="1">
        <v>2021</v>
      </c>
      <c r="B247" s="1" t="s">
        <v>4</v>
      </c>
      <c r="C247" s="1" t="s">
        <v>38</v>
      </c>
      <c r="D247" s="5" t="s">
        <v>31</v>
      </c>
      <c r="E247" s="6">
        <v>455</v>
      </c>
      <c r="F247" s="6">
        <v>5494.3200000000006</v>
      </c>
      <c r="G247" s="6">
        <v>7142.6160000000009</v>
      </c>
      <c r="H247" s="3">
        <v>1098.8640000000003</v>
      </c>
      <c r="I247" s="4" t="s">
        <v>40</v>
      </c>
    </row>
    <row r="248" spans="1:9" ht="18" customHeight="1" x14ac:dyDescent="0.3">
      <c r="A248" s="1">
        <v>2021</v>
      </c>
      <c r="B248" s="1" t="s">
        <v>4</v>
      </c>
      <c r="C248" s="1" t="s">
        <v>12</v>
      </c>
      <c r="D248" s="5" t="s">
        <v>28</v>
      </c>
      <c r="E248" s="7">
        <v>345</v>
      </c>
      <c r="F248" s="7">
        <v>8400</v>
      </c>
      <c r="G248" s="7">
        <v>10920</v>
      </c>
      <c r="H248" s="3">
        <v>1680</v>
      </c>
      <c r="I248" s="4" t="s">
        <v>40</v>
      </c>
    </row>
    <row r="249" spans="1:9" ht="18" customHeight="1" x14ac:dyDescent="0.3">
      <c r="A249" s="1">
        <v>2021</v>
      </c>
      <c r="B249" s="1" t="s">
        <v>4</v>
      </c>
      <c r="C249" s="1" t="s">
        <v>13</v>
      </c>
      <c r="D249" s="2" t="s">
        <v>33</v>
      </c>
      <c r="E249" s="3">
        <v>122</v>
      </c>
      <c r="F249" s="3">
        <v>120</v>
      </c>
      <c r="G249" s="3">
        <v>156</v>
      </c>
      <c r="H249" s="3">
        <v>24</v>
      </c>
      <c r="I249" s="4" t="s">
        <v>40</v>
      </c>
    </row>
    <row r="250" spans="1:9" ht="18" customHeight="1" x14ac:dyDescent="0.3">
      <c r="A250" s="1">
        <v>2021</v>
      </c>
      <c r="B250" s="1" t="s">
        <v>4</v>
      </c>
      <c r="C250" s="1" t="s">
        <v>15</v>
      </c>
      <c r="D250" s="5" t="s">
        <v>26</v>
      </c>
      <c r="E250" s="6">
        <v>78</v>
      </c>
      <c r="F250" s="6">
        <v>4577.2</v>
      </c>
      <c r="G250" s="6">
        <v>5126.4639999999999</v>
      </c>
      <c r="H250" s="3">
        <v>915.44</v>
      </c>
      <c r="I250" s="4" t="s">
        <v>40</v>
      </c>
    </row>
    <row r="251" spans="1:9" ht="18" customHeight="1" x14ac:dyDescent="0.3">
      <c r="A251" s="1">
        <v>2021</v>
      </c>
      <c r="B251" s="1" t="s">
        <v>4</v>
      </c>
      <c r="C251" s="1" t="s">
        <v>15</v>
      </c>
      <c r="D251" s="5" t="s">
        <v>24</v>
      </c>
      <c r="E251" s="6">
        <v>76</v>
      </c>
      <c r="F251" s="6">
        <v>4576.8999999999996</v>
      </c>
      <c r="G251" s="6">
        <v>5126.1279999999997</v>
      </c>
      <c r="H251" s="3">
        <v>915.38</v>
      </c>
      <c r="I251" s="4" t="s">
        <v>40</v>
      </c>
    </row>
    <row r="252" spans="1:9" ht="18" customHeight="1" x14ac:dyDescent="0.3">
      <c r="A252" s="1">
        <v>2021</v>
      </c>
      <c r="B252" s="1" t="s">
        <v>4</v>
      </c>
      <c r="C252" s="1" t="s">
        <v>15</v>
      </c>
      <c r="D252" s="5" t="s">
        <v>25</v>
      </c>
      <c r="E252" s="6">
        <v>46</v>
      </c>
      <c r="F252" s="6">
        <v>200</v>
      </c>
      <c r="G252" s="6">
        <v>224</v>
      </c>
      <c r="H252" s="3">
        <v>40</v>
      </c>
      <c r="I252" s="4" t="s">
        <v>40</v>
      </c>
    </row>
    <row r="253" spans="1:9" ht="18" customHeight="1" x14ac:dyDescent="0.3">
      <c r="A253" s="1">
        <v>2021</v>
      </c>
      <c r="B253" s="1" t="s">
        <v>4</v>
      </c>
      <c r="C253" s="1" t="s">
        <v>15</v>
      </c>
      <c r="D253" s="5" t="s">
        <v>23</v>
      </c>
      <c r="E253" s="6">
        <v>34</v>
      </c>
      <c r="F253" s="6">
        <v>4576.8</v>
      </c>
      <c r="G253" s="6">
        <v>5126.0160000000005</v>
      </c>
      <c r="H253" s="3">
        <v>915.36000000000013</v>
      </c>
      <c r="I253" s="4" t="s">
        <v>40</v>
      </c>
    </row>
    <row r="254" spans="1:9" ht="18" customHeight="1" x14ac:dyDescent="0.3">
      <c r="A254" s="1">
        <v>2021</v>
      </c>
      <c r="B254" s="1" t="s">
        <v>4</v>
      </c>
      <c r="C254" s="1" t="s">
        <v>13</v>
      </c>
      <c r="D254" s="2" t="s">
        <v>34</v>
      </c>
      <c r="E254" s="3">
        <v>7</v>
      </c>
      <c r="F254" s="3">
        <v>200</v>
      </c>
      <c r="G254" s="3">
        <v>224</v>
      </c>
      <c r="H254" s="3">
        <v>40</v>
      </c>
      <c r="I254" s="4" t="s">
        <v>40</v>
      </c>
    </row>
    <row r="255" spans="1:9" ht="18" customHeight="1" x14ac:dyDescent="0.3">
      <c r="A255" s="1">
        <v>2021</v>
      </c>
      <c r="B255" s="1" t="s">
        <v>4</v>
      </c>
      <c r="C255" s="1" t="s">
        <v>15</v>
      </c>
      <c r="D255" s="5" t="s">
        <v>27</v>
      </c>
      <c r="E255" s="6">
        <v>3</v>
      </c>
      <c r="F255" s="6">
        <v>4577.3</v>
      </c>
      <c r="G255" s="6">
        <v>5126.576</v>
      </c>
      <c r="H255" s="3">
        <v>915.46</v>
      </c>
      <c r="I255" s="4" t="s">
        <v>40</v>
      </c>
    </row>
    <row r="256" spans="1:9" ht="18" customHeight="1" x14ac:dyDescent="0.3">
      <c r="A256" s="1">
        <v>2021</v>
      </c>
      <c r="B256" s="1" t="s">
        <v>4</v>
      </c>
      <c r="C256" s="1" t="s">
        <v>32</v>
      </c>
      <c r="D256" s="5" t="s">
        <v>32</v>
      </c>
      <c r="E256" s="6">
        <v>2</v>
      </c>
      <c r="F256" s="6">
        <v>6600</v>
      </c>
      <c r="G256" s="6">
        <v>7392</v>
      </c>
      <c r="H256" s="3">
        <v>1320</v>
      </c>
      <c r="I256" s="4" t="s">
        <v>40</v>
      </c>
    </row>
    <row r="257" spans="1:9" ht="18" customHeight="1" x14ac:dyDescent="0.3">
      <c r="A257" s="1">
        <v>2021</v>
      </c>
      <c r="B257" s="1" t="s">
        <v>5</v>
      </c>
      <c r="C257" s="1" t="s">
        <v>14</v>
      </c>
      <c r="D257" s="2" t="s">
        <v>36</v>
      </c>
      <c r="E257" s="3">
        <v>3566</v>
      </c>
      <c r="F257" s="3">
        <v>4577.3</v>
      </c>
      <c r="G257" s="3">
        <v>5126.576</v>
      </c>
      <c r="H257" s="3">
        <v>915.46</v>
      </c>
      <c r="I257" s="4" t="s">
        <v>40</v>
      </c>
    </row>
    <row r="258" spans="1:9" ht="18" customHeight="1" x14ac:dyDescent="0.3">
      <c r="A258" s="1">
        <v>2021</v>
      </c>
      <c r="B258" s="1" t="s">
        <v>5</v>
      </c>
      <c r="C258" s="1" t="s">
        <v>14</v>
      </c>
      <c r="D258" s="2" t="s">
        <v>37</v>
      </c>
      <c r="E258" s="3">
        <v>2498</v>
      </c>
      <c r="F258" s="3">
        <v>8000</v>
      </c>
      <c r="G258" s="3">
        <v>8960</v>
      </c>
      <c r="H258" s="3">
        <v>1600</v>
      </c>
      <c r="I258" s="4" t="s">
        <v>40</v>
      </c>
    </row>
    <row r="259" spans="1:9" ht="18" customHeight="1" x14ac:dyDescent="0.3">
      <c r="A259" s="1">
        <v>2021</v>
      </c>
      <c r="B259" s="1" t="s">
        <v>5</v>
      </c>
      <c r="C259" s="1" t="s">
        <v>13</v>
      </c>
      <c r="D259" s="2" t="s">
        <v>35</v>
      </c>
      <c r="E259" s="3">
        <v>1245</v>
      </c>
      <c r="F259" s="3">
        <v>4577.2</v>
      </c>
      <c r="G259" s="3">
        <v>5126.4639999999999</v>
      </c>
      <c r="H259" s="3">
        <v>915.44</v>
      </c>
      <c r="I259" s="4" t="s">
        <v>40</v>
      </c>
    </row>
    <row r="260" spans="1:9" ht="18" customHeight="1" x14ac:dyDescent="0.3">
      <c r="A260" s="1">
        <v>2021</v>
      </c>
      <c r="B260" s="1" t="s">
        <v>5</v>
      </c>
      <c r="C260" s="1" t="s">
        <v>38</v>
      </c>
      <c r="D260" s="5" t="s">
        <v>30</v>
      </c>
      <c r="E260" s="6">
        <v>644</v>
      </c>
      <c r="F260" s="6">
        <v>5743.5</v>
      </c>
      <c r="G260" s="6">
        <v>6432.72</v>
      </c>
      <c r="H260" s="3">
        <v>1148.7</v>
      </c>
      <c r="I260" s="4" t="s">
        <v>40</v>
      </c>
    </row>
    <row r="261" spans="1:9" ht="18" customHeight="1" x14ac:dyDescent="0.3">
      <c r="A261" s="1">
        <v>2021</v>
      </c>
      <c r="B261" s="1" t="s">
        <v>5</v>
      </c>
      <c r="C261" s="1" t="s">
        <v>12</v>
      </c>
      <c r="D261" s="5" t="s">
        <v>29</v>
      </c>
      <c r="E261" s="6">
        <v>643</v>
      </c>
      <c r="F261" s="6">
        <v>7000</v>
      </c>
      <c r="G261" s="6">
        <v>7840</v>
      </c>
      <c r="H261" s="3">
        <v>1400</v>
      </c>
      <c r="I261" s="4" t="s">
        <v>40</v>
      </c>
    </row>
    <row r="262" spans="1:9" ht="18" customHeight="1" x14ac:dyDescent="0.3">
      <c r="A262" s="1">
        <v>2021</v>
      </c>
      <c r="B262" s="1" t="s">
        <v>5</v>
      </c>
      <c r="C262" s="1" t="s">
        <v>38</v>
      </c>
      <c r="D262" s="5" t="s">
        <v>31</v>
      </c>
      <c r="E262" s="6">
        <v>455</v>
      </c>
      <c r="F262" s="6">
        <v>4578.6000000000004</v>
      </c>
      <c r="G262" s="6">
        <v>5128.0320000000002</v>
      </c>
      <c r="H262" s="3">
        <v>915.72000000000014</v>
      </c>
      <c r="I262" s="4" t="s">
        <v>40</v>
      </c>
    </row>
    <row r="263" spans="1:9" ht="18" customHeight="1" x14ac:dyDescent="0.3">
      <c r="A263" s="1">
        <v>2021</v>
      </c>
      <c r="B263" s="1" t="s">
        <v>5</v>
      </c>
      <c r="C263" s="1" t="s">
        <v>12</v>
      </c>
      <c r="D263" s="5" t="s">
        <v>28</v>
      </c>
      <c r="E263" s="7">
        <v>345</v>
      </c>
      <c r="F263" s="7">
        <v>7000</v>
      </c>
      <c r="G263" s="7">
        <v>7840</v>
      </c>
      <c r="H263" s="3">
        <v>1400</v>
      </c>
      <c r="I263" s="4" t="s">
        <v>40</v>
      </c>
    </row>
    <row r="264" spans="1:9" ht="18" customHeight="1" x14ac:dyDescent="0.3">
      <c r="A264" s="1">
        <v>2021</v>
      </c>
      <c r="B264" s="1" t="s">
        <v>5</v>
      </c>
      <c r="C264" s="1" t="s">
        <v>13</v>
      </c>
      <c r="D264" s="2" t="s">
        <v>33</v>
      </c>
      <c r="E264" s="3">
        <v>122</v>
      </c>
      <c r="F264" s="3">
        <v>100</v>
      </c>
      <c r="G264" s="3">
        <v>112</v>
      </c>
      <c r="H264" s="3">
        <v>20</v>
      </c>
      <c r="I264" s="4" t="s">
        <v>40</v>
      </c>
    </row>
    <row r="265" spans="1:9" ht="18" customHeight="1" x14ac:dyDescent="0.3">
      <c r="A265" s="1">
        <v>2021</v>
      </c>
      <c r="B265" s="1" t="s">
        <v>5</v>
      </c>
      <c r="C265" s="1" t="s">
        <v>15</v>
      </c>
      <c r="D265" s="5" t="s">
        <v>26</v>
      </c>
      <c r="E265" s="6">
        <v>78</v>
      </c>
      <c r="F265" s="6">
        <v>4577.2</v>
      </c>
      <c r="G265" s="6">
        <v>5126.4639999999999</v>
      </c>
      <c r="H265" s="3">
        <v>915.44</v>
      </c>
      <c r="I265" s="4" t="s">
        <v>40</v>
      </c>
    </row>
    <row r="266" spans="1:9" ht="18" customHeight="1" x14ac:dyDescent="0.3">
      <c r="A266" s="1">
        <v>2021</v>
      </c>
      <c r="B266" s="1" t="s">
        <v>5</v>
      </c>
      <c r="C266" s="1" t="s">
        <v>15</v>
      </c>
      <c r="D266" s="5" t="s">
        <v>24</v>
      </c>
      <c r="E266" s="6">
        <v>5034.5899999999992</v>
      </c>
      <c r="F266" s="6">
        <v>4576.8999999999996</v>
      </c>
      <c r="G266" s="6">
        <v>5126.1279999999997</v>
      </c>
      <c r="H266" s="3">
        <v>915.38</v>
      </c>
      <c r="I266" s="4" t="s">
        <v>40</v>
      </c>
    </row>
    <row r="267" spans="1:9" ht="18" customHeight="1" x14ac:dyDescent="0.3">
      <c r="A267" s="1">
        <v>2021</v>
      </c>
      <c r="B267" s="1" t="s">
        <v>5</v>
      </c>
      <c r="C267" s="1" t="s">
        <v>15</v>
      </c>
      <c r="D267" s="5" t="s">
        <v>25</v>
      </c>
      <c r="E267" s="6">
        <v>220</v>
      </c>
      <c r="F267" s="6">
        <v>200</v>
      </c>
      <c r="G267" s="6">
        <v>224</v>
      </c>
      <c r="H267" s="3">
        <v>40</v>
      </c>
      <c r="I267" s="4" t="s">
        <v>40</v>
      </c>
    </row>
    <row r="268" spans="1:9" ht="18" customHeight="1" x14ac:dyDescent="0.3">
      <c r="A268" s="1">
        <v>2021</v>
      </c>
      <c r="B268" s="1" t="s">
        <v>5</v>
      </c>
      <c r="C268" s="1" t="s">
        <v>15</v>
      </c>
      <c r="D268" s="5" t="s">
        <v>23</v>
      </c>
      <c r="E268" s="6">
        <v>5034.4800000000005</v>
      </c>
      <c r="F268" s="6">
        <v>4576.8</v>
      </c>
      <c r="G268" s="6">
        <v>5126.0160000000005</v>
      </c>
      <c r="H268" s="3">
        <v>915.36000000000013</v>
      </c>
      <c r="I268" s="4" t="s">
        <v>40</v>
      </c>
    </row>
    <row r="269" spans="1:9" ht="18" customHeight="1" x14ac:dyDescent="0.3">
      <c r="A269" s="1">
        <v>2021</v>
      </c>
      <c r="B269" s="1" t="s">
        <v>5</v>
      </c>
      <c r="C269" s="1" t="s">
        <v>13</v>
      </c>
      <c r="D269" s="2" t="s">
        <v>34</v>
      </c>
      <c r="E269" s="3">
        <v>220</v>
      </c>
      <c r="F269" s="3">
        <v>200</v>
      </c>
      <c r="G269" s="3">
        <v>224</v>
      </c>
      <c r="H269" s="3">
        <v>40</v>
      </c>
      <c r="I269" s="4" t="s">
        <v>40</v>
      </c>
    </row>
    <row r="270" spans="1:9" ht="18" customHeight="1" x14ac:dyDescent="0.3">
      <c r="A270" s="1">
        <v>2021</v>
      </c>
      <c r="B270" s="1" t="s">
        <v>5</v>
      </c>
      <c r="C270" s="1" t="s">
        <v>32</v>
      </c>
      <c r="D270" s="5" t="s">
        <v>32</v>
      </c>
      <c r="E270" s="6">
        <v>7260</v>
      </c>
      <c r="F270" s="6">
        <v>6600</v>
      </c>
      <c r="G270" s="6">
        <v>7392</v>
      </c>
      <c r="H270" s="3">
        <v>1320</v>
      </c>
      <c r="I270" s="4" t="s">
        <v>40</v>
      </c>
    </row>
    <row r="271" spans="1:9" ht="18" customHeight="1" x14ac:dyDescent="0.3">
      <c r="A271" s="1">
        <v>2021</v>
      </c>
      <c r="B271" s="1" t="s">
        <v>5</v>
      </c>
      <c r="C271" s="1" t="s">
        <v>15</v>
      </c>
      <c r="D271" s="5" t="s">
        <v>27</v>
      </c>
      <c r="E271" s="6">
        <v>5035.0300000000007</v>
      </c>
      <c r="F271" s="6">
        <v>4577.3</v>
      </c>
      <c r="G271" s="6">
        <v>5126.576</v>
      </c>
      <c r="H271" s="3">
        <v>915.46</v>
      </c>
      <c r="I271" s="4" t="s">
        <v>40</v>
      </c>
    </row>
    <row r="272" spans="1:9" ht="18" customHeight="1" x14ac:dyDescent="0.3">
      <c r="A272" s="1">
        <v>2021</v>
      </c>
      <c r="B272" s="1" t="s">
        <v>6</v>
      </c>
      <c r="C272" s="1" t="s">
        <v>14</v>
      </c>
      <c r="D272" s="2" t="s">
        <v>36</v>
      </c>
      <c r="E272" s="3">
        <v>5035.0300000000007</v>
      </c>
      <c r="F272" s="3">
        <v>4577.3</v>
      </c>
      <c r="G272" s="3">
        <v>5126.576</v>
      </c>
      <c r="H272" s="3">
        <v>915.46</v>
      </c>
      <c r="I272" s="4" t="s">
        <v>40</v>
      </c>
    </row>
    <row r="273" spans="1:9" ht="18" customHeight="1" x14ac:dyDescent="0.3">
      <c r="A273" s="1">
        <v>2021</v>
      </c>
      <c r="B273" s="1" t="s">
        <v>6</v>
      </c>
      <c r="C273" s="1" t="s">
        <v>14</v>
      </c>
      <c r="D273" s="2" t="s">
        <v>37</v>
      </c>
      <c r="E273" s="3">
        <v>8800</v>
      </c>
      <c r="F273" s="3">
        <v>8000</v>
      </c>
      <c r="G273" s="3">
        <v>8960</v>
      </c>
      <c r="H273" s="3">
        <v>1600</v>
      </c>
      <c r="I273" s="4" t="s">
        <v>40</v>
      </c>
    </row>
    <row r="274" spans="1:9" ht="18" customHeight="1" x14ac:dyDescent="0.3">
      <c r="A274" s="1">
        <v>2021</v>
      </c>
      <c r="B274" s="1" t="s">
        <v>6</v>
      </c>
      <c r="C274" s="1" t="s">
        <v>13</v>
      </c>
      <c r="D274" s="2" t="s">
        <v>35</v>
      </c>
      <c r="E274" s="3">
        <v>5034.92</v>
      </c>
      <c r="F274" s="3">
        <v>4577.2</v>
      </c>
      <c r="G274" s="3">
        <v>5126.4639999999999</v>
      </c>
      <c r="H274" s="3">
        <v>915.44</v>
      </c>
      <c r="I274" s="4" t="s">
        <v>40</v>
      </c>
    </row>
    <row r="275" spans="1:9" ht="18" customHeight="1" x14ac:dyDescent="0.3">
      <c r="A275" s="1">
        <v>2021</v>
      </c>
      <c r="B275" s="1" t="s">
        <v>6</v>
      </c>
      <c r="C275" s="1" t="s">
        <v>38</v>
      </c>
      <c r="D275" s="5" t="s">
        <v>30</v>
      </c>
      <c r="E275" s="6">
        <v>644</v>
      </c>
      <c r="F275" s="6">
        <v>5743.5</v>
      </c>
      <c r="G275" s="6">
        <v>6432.72</v>
      </c>
      <c r="H275" s="3">
        <v>1148.7</v>
      </c>
      <c r="I275" s="4" t="s">
        <v>40</v>
      </c>
    </row>
    <row r="276" spans="1:9" ht="18" customHeight="1" x14ac:dyDescent="0.3">
      <c r="A276" s="1">
        <v>2021</v>
      </c>
      <c r="B276" s="1" t="s">
        <v>6</v>
      </c>
      <c r="C276" s="1" t="s">
        <v>12</v>
      </c>
      <c r="D276" s="5" t="s">
        <v>29</v>
      </c>
      <c r="E276" s="6">
        <v>643</v>
      </c>
      <c r="F276" s="6">
        <v>7000</v>
      </c>
      <c r="G276" s="6">
        <v>7840</v>
      </c>
      <c r="H276" s="3">
        <v>1400</v>
      </c>
      <c r="I276" s="4" t="s">
        <v>40</v>
      </c>
    </row>
    <row r="277" spans="1:9" ht="18" customHeight="1" x14ac:dyDescent="0.3">
      <c r="A277" s="1">
        <v>2021</v>
      </c>
      <c r="B277" s="1" t="s">
        <v>6</v>
      </c>
      <c r="C277" s="1" t="s">
        <v>38</v>
      </c>
      <c r="D277" s="5" t="s">
        <v>31</v>
      </c>
      <c r="E277" s="6">
        <v>455</v>
      </c>
      <c r="F277" s="6">
        <v>4578.6000000000004</v>
      </c>
      <c r="G277" s="6">
        <v>5128.0320000000002</v>
      </c>
      <c r="H277" s="3">
        <v>915.72000000000014</v>
      </c>
      <c r="I277" s="4" t="s">
        <v>40</v>
      </c>
    </row>
    <row r="278" spans="1:9" ht="18" customHeight="1" x14ac:dyDescent="0.3">
      <c r="A278" s="1">
        <v>2021</v>
      </c>
      <c r="B278" s="1" t="s">
        <v>6</v>
      </c>
      <c r="C278" s="1" t="s">
        <v>12</v>
      </c>
      <c r="D278" s="5" t="s">
        <v>28</v>
      </c>
      <c r="E278" s="7">
        <v>345</v>
      </c>
      <c r="F278" s="7">
        <v>7000</v>
      </c>
      <c r="G278" s="7">
        <v>7840</v>
      </c>
      <c r="H278" s="3">
        <v>1400</v>
      </c>
      <c r="I278" s="4" t="s">
        <v>40</v>
      </c>
    </row>
    <row r="279" spans="1:9" ht="18" customHeight="1" x14ac:dyDescent="0.3">
      <c r="A279" s="1">
        <v>2021</v>
      </c>
      <c r="B279" s="1" t="s">
        <v>6</v>
      </c>
      <c r="C279" s="1" t="s">
        <v>13</v>
      </c>
      <c r="D279" s="2" t="s">
        <v>33</v>
      </c>
      <c r="E279" s="3">
        <v>122</v>
      </c>
      <c r="F279" s="3">
        <v>100</v>
      </c>
      <c r="G279" s="3">
        <v>112</v>
      </c>
      <c r="H279" s="3">
        <v>20</v>
      </c>
      <c r="I279" s="4" t="s">
        <v>40</v>
      </c>
    </row>
    <row r="280" spans="1:9" ht="18" customHeight="1" x14ac:dyDescent="0.3">
      <c r="A280" s="1">
        <v>2021</v>
      </c>
      <c r="B280" s="1" t="s">
        <v>6</v>
      </c>
      <c r="C280" s="1" t="s">
        <v>15</v>
      </c>
      <c r="D280" s="5" t="s">
        <v>26</v>
      </c>
      <c r="E280" s="6">
        <v>78</v>
      </c>
      <c r="F280" s="6">
        <v>4577.2</v>
      </c>
      <c r="G280" s="6">
        <v>5126.4639999999999</v>
      </c>
      <c r="H280" s="3">
        <v>915.44</v>
      </c>
      <c r="I280" s="4" t="s">
        <v>40</v>
      </c>
    </row>
    <row r="281" spans="1:9" ht="18" customHeight="1" x14ac:dyDescent="0.3">
      <c r="A281" s="1">
        <v>2021</v>
      </c>
      <c r="B281" s="1" t="s">
        <v>6</v>
      </c>
      <c r="C281" s="1" t="s">
        <v>15</v>
      </c>
      <c r="D281" s="5" t="s">
        <v>24</v>
      </c>
      <c r="E281" s="6">
        <v>76</v>
      </c>
      <c r="F281" s="6">
        <v>4576.8999999999996</v>
      </c>
      <c r="G281" s="6">
        <v>5126.1279999999997</v>
      </c>
      <c r="H281" s="3">
        <v>915.38</v>
      </c>
      <c r="I281" s="4" t="s">
        <v>40</v>
      </c>
    </row>
    <row r="282" spans="1:9" ht="18" customHeight="1" x14ac:dyDescent="0.3">
      <c r="A282" s="1">
        <v>2021</v>
      </c>
      <c r="B282" s="1" t="s">
        <v>6</v>
      </c>
      <c r="C282" s="1" t="s">
        <v>15</v>
      </c>
      <c r="D282" s="5" t="s">
        <v>25</v>
      </c>
      <c r="E282" s="6">
        <v>46</v>
      </c>
      <c r="F282" s="6">
        <v>200</v>
      </c>
      <c r="G282" s="6">
        <v>224</v>
      </c>
      <c r="H282" s="3">
        <v>40</v>
      </c>
      <c r="I282" s="4" t="s">
        <v>40</v>
      </c>
    </row>
    <row r="283" spans="1:9" ht="18" customHeight="1" x14ac:dyDescent="0.3">
      <c r="A283" s="1">
        <v>2021</v>
      </c>
      <c r="B283" s="1" t="s">
        <v>6</v>
      </c>
      <c r="C283" s="1" t="s">
        <v>15</v>
      </c>
      <c r="D283" s="5" t="s">
        <v>23</v>
      </c>
      <c r="E283" s="6">
        <v>34</v>
      </c>
      <c r="F283" s="6">
        <v>4576.8</v>
      </c>
      <c r="G283" s="6">
        <v>5126.0160000000005</v>
      </c>
      <c r="H283" s="3">
        <v>915.36000000000013</v>
      </c>
      <c r="I283" s="4" t="s">
        <v>40</v>
      </c>
    </row>
    <row r="284" spans="1:9" ht="18" customHeight="1" x14ac:dyDescent="0.3">
      <c r="A284" s="1">
        <v>2021</v>
      </c>
      <c r="B284" s="1" t="s">
        <v>6</v>
      </c>
      <c r="C284" s="1" t="s">
        <v>13</v>
      </c>
      <c r="D284" s="2" t="s">
        <v>34</v>
      </c>
      <c r="E284" s="3">
        <v>7</v>
      </c>
      <c r="F284" s="3">
        <v>200</v>
      </c>
      <c r="G284" s="3">
        <v>224</v>
      </c>
      <c r="H284" s="3">
        <v>40</v>
      </c>
      <c r="I284" s="4" t="s">
        <v>40</v>
      </c>
    </row>
    <row r="285" spans="1:9" ht="18" customHeight="1" x14ac:dyDescent="0.3">
      <c r="A285" s="1">
        <v>2021</v>
      </c>
      <c r="B285" s="1" t="s">
        <v>6</v>
      </c>
      <c r="C285" s="1" t="s">
        <v>15</v>
      </c>
      <c r="D285" s="5" t="s">
        <v>27</v>
      </c>
      <c r="E285" s="6">
        <v>3</v>
      </c>
      <c r="F285" s="6">
        <v>4577.3</v>
      </c>
      <c r="G285" s="6">
        <v>5126.576</v>
      </c>
      <c r="H285" s="3">
        <v>915.46</v>
      </c>
      <c r="I285" s="4" t="s">
        <v>40</v>
      </c>
    </row>
    <row r="286" spans="1:9" ht="18" customHeight="1" x14ac:dyDescent="0.3">
      <c r="A286" s="1">
        <v>2021</v>
      </c>
      <c r="B286" s="1" t="s">
        <v>6</v>
      </c>
      <c r="C286" s="1" t="s">
        <v>32</v>
      </c>
      <c r="D286" s="5" t="s">
        <v>32</v>
      </c>
      <c r="E286" s="6">
        <v>2</v>
      </c>
      <c r="F286" s="6">
        <v>6600</v>
      </c>
      <c r="G286" s="6">
        <v>7392</v>
      </c>
      <c r="H286" s="3">
        <v>1320</v>
      </c>
      <c r="I286" s="4" t="s">
        <v>40</v>
      </c>
    </row>
    <row r="287" spans="1:9" ht="18" customHeight="1" x14ac:dyDescent="0.3">
      <c r="A287" s="1">
        <v>2021</v>
      </c>
      <c r="B287" s="1" t="s">
        <v>7</v>
      </c>
      <c r="C287" s="1" t="s">
        <v>14</v>
      </c>
      <c r="D287" s="2" t="s">
        <v>36</v>
      </c>
      <c r="E287" s="3">
        <v>3566</v>
      </c>
      <c r="F287" s="3">
        <v>4577.3</v>
      </c>
      <c r="G287" s="3">
        <v>5126.576</v>
      </c>
      <c r="H287" s="3">
        <v>915.46</v>
      </c>
      <c r="I287" s="4" t="s">
        <v>40</v>
      </c>
    </row>
    <row r="288" spans="1:9" ht="18" customHeight="1" x14ac:dyDescent="0.3">
      <c r="A288" s="1">
        <v>2021</v>
      </c>
      <c r="B288" s="1" t="s">
        <v>7</v>
      </c>
      <c r="C288" s="1" t="s">
        <v>14</v>
      </c>
      <c r="D288" s="2" t="s">
        <v>37</v>
      </c>
      <c r="E288" s="3">
        <v>2498</v>
      </c>
      <c r="F288" s="3">
        <v>8000</v>
      </c>
      <c r="G288" s="3">
        <v>8960</v>
      </c>
      <c r="H288" s="3">
        <v>1600</v>
      </c>
      <c r="I288" s="4" t="s">
        <v>40</v>
      </c>
    </row>
    <row r="289" spans="1:9" ht="18" customHeight="1" x14ac:dyDescent="0.3">
      <c r="A289" s="1">
        <v>2021</v>
      </c>
      <c r="B289" s="1" t="s">
        <v>7</v>
      </c>
      <c r="C289" s="1" t="s">
        <v>13</v>
      </c>
      <c r="D289" s="2" t="s">
        <v>35</v>
      </c>
      <c r="E289" s="3">
        <v>1245</v>
      </c>
      <c r="F289" s="3">
        <v>4577.2</v>
      </c>
      <c r="G289" s="3">
        <v>5126.4639999999999</v>
      </c>
      <c r="H289" s="3">
        <v>915.44</v>
      </c>
      <c r="I289" s="4" t="s">
        <v>40</v>
      </c>
    </row>
    <row r="290" spans="1:9" ht="18" customHeight="1" x14ac:dyDescent="0.3">
      <c r="A290" s="1">
        <v>2021</v>
      </c>
      <c r="B290" s="1" t="s">
        <v>7</v>
      </c>
      <c r="C290" s="1" t="s">
        <v>38</v>
      </c>
      <c r="D290" s="5" t="s">
        <v>30</v>
      </c>
      <c r="E290" s="6">
        <v>644</v>
      </c>
      <c r="F290" s="6">
        <v>5743.5</v>
      </c>
      <c r="G290" s="6">
        <v>6432.72</v>
      </c>
      <c r="H290" s="3">
        <v>1148.7</v>
      </c>
      <c r="I290" s="4" t="s">
        <v>40</v>
      </c>
    </row>
    <row r="291" spans="1:9" ht="18" customHeight="1" x14ac:dyDescent="0.3">
      <c r="A291" s="1">
        <v>2021</v>
      </c>
      <c r="B291" s="1" t="s">
        <v>7</v>
      </c>
      <c r="C291" s="1" t="s">
        <v>12</v>
      </c>
      <c r="D291" s="5" t="s">
        <v>29</v>
      </c>
      <c r="E291" s="6">
        <v>643</v>
      </c>
      <c r="F291" s="6">
        <v>7000</v>
      </c>
      <c r="G291" s="6">
        <v>7840</v>
      </c>
      <c r="H291" s="3">
        <v>1400</v>
      </c>
      <c r="I291" s="4" t="s">
        <v>40</v>
      </c>
    </row>
    <row r="292" spans="1:9" ht="18" customHeight="1" x14ac:dyDescent="0.3">
      <c r="A292" s="1">
        <v>2021</v>
      </c>
      <c r="B292" s="1" t="s">
        <v>7</v>
      </c>
      <c r="C292" s="1" t="s">
        <v>38</v>
      </c>
      <c r="D292" s="5" t="s">
        <v>31</v>
      </c>
      <c r="E292" s="6">
        <v>455</v>
      </c>
      <c r="F292" s="6">
        <v>5036.46</v>
      </c>
      <c r="G292" s="6">
        <v>5128.0320000000002</v>
      </c>
      <c r="H292" s="3">
        <v>1007.292</v>
      </c>
      <c r="I292" s="4" t="s">
        <v>40</v>
      </c>
    </row>
    <row r="293" spans="1:9" ht="18" customHeight="1" x14ac:dyDescent="0.3">
      <c r="A293" s="1">
        <v>2021</v>
      </c>
      <c r="B293" s="1" t="s">
        <v>7</v>
      </c>
      <c r="C293" s="1" t="s">
        <v>12</v>
      </c>
      <c r="D293" s="5" t="s">
        <v>28</v>
      </c>
      <c r="E293" s="7">
        <v>345</v>
      </c>
      <c r="F293" s="7">
        <v>7700</v>
      </c>
      <c r="G293" s="7">
        <v>7840</v>
      </c>
      <c r="H293" s="3">
        <v>1540</v>
      </c>
      <c r="I293" s="4" t="s">
        <v>40</v>
      </c>
    </row>
    <row r="294" spans="1:9" ht="18" customHeight="1" x14ac:dyDescent="0.3">
      <c r="A294" s="1">
        <v>2021</v>
      </c>
      <c r="B294" s="1" t="s">
        <v>7</v>
      </c>
      <c r="C294" s="1" t="s">
        <v>13</v>
      </c>
      <c r="D294" s="2" t="s">
        <v>33</v>
      </c>
      <c r="E294" s="3">
        <v>122</v>
      </c>
      <c r="F294" s="3">
        <v>110</v>
      </c>
      <c r="G294" s="3">
        <v>112</v>
      </c>
      <c r="H294" s="3">
        <v>22</v>
      </c>
      <c r="I294" s="4" t="s">
        <v>40</v>
      </c>
    </row>
    <row r="295" spans="1:9" ht="18" customHeight="1" x14ac:dyDescent="0.3">
      <c r="A295" s="1">
        <v>2021</v>
      </c>
      <c r="B295" s="1" t="s">
        <v>7</v>
      </c>
      <c r="C295" s="1" t="s">
        <v>15</v>
      </c>
      <c r="D295" s="5" t="s">
        <v>26</v>
      </c>
      <c r="E295" s="6">
        <v>78</v>
      </c>
      <c r="F295" s="6">
        <v>5034.92</v>
      </c>
      <c r="G295" s="6">
        <v>5126.4639999999999</v>
      </c>
      <c r="H295" s="3">
        <v>1006.984</v>
      </c>
      <c r="I295" s="4" t="s">
        <v>40</v>
      </c>
    </row>
    <row r="296" spans="1:9" ht="18" customHeight="1" x14ac:dyDescent="0.3">
      <c r="A296" s="1">
        <v>2021</v>
      </c>
      <c r="B296" s="1" t="s">
        <v>7</v>
      </c>
      <c r="C296" s="1" t="s">
        <v>15</v>
      </c>
      <c r="D296" s="5" t="s">
        <v>24</v>
      </c>
      <c r="E296" s="6">
        <v>76</v>
      </c>
      <c r="F296" s="6">
        <v>5034.5899999999992</v>
      </c>
      <c r="G296" s="6">
        <v>5126.1279999999997</v>
      </c>
      <c r="H296" s="3">
        <v>1006.9179999999999</v>
      </c>
      <c r="I296" s="4" t="s">
        <v>40</v>
      </c>
    </row>
    <row r="297" spans="1:9" ht="18" customHeight="1" x14ac:dyDescent="0.3">
      <c r="A297" s="1">
        <v>2021</v>
      </c>
      <c r="B297" s="1" t="s">
        <v>7</v>
      </c>
      <c r="C297" s="1" t="s">
        <v>15</v>
      </c>
      <c r="D297" s="5" t="s">
        <v>25</v>
      </c>
      <c r="E297" s="6">
        <v>46</v>
      </c>
      <c r="F297" s="6">
        <v>230</v>
      </c>
      <c r="G297" s="6">
        <v>224</v>
      </c>
      <c r="H297" s="3">
        <v>46</v>
      </c>
      <c r="I297" s="4" t="s">
        <v>40</v>
      </c>
    </row>
    <row r="298" spans="1:9" ht="18" customHeight="1" x14ac:dyDescent="0.3">
      <c r="A298" s="1">
        <v>2021</v>
      </c>
      <c r="B298" s="1" t="s">
        <v>7</v>
      </c>
      <c r="C298" s="1" t="s">
        <v>15</v>
      </c>
      <c r="D298" s="5" t="s">
        <v>23</v>
      </c>
      <c r="E298" s="6">
        <v>34</v>
      </c>
      <c r="F298" s="6">
        <v>5263.32</v>
      </c>
      <c r="G298" s="6">
        <v>5126.0160000000005</v>
      </c>
      <c r="H298" s="3">
        <v>1052.664</v>
      </c>
      <c r="I298" s="4" t="s">
        <v>40</v>
      </c>
    </row>
    <row r="299" spans="1:9" ht="18" customHeight="1" x14ac:dyDescent="0.3">
      <c r="A299" s="1">
        <v>2021</v>
      </c>
      <c r="B299" s="1" t="s">
        <v>7</v>
      </c>
      <c r="C299" s="1" t="s">
        <v>13</v>
      </c>
      <c r="D299" s="2" t="s">
        <v>34</v>
      </c>
      <c r="E299" s="3">
        <v>7</v>
      </c>
      <c r="F299" s="3">
        <v>230</v>
      </c>
      <c r="G299" s="3">
        <v>224</v>
      </c>
      <c r="H299" s="3">
        <v>46</v>
      </c>
      <c r="I299" s="4" t="s">
        <v>42</v>
      </c>
    </row>
    <row r="300" spans="1:9" ht="18" customHeight="1" x14ac:dyDescent="0.3">
      <c r="A300" s="1">
        <v>2021</v>
      </c>
      <c r="B300" s="1" t="s">
        <v>7</v>
      </c>
      <c r="C300" s="1" t="s">
        <v>15</v>
      </c>
      <c r="D300" s="5" t="s">
        <v>27</v>
      </c>
      <c r="E300" s="6">
        <v>3</v>
      </c>
      <c r="F300" s="6">
        <v>5263.8950000000004</v>
      </c>
      <c r="G300" s="6">
        <v>5126.576</v>
      </c>
      <c r="H300" s="3">
        <v>1052.7790000000002</v>
      </c>
      <c r="I300" s="4" t="s">
        <v>42</v>
      </c>
    </row>
    <row r="301" spans="1:9" ht="18" customHeight="1" x14ac:dyDescent="0.3">
      <c r="A301" s="1">
        <v>2021</v>
      </c>
      <c r="B301" s="1" t="s">
        <v>7</v>
      </c>
      <c r="C301" s="1" t="s">
        <v>32</v>
      </c>
      <c r="D301" s="5" t="s">
        <v>32</v>
      </c>
      <c r="E301" s="6">
        <v>2</v>
      </c>
      <c r="F301" s="6">
        <v>7590</v>
      </c>
      <c r="G301" s="6">
        <v>7392</v>
      </c>
      <c r="H301" s="3">
        <v>1518</v>
      </c>
      <c r="I301" s="4" t="s">
        <v>42</v>
      </c>
    </row>
    <row r="302" spans="1:9" ht="18" customHeight="1" x14ac:dyDescent="0.3">
      <c r="A302" s="1">
        <v>2021</v>
      </c>
      <c r="B302" s="1" t="s">
        <v>8</v>
      </c>
      <c r="C302" s="1" t="s">
        <v>14</v>
      </c>
      <c r="D302" s="2" t="s">
        <v>36</v>
      </c>
      <c r="E302" s="3">
        <v>3566</v>
      </c>
      <c r="F302" s="3">
        <v>5263.8950000000004</v>
      </c>
      <c r="G302" s="3">
        <v>5126.576</v>
      </c>
      <c r="H302" s="3">
        <v>1052.7790000000002</v>
      </c>
      <c r="I302" s="4" t="s">
        <v>42</v>
      </c>
    </row>
    <row r="303" spans="1:9" ht="18" customHeight="1" x14ac:dyDescent="0.3">
      <c r="A303" s="1">
        <v>2021</v>
      </c>
      <c r="B303" s="1" t="s">
        <v>8</v>
      </c>
      <c r="C303" s="1" t="s">
        <v>14</v>
      </c>
      <c r="D303" s="2" t="s">
        <v>37</v>
      </c>
      <c r="E303" s="3">
        <v>2498</v>
      </c>
      <c r="F303" s="3">
        <v>8800</v>
      </c>
      <c r="G303" s="3">
        <v>8960</v>
      </c>
      <c r="H303" s="3">
        <v>1760</v>
      </c>
      <c r="I303" s="4" t="s">
        <v>42</v>
      </c>
    </row>
    <row r="304" spans="1:9" ht="18" customHeight="1" x14ac:dyDescent="0.3">
      <c r="A304" s="1">
        <v>2021</v>
      </c>
      <c r="B304" s="1" t="s">
        <v>8</v>
      </c>
      <c r="C304" s="1" t="s">
        <v>13</v>
      </c>
      <c r="D304" s="2" t="s">
        <v>35</v>
      </c>
      <c r="E304" s="3">
        <v>1245</v>
      </c>
      <c r="F304" s="3">
        <v>5034.92</v>
      </c>
      <c r="G304" s="3">
        <v>5126.4639999999999</v>
      </c>
      <c r="H304" s="3">
        <v>1006.984</v>
      </c>
      <c r="I304" s="4" t="s">
        <v>42</v>
      </c>
    </row>
    <row r="305" spans="1:9" ht="18" customHeight="1" x14ac:dyDescent="0.3">
      <c r="A305" s="1">
        <v>2021</v>
      </c>
      <c r="B305" s="1" t="s">
        <v>8</v>
      </c>
      <c r="C305" s="1" t="s">
        <v>38</v>
      </c>
      <c r="D305" s="5" t="s">
        <v>30</v>
      </c>
      <c r="E305" s="6">
        <v>644</v>
      </c>
      <c r="F305" s="6">
        <v>6317.85</v>
      </c>
      <c r="G305" s="6">
        <v>6432.72</v>
      </c>
      <c r="H305" s="3">
        <v>1263.5700000000002</v>
      </c>
      <c r="I305" s="4" t="s">
        <v>42</v>
      </c>
    </row>
    <row r="306" spans="1:9" ht="18" customHeight="1" x14ac:dyDescent="0.3">
      <c r="A306" s="1">
        <v>2021</v>
      </c>
      <c r="B306" s="1" t="s">
        <v>8</v>
      </c>
      <c r="C306" s="1" t="s">
        <v>12</v>
      </c>
      <c r="D306" s="5" t="s">
        <v>29</v>
      </c>
      <c r="E306" s="6">
        <v>643</v>
      </c>
      <c r="F306" s="6">
        <v>7700</v>
      </c>
      <c r="G306" s="6">
        <v>7840</v>
      </c>
      <c r="H306" s="3">
        <v>1540</v>
      </c>
      <c r="I306" s="4" t="s">
        <v>42</v>
      </c>
    </row>
    <row r="307" spans="1:9" ht="18" customHeight="1" x14ac:dyDescent="0.3">
      <c r="A307" s="1">
        <v>2021</v>
      </c>
      <c r="B307" s="1" t="s">
        <v>8</v>
      </c>
      <c r="C307" s="1" t="s">
        <v>38</v>
      </c>
      <c r="D307" s="5" t="s">
        <v>31</v>
      </c>
      <c r="E307" s="6">
        <v>455</v>
      </c>
      <c r="F307" s="6">
        <v>5036.46</v>
      </c>
      <c r="G307" s="6">
        <v>5128.0320000000002</v>
      </c>
      <c r="H307" s="3">
        <v>1007.292</v>
      </c>
      <c r="I307" s="4" t="s">
        <v>42</v>
      </c>
    </row>
    <row r="308" spans="1:9" ht="18" customHeight="1" x14ac:dyDescent="0.3">
      <c r="A308" s="1">
        <v>2021</v>
      </c>
      <c r="B308" s="1" t="s">
        <v>8</v>
      </c>
      <c r="C308" s="1" t="s">
        <v>12</v>
      </c>
      <c r="D308" s="5" t="s">
        <v>28</v>
      </c>
      <c r="E308" s="7">
        <v>345</v>
      </c>
      <c r="F308" s="7">
        <v>7700</v>
      </c>
      <c r="G308" s="7">
        <v>7840</v>
      </c>
      <c r="H308" s="3">
        <v>1540</v>
      </c>
      <c r="I308" s="4" t="s">
        <v>42</v>
      </c>
    </row>
    <row r="309" spans="1:9" ht="18" customHeight="1" x14ac:dyDescent="0.3">
      <c r="A309" s="1">
        <v>2021</v>
      </c>
      <c r="B309" s="1" t="s">
        <v>8</v>
      </c>
      <c r="C309" s="1" t="s">
        <v>13</v>
      </c>
      <c r="D309" s="2" t="s">
        <v>33</v>
      </c>
      <c r="E309" s="3">
        <v>122</v>
      </c>
      <c r="F309" s="3">
        <v>110</v>
      </c>
      <c r="G309" s="3">
        <v>112</v>
      </c>
      <c r="H309" s="3">
        <v>22</v>
      </c>
      <c r="I309" s="4" t="s">
        <v>42</v>
      </c>
    </row>
    <row r="310" spans="1:9" ht="18" customHeight="1" x14ac:dyDescent="0.3">
      <c r="A310" s="1">
        <v>2021</v>
      </c>
      <c r="B310" s="1" t="s">
        <v>8</v>
      </c>
      <c r="C310" s="1" t="s">
        <v>15</v>
      </c>
      <c r="D310" s="5" t="s">
        <v>26</v>
      </c>
      <c r="E310" s="6">
        <v>78</v>
      </c>
      <c r="F310" s="6">
        <v>5034.92</v>
      </c>
      <c r="G310" s="6">
        <v>5126.4639999999999</v>
      </c>
      <c r="H310" s="3">
        <v>1006.984</v>
      </c>
      <c r="I310" s="4" t="s">
        <v>42</v>
      </c>
    </row>
    <row r="311" spans="1:9" ht="18" customHeight="1" x14ac:dyDescent="0.3">
      <c r="A311" s="1">
        <v>2021</v>
      </c>
      <c r="B311" s="1" t="s">
        <v>8</v>
      </c>
      <c r="C311" s="1" t="s">
        <v>15</v>
      </c>
      <c r="D311" s="5" t="s">
        <v>24</v>
      </c>
      <c r="E311" s="6">
        <v>76</v>
      </c>
      <c r="F311" s="6">
        <v>4576.8999999999996</v>
      </c>
      <c r="G311" s="6">
        <v>5126.1279999999997</v>
      </c>
      <c r="H311" s="3">
        <v>915.38</v>
      </c>
      <c r="I311" s="4" t="s">
        <v>42</v>
      </c>
    </row>
    <row r="312" spans="1:9" ht="18" customHeight="1" x14ac:dyDescent="0.3">
      <c r="A312" s="1">
        <v>2021</v>
      </c>
      <c r="B312" s="1" t="s">
        <v>8</v>
      </c>
      <c r="C312" s="1" t="s">
        <v>15</v>
      </c>
      <c r="D312" s="5" t="s">
        <v>25</v>
      </c>
      <c r="E312" s="6">
        <v>46</v>
      </c>
      <c r="F312" s="6">
        <v>200</v>
      </c>
      <c r="G312" s="6">
        <v>224</v>
      </c>
      <c r="H312" s="3">
        <v>40</v>
      </c>
      <c r="I312" s="4" t="s">
        <v>42</v>
      </c>
    </row>
    <row r="313" spans="1:9" ht="18" customHeight="1" x14ac:dyDescent="0.3">
      <c r="A313" s="1">
        <v>2021</v>
      </c>
      <c r="B313" s="1" t="s">
        <v>8</v>
      </c>
      <c r="C313" s="1" t="s">
        <v>15</v>
      </c>
      <c r="D313" s="5" t="s">
        <v>23</v>
      </c>
      <c r="E313" s="6">
        <v>34</v>
      </c>
      <c r="F313" s="6">
        <v>4576.8</v>
      </c>
      <c r="G313" s="6">
        <v>5126.0160000000005</v>
      </c>
      <c r="H313" s="3">
        <v>915.36000000000013</v>
      </c>
      <c r="I313" s="4" t="s">
        <v>42</v>
      </c>
    </row>
    <row r="314" spans="1:9" ht="18" customHeight="1" x14ac:dyDescent="0.3">
      <c r="A314" s="1">
        <v>2021</v>
      </c>
      <c r="B314" s="1" t="s">
        <v>8</v>
      </c>
      <c r="C314" s="1" t="s">
        <v>13</v>
      </c>
      <c r="D314" s="2" t="s">
        <v>34</v>
      </c>
      <c r="E314" s="3">
        <v>7</v>
      </c>
      <c r="F314" s="3">
        <v>200</v>
      </c>
      <c r="G314" s="3">
        <v>224</v>
      </c>
      <c r="H314" s="3">
        <v>40</v>
      </c>
      <c r="I314" s="4" t="s">
        <v>42</v>
      </c>
    </row>
    <row r="315" spans="1:9" ht="18" customHeight="1" x14ac:dyDescent="0.3">
      <c r="A315" s="1">
        <v>2021</v>
      </c>
      <c r="B315" s="1" t="s">
        <v>8</v>
      </c>
      <c r="C315" s="1" t="s">
        <v>15</v>
      </c>
      <c r="D315" s="5" t="s">
        <v>27</v>
      </c>
      <c r="E315" s="6">
        <v>3</v>
      </c>
      <c r="F315" s="6">
        <v>4577.3</v>
      </c>
      <c r="G315" s="6">
        <v>5126.576</v>
      </c>
      <c r="H315" s="3">
        <v>915.46</v>
      </c>
      <c r="I315" s="4" t="s">
        <v>42</v>
      </c>
    </row>
    <row r="316" spans="1:9" ht="18" customHeight="1" x14ac:dyDescent="0.3">
      <c r="A316" s="1">
        <v>2021</v>
      </c>
      <c r="B316" s="1" t="s">
        <v>8</v>
      </c>
      <c r="C316" s="1" t="s">
        <v>32</v>
      </c>
      <c r="D316" s="5" t="s">
        <v>32</v>
      </c>
      <c r="E316" s="6">
        <v>2</v>
      </c>
      <c r="F316" s="6">
        <v>6600</v>
      </c>
      <c r="G316" s="6">
        <v>7392</v>
      </c>
      <c r="H316" s="3">
        <v>1320</v>
      </c>
      <c r="I316" s="4" t="s">
        <v>42</v>
      </c>
    </row>
    <row r="317" spans="1:9" ht="18" customHeight="1" x14ac:dyDescent="0.3">
      <c r="A317" s="1">
        <v>2021</v>
      </c>
      <c r="B317" s="1" t="s">
        <v>9</v>
      </c>
      <c r="C317" s="1" t="s">
        <v>14</v>
      </c>
      <c r="D317" s="2" t="s">
        <v>36</v>
      </c>
      <c r="E317" s="3">
        <v>3566</v>
      </c>
      <c r="F317" s="3">
        <v>4577.3</v>
      </c>
      <c r="G317" s="3">
        <v>5126.576</v>
      </c>
      <c r="H317" s="3">
        <v>915.46</v>
      </c>
      <c r="I317" s="4" t="s">
        <v>42</v>
      </c>
    </row>
    <row r="318" spans="1:9" ht="18" customHeight="1" x14ac:dyDescent="0.3">
      <c r="A318" s="1">
        <v>2021</v>
      </c>
      <c r="B318" s="1" t="s">
        <v>9</v>
      </c>
      <c r="C318" s="1" t="s">
        <v>14</v>
      </c>
      <c r="D318" s="2" t="s">
        <v>37</v>
      </c>
      <c r="E318" s="3">
        <v>2498</v>
      </c>
      <c r="F318" s="3">
        <v>8000</v>
      </c>
      <c r="G318" s="3">
        <v>8960</v>
      </c>
      <c r="H318" s="3">
        <v>1600</v>
      </c>
      <c r="I318" s="4" t="s">
        <v>42</v>
      </c>
    </row>
    <row r="319" spans="1:9" ht="18" customHeight="1" x14ac:dyDescent="0.3">
      <c r="A319" s="1">
        <v>2021</v>
      </c>
      <c r="B319" s="1" t="s">
        <v>9</v>
      </c>
      <c r="C319" s="1" t="s">
        <v>13</v>
      </c>
      <c r="D319" s="2" t="s">
        <v>35</v>
      </c>
      <c r="E319" s="3">
        <v>1245</v>
      </c>
      <c r="F319" s="3">
        <v>4577.2</v>
      </c>
      <c r="G319" s="3">
        <v>5126.4639999999999</v>
      </c>
      <c r="H319" s="3">
        <v>915.44</v>
      </c>
      <c r="I319" s="4" t="s">
        <v>42</v>
      </c>
    </row>
    <row r="320" spans="1:9" ht="18" customHeight="1" x14ac:dyDescent="0.3">
      <c r="A320" s="1">
        <v>2021</v>
      </c>
      <c r="B320" s="1" t="s">
        <v>9</v>
      </c>
      <c r="C320" s="1" t="s">
        <v>38</v>
      </c>
      <c r="D320" s="5" t="s">
        <v>30</v>
      </c>
      <c r="E320" s="6">
        <v>644</v>
      </c>
      <c r="F320" s="6">
        <v>5743.5</v>
      </c>
      <c r="G320" s="6">
        <v>6432.72</v>
      </c>
      <c r="H320" s="3">
        <v>1148.7</v>
      </c>
      <c r="I320" s="4" t="s">
        <v>42</v>
      </c>
    </row>
    <row r="321" spans="1:9" ht="18" customHeight="1" x14ac:dyDescent="0.3">
      <c r="A321" s="1">
        <v>2021</v>
      </c>
      <c r="B321" s="1" t="s">
        <v>9</v>
      </c>
      <c r="C321" s="1" t="s">
        <v>12</v>
      </c>
      <c r="D321" s="5" t="s">
        <v>29</v>
      </c>
      <c r="E321" s="6">
        <v>643</v>
      </c>
      <c r="F321" s="6">
        <v>7000</v>
      </c>
      <c r="G321" s="6">
        <v>7840</v>
      </c>
      <c r="H321" s="3">
        <v>1400</v>
      </c>
      <c r="I321" s="4" t="s">
        <v>42</v>
      </c>
    </row>
    <row r="322" spans="1:9" ht="18" customHeight="1" x14ac:dyDescent="0.3">
      <c r="A322" s="1">
        <v>2021</v>
      </c>
      <c r="B322" s="1" t="s">
        <v>9</v>
      </c>
      <c r="C322" s="1" t="s">
        <v>38</v>
      </c>
      <c r="D322" s="5" t="s">
        <v>31</v>
      </c>
      <c r="E322" s="6">
        <v>455</v>
      </c>
      <c r="F322" s="6">
        <v>4578.6000000000004</v>
      </c>
      <c r="G322" s="6">
        <v>5128.0320000000002</v>
      </c>
      <c r="H322" s="3">
        <v>915.72000000000014</v>
      </c>
      <c r="I322" s="4" t="s">
        <v>40</v>
      </c>
    </row>
    <row r="323" spans="1:9" ht="18" customHeight="1" x14ac:dyDescent="0.3">
      <c r="A323" s="1">
        <v>2021</v>
      </c>
      <c r="B323" s="1" t="s">
        <v>9</v>
      </c>
      <c r="C323" s="1" t="s">
        <v>12</v>
      </c>
      <c r="D323" s="5" t="s">
        <v>28</v>
      </c>
      <c r="E323" s="7">
        <v>345</v>
      </c>
      <c r="F323" s="7">
        <v>7000</v>
      </c>
      <c r="G323" s="7">
        <v>7840</v>
      </c>
      <c r="H323" s="3">
        <v>1400</v>
      </c>
      <c r="I323" s="4" t="s">
        <v>40</v>
      </c>
    </row>
    <row r="324" spans="1:9" ht="18" customHeight="1" x14ac:dyDescent="0.3">
      <c r="A324" s="1">
        <v>2021</v>
      </c>
      <c r="B324" s="1" t="s">
        <v>9</v>
      </c>
      <c r="C324" s="1" t="s">
        <v>13</v>
      </c>
      <c r="D324" s="2" t="s">
        <v>33</v>
      </c>
      <c r="E324" s="3">
        <v>122</v>
      </c>
      <c r="F324" s="3">
        <v>100</v>
      </c>
      <c r="G324" s="3">
        <v>112</v>
      </c>
      <c r="H324" s="3">
        <v>20</v>
      </c>
      <c r="I324" s="4" t="s">
        <v>40</v>
      </c>
    </row>
    <row r="325" spans="1:9" ht="18" customHeight="1" x14ac:dyDescent="0.3">
      <c r="A325" s="1">
        <v>2021</v>
      </c>
      <c r="B325" s="1" t="s">
        <v>9</v>
      </c>
      <c r="C325" s="1" t="s">
        <v>15</v>
      </c>
      <c r="D325" s="5" t="s">
        <v>26</v>
      </c>
      <c r="E325" s="6">
        <v>78</v>
      </c>
      <c r="F325" s="6">
        <v>4577.2</v>
      </c>
      <c r="G325" s="6">
        <v>5126.4639999999999</v>
      </c>
      <c r="H325" s="3">
        <v>915.44</v>
      </c>
      <c r="I325" s="4" t="s">
        <v>40</v>
      </c>
    </row>
    <row r="326" spans="1:9" ht="18" customHeight="1" x14ac:dyDescent="0.3">
      <c r="A326" s="1">
        <v>2021</v>
      </c>
      <c r="B326" s="1" t="s">
        <v>9</v>
      </c>
      <c r="C326" s="1" t="s">
        <v>15</v>
      </c>
      <c r="D326" s="5" t="s">
        <v>24</v>
      </c>
      <c r="E326" s="6">
        <v>76</v>
      </c>
      <c r="F326" s="6">
        <v>4576.8999999999996</v>
      </c>
      <c r="G326" s="6">
        <v>5126.1279999999997</v>
      </c>
      <c r="H326" s="3">
        <v>915.38</v>
      </c>
      <c r="I326" s="4" t="s">
        <v>40</v>
      </c>
    </row>
    <row r="327" spans="1:9" ht="18" customHeight="1" x14ac:dyDescent="0.3">
      <c r="A327" s="1">
        <v>2021</v>
      </c>
      <c r="B327" s="1" t="s">
        <v>9</v>
      </c>
      <c r="C327" s="1" t="s">
        <v>15</v>
      </c>
      <c r="D327" s="5" t="s">
        <v>25</v>
      </c>
      <c r="E327" s="6">
        <v>46</v>
      </c>
      <c r="F327" s="6">
        <v>200</v>
      </c>
      <c r="G327" s="6">
        <v>224</v>
      </c>
      <c r="H327" s="3">
        <v>40</v>
      </c>
      <c r="I327" s="4" t="s">
        <v>40</v>
      </c>
    </row>
    <row r="328" spans="1:9" ht="18" customHeight="1" x14ac:dyDescent="0.3">
      <c r="A328" s="1">
        <v>2021</v>
      </c>
      <c r="B328" s="1" t="s">
        <v>9</v>
      </c>
      <c r="C328" s="1" t="s">
        <v>15</v>
      </c>
      <c r="D328" s="5" t="s">
        <v>23</v>
      </c>
      <c r="E328" s="6">
        <v>34</v>
      </c>
      <c r="F328" s="6">
        <v>4576.8</v>
      </c>
      <c r="G328" s="6">
        <v>5126.0160000000005</v>
      </c>
      <c r="H328" s="3">
        <v>915.36000000000013</v>
      </c>
      <c r="I328" s="4" t="s">
        <v>40</v>
      </c>
    </row>
    <row r="329" spans="1:9" ht="18" customHeight="1" x14ac:dyDescent="0.3">
      <c r="A329" s="1">
        <v>2021</v>
      </c>
      <c r="B329" s="1" t="s">
        <v>9</v>
      </c>
      <c r="C329" s="1" t="s">
        <v>13</v>
      </c>
      <c r="D329" s="2" t="s">
        <v>34</v>
      </c>
      <c r="E329" s="3">
        <v>7</v>
      </c>
      <c r="F329" s="3">
        <v>200</v>
      </c>
      <c r="G329" s="3">
        <v>224</v>
      </c>
      <c r="H329" s="3">
        <v>40</v>
      </c>
      <c r="I329" s="4" t="s">
        <v>40</v>
      </c>
    </row>
    <row r="330" spans="1:9" ht="18" customHeight="1" x14ac:dyDescent="0.3">
      <c r="A330" s="1">
        <v>2021</v>
      </c>
      <c r="B330" s="1" t="s">
        <v>9</v>
      </c>
      <c r="C330" s="1" t="s">
        <v>15</v>
      </c>
      <c r="D330" s="5" t="s">
        <v>27</v>
      </c>
      <c r="E330" s="6">
        <v>3</v>
      </c>
      <c r="F330" s="6">
        <v>4577.3</v>
      </c>
      <c r="G330" s="6">
        <v>5126.576</v>
      </c>
      <c r="H330" s="3">
        <v>915.46</v>
      </c>
      <c r="I330" s="4" t="s">
        <v>40</v>
      </c>
    </row>
    <row r="331" spans="1:9" ht="18" customHeight="1" x14ac:dyDescent="0.3">
      <c r="A331" s="1">
        <v>2021</v>
      </c>
      <c r="B331" s="1" t="s">
        <v>9</v>
      </c>
      <c r="C331" s="1" t="s">
        <v>32</v>
      </c>
      <c r="D331" s="5" t="s">
        <v>32</v>
      </c>
      <c r="E331" s="6">
        <v>2</v>
      </c>
      <c r="F331" s="6">
        <v>6600</v>
      </c>
      <c r="G331" s="6">
        <v>7392</v>
      </c>
      <c r="H331" s="3">
        <v>1320</v>
      </c>
      <c r="I331" s="4" t="s">
        <v>40</v>
      </c>
    </row>
    <row r="332" spans="1:9" ht="18" customHeight="1" x14ac:dyDescent="0.3">
      <c r="A332" s="1">
        <v>2021</v>
      </c>
      <c r="B332" s="1" t="s">
        <v>10</v>
      </c>
      <c r="C332" s="1" t="s">
        <v>14</v>
      </c>
      <c r="D332" s="2" t="s">
        <v>36</v>
      </c>
      <c r="E332" s="3">
        <v>3566</v>
      </c>
      <c r="F332" s="3">
        <v>4577.3</v>
      </c>
      <c r="G332" s="3">
        <v>5126.576</v>
      </c>
      <c r="H332" s="3">
        <v>915.46</v>
      </c>
      <c r="I332" s="4" t="s">
        <v>40</v>
      </c>
    </row>
    <row r="333" spans="1:9" ht="18" customHeight="1" x14ac:dyDescent="0.3">
      <c r="A333" s="1">
        <v>2021</v>
      </c>
      <c r="B333" s="1" t="s">
        <v>10</v>
      </c>
      <c r="C333" s="1" t="s">
        <v>14</v>
      </c>
      <c r="D333" s="2" t="s">
        <v>37</v>
      </c>
      <c r="E333" s="3">
        <v>2498</v>
      </c>
      <c r="F333" s="3">
        <v>8000</v>
      </c>
      <c r="G333" s="3">
        <v>8960</v>
      </c>
      <c r="H333" s="3">
        <v>1600</v>
      </c>
      <c r="I333" s="4" t="s">
        <v>40</v>
      </c>
    </row>
    <row r="334" spans="1:9" ht="18" customHeight="1" x14ac:dyDescent="0.3">
      <c r="A334" s="1">
        <v>2021</v>
      </c>
      <c r="B334" s="1" t="s">
        <v>10</v>
      </c>
      <c r="C334" s="1" t="s">
        <v>13</v>
      </c>
      <c r="D334" s="2" t="s">
        <v>35</v>
      </c>
      <c r="E334" s="3">
        <v>1245</v>
      </c>
      <c r="F334" s="3">
        <v>4577.2</v>
      </c>
      <c r="G334" s="3">
        <v>5126.4639999999999</v>
      </c>
      <c r="H334" s="3">
        <v>915.44</v>
      </c>
      <c r="I334" s="4" t="s">
        <v>40</v>
      </c>
    </row>
    <row r="335" spans="1:9" ht="18" customHeight="1" x14ac:dyDescent="0.3">
      <c r="A335" s="1">
        <v>2021</v>
      </c>
      <c r="B335" s="1" t="s">
        <v>10</v>
      </c>
      <c r="C335" s="1" t="s">
        <v>38</v>
      </c>
      <c r="D335" s="5" t="s">
        <v>30</v>
      </c>
      <c r="E335" s="6">
        <v>644</v>
      </c>
      <c r="F335" s="6">
        <v>5743.5</v>
      </c>
      <c r="G335" s="6">
        <v>6432.72</v>
      </c>
      <c r="H335" s="3">
        <v>1148.7</v>
      </c>
      <c r="I335" s="4" t="s">
        <v>40</v>
      </c>
    </row>
    <row r="336" spans="1:9" ht="18" customHeight="1" x14ac:dyDescent="0.3">
      <c r="A336" s="1">
        <v>2021</v>
      </c>
      <c r="B336" s="1" t="s">
        <v>10</v>
      </c>
      <c r="C336" s="1" t="s">
        <v>12</v>
      </c>
      <c r="D336" s="5" t="s">
        <v>29</v>
      </c>
      <c r="E336" s="6">
        <v>643</v>
      </c>
      <c r="F336" s="6">
        <v>7000</v>
      </c>
      <c r="G336" s="6">
        <v>7840</v>
      </c>
      <c r="H336" s="3">
        <v>1400</v>
      </c>
      <c r="I336" s="4" t="s">
        <v>40</v>
      </c>
    </row>
    <row r="337" spans="1:9" ht="18" customHeight="1" x14ac:dyDescent="0.3">
      <c r="A337" s="1">
        <v>2021</v>
      </c>
      <c r="B337" s="1" t="s">
        <v>10</v>
      </c>
      <c r="C337" s="1" t="s">
        <v>38</v>
      </c>
      <c r="D337" s="5" t="s">
        <v>31</v>
      </c>
      <c r="E337" s="6">
        <v>455</v>
      </c>
      <c r="F337" s="6">
        <v>4578.6000000000004</v>
      </c>
      <c r="G337" s="6">
        <v>5128.0320000000002</v>
      </c>
      <c r="H337" s="3">
        <v>915.72000000000014</v>
      </c>
      <c r="I337" s="4" t="s">
        <v>40</v>
      </c>
    </row>
    <row r="338" spans="1:9" ht="18" customHeight="1" x14ac:dyDescent="0.3">
      <c r="A338" s="1">
        <v>2021</v>
      </c>
      <c r="B338" s="1" t="s">
        <v>10</v>
      </c>
      <c r="C338" s="1" t="s">
        <v>12</v>
      </c>
      <c r="D338" s="5" t="s">
        <v>28</v>
      </c>
      <c r="E338" s="7">
        <v>345</v>
      </c>
      <c r="F338" s="7">
        <v>7000</v>
      </c>
      <c r="G338" s="7">
        <v>7840</v>
      </c>
      <c r="H338" s="3">
        <v>1400</v>
      </c>
      <c r="I338" s="4" t="s">
        <v>40</v>
      </c>
    </row>
    <row r="339" spans="1:9" ht="18" customHeight="1" x14ac:dyDescent="0.3">
      <c r="A339" s="1">
        <v>2021</v>
      </c>
      <c r="B339" s="1" t="s">
        <v>10</v>
      </c>
      <c r="C339" s="1" t="s">
        <v>13</v>
      </c>
      <c r="D339" s="2" t="s">
        <v>33</v>
      </c>
      <c r="E339" s="3">
        <v>122</v>
      </c>
      <c r="F339" s="3">
        <v>100</v>
      </c>
      <c r="G339" s="3">
        <v>112</v>
      </c>
      <c r="H339" s="3">
        <v>20</v>
      </c>
      <c r="I339" s="4" t="s">
        <v>40</v>
      </c>
    </row>
    <row r="340" spans="1:9" ht="18" customHeight="1" x14ac:dyDescent="0.3">
      <c r="A340" s="1">
        <v>2021</v>
      </c>
      <c r="B340" s="1" t="s">
        <v>10</v>
      </c>
      <c r="C340" s="1" t="s">
        <v>15</v>
      </c>
      <c r="D340" s="5" t="s">
        <v>26</v>
      </c>
      <c r="E340" s="6">
        <v>78</v>
      </c>
      <c r="F340" s="6">
        <v>4577.2</v>
      </c>
      <c r="G340" s="6">
        <v>5126.4639999999999</v>
      </c>
      <c r="H340" s="3">
        <v>915.44</v>
      </c>
      <c r="I340" s="4" t="s">
        <v>40</v>
      </c>
    </row>
    <row r="341" spans="1:9" ht="18" customHeight="1" x14ac:dyDescent="0.3">
      <c r="A341" s="1">
        <v>2021</v>
      </c>
      <c r="B341" s="1" t="s">
        <v>10</v>
      </c>
      <c r="C341" s="1" t="s">
        <v>15</v>
      </c>
      <c r="D341" s="5" t="s">
        <v>24</v>
      </c>
      <c r="E341" s="6">
        <v>76</v>
      </c>
      <c r="F341" s="6">
        <v>4576.8999999999996</v>
      </c>
      <c r="G341" s="6">
        <v>5126.1279999999997</v>
      </c>
      <c r="H341" s="3">
        <v>915.38</v>
      </c>
      <c r="I341" s="4" t="s">
        <v>40</v>
      </c>
    </row>
    <row r="342" spans="1:9" ht="18" customHeight="1" x14ac:dyDescent="0.3">
      <c r="A342" s="1">
        <v>2021</v>
      </c>
      <c r="B342" s="1" t="s">
        <v>10</v>
      </c>
      <c r="C342" s="1" t="s">
        <v>15</v>
      </c>
      <c r="D342" s="5" t="s">
        <v>25</v>
      </c>
      <c r="E342" s="6">
        <v>46</v>
      </c>
      <c r="F342" s="6">
        <v>200</v>
      </c>
      <c r="G342" s="6">
        <v>224</v>
      </c>
      <c r="H342" s="3">
        <v>40</v>
      </c>
      <c r="I342" s="4" t="s">
        <v>40</v>
      </c>
    </row>
    <row r="343" spans="1:9" ht="18" customHeight="1" x14ac:dyDescent="0.3">
      <c r="A343" s="1">
        <v>2021</v>
      </c>
      <c r="B343" s="1" t="s">
        <v>10</v>
      </c>
      <c r="C343" s="1" t="s">
        <v>15</v>
      </c>
      <c r="D343" s="5" t="s">
        <v>23</v>
      </c>
      <c r="E343" s="6">
        <v>34</v>
      </c>
      <c r="F343" s="6">
        <v>5492.16</v>
      </c>
      <c r="G343" s="6">
        <v>5126.0160000000005</v>
      </c>
      <c r="H343" s="3">
        <v>1098.432</v>
      </c>
      <c r="I343" s="4" t="s">
        <v>40</v>
      </c>
    </row>
    <row r="344" spans="1:9" ht="18" customHeight="1" x14ac:dyDescent="0.3">
      <c r="A344" s="1">
        <v>2021</v>
      </c>
      <c r="B344" s="1" t="s">
        <v>10</v>
      </c>
      <c r="C344" s="1" t="s">
        <v>13</v>
      </c>
      <c r="D344" s="2" t="s">
        <v>34</v>
      </c>
      <c r="E344" s="3">
        <v>7</v>
      </c>
      <c r="F344" s="3">
        <v>240</v>
      </c>
      <c r="G344" s="3">
        <v>224</v>
      </c>
      <c r="H344" s="3">
        <v>48</v>
      </c>
      <c r="I344" s="4" t="s">
        <v>40</v>
      </c>
    </row>
    <row r="345" spans="1:9" ht="18" customHeight="1" x14ac:dyDescent="0.3">
      <c r="A345" s="1">
        <v>2021</v>
      </c>
      <c r="B345" s="1" t="s">
        <v>10</v>
      </c>
      <c r="C345" s="1" t="s">
        <v>15</v>
      </c>
      <c r="D345" s="5" t="s">
        <v>27</v>
      </c>
      <c r="E345" s="6">
        <v>3</v>
      </c>
      <c r="F345" s="6">
        <v>5492.76</v>
      </c>
      <c r="G345" s="6">
        <v>5126.576</v>
      </c>
      <c r="H345" s="3">
        <v>1098.5520000000001</v>
      </c>
      <c r="I345" s="4" t="s">
        <v>40</v>
      </c>
    </row>
    <row r="346" spans="1:9" ht="18" customHeight="1" x14ac:dyDescent="0.3">
      <c r="A346" s="1">
        <v>2021</v>
      </c>
      <c r="B346" s="1" t="s">
        <v>10</v>
      </c>
      <c r="C346" s="1" t="s">
        <v>32</v>
      </c>
      <c r="D346" s="5" t="s">
        <v>32</v>
      </c>
      <c r="E346" s="6">
        <v>2</v>
      </c>
      <c r="F346" s="6">
        <v>7920</v>
      </c>
      <c r="G346" s="6">
        <v>7392</v>
      </c>
      <c r="H346" s="3">
        <v>1584</v>
      </c>
      <c r="I346" s="4" t="s">
        <v>40</v>
      </c>
    </row>
    <row r="347" spans="1:9" ht="18" customHeight="1" x14ac:dyDescent="0.3">
      <c r="A347" s="1">
        <v>2021</v>
      </c>
      <c r="B347" s="1" t="s">
        <v>11</v>
      </c>
      <c r="C347" s="1" t="s">
        <v>14</v>
      </c>
      <c r="D347" s="2" t="s">
        <v>36</v>
      </c>
      <c r="E347" s="3">
        <v>3566</v>
      </c>
      <c r="F347" s="3">
        <v>4577.3</v>
      </c>
      <c r="G347" s="3">
        <v>5126.576</v>
      </c>
      <c r="H347" s="3">
        <v>915.46</v>
      </c>
      <c r="I347" s="4" t="s">
        <v>40</v>
      </c>
    </row>
    <row r="348" spans="1:9" ht="18" customHeight="1" x14ac:dyDescent="0.3">
      <c r="A348" s="1">
        <v>2021</v>
      </c>
      <c r="B348" s="1" t="s">
        <v>11</v>
      </c>
      <c r="C348" s="1" t="s">
        <v>14</v>
      </c>
      <c r="D348" s="2" t="s">
        <v>37</v>
      </c>
      <c r="E348" s="3">
        <v>2498</v>
      </c>
      <c r="F348" s="3">
        <v>8000</v>
      </c>
      <c r="G348" s="3">
        <v>8960</v>
      </c>
      <c r="H348" s="3">
        <v>1600</v>
      </c>
      <c r="I348" s="4" t="s">
        <v>40</v>
      </c>
    </row>
    <row r="349" spans="1:9" ht="18" customHeight="1" x14ac:dyDescent="0.3">
      <c r="A349" s="1">
        <v>2021</v>
      </c>
      <c r="B349" s="1" t="s">
        <v>11</v>
      </c>
      <c r="C349" s="1" t="s">
        <v>13</v>
      </c>
      <c r="D349" s="2" t="s">
        <v>35</v>
      </c>
      <c r="E349" s="3">
        <v>1245</v>
      </c>
      <c r="F349" s="3">
        <v>4577.2</v>
      </c>
      <c r="G349" s="3">
        <v>5126.4639999999999</v>
      </c>
      <c r="H349" s="3">
        <v>915.44</v>
      </c>
      <c r="I349" s="4" t="s">
        <v>40</v>
      </c>
    </row>
    <row r="350" spans="1:9" ht="18" customHeight="1" x14ac:dyDescent="0.3">
      <c r="A350" s="1">
        <v>2021</v>
      </c>
      <c r="B350" s="1" t="s">
        <v>11</v>
      </c>
      <c r="C350" s="1" t="s">
        <v>38</v>
      </c>
      <c r="D350" s="5" t="s">
        <v>30</v>
      </c>
      <c r="E350" s="6">
        <v>644</v>
      </c>
      <c r="F350" s="6">
        <v>5743.5</v>
      </c>
      <c r="G350" s="6">
        <v>6432.72</v>
      </c>
      <c r="H350" s="3">
        <v>1148.7</v>
      </c>
      <c r="I350" s="4" t="s">
        <v>40</v>
      </c>
    </row>
    <row r="351" spans="1:9" ht="18" customHeight="1" x14ac:dyDescent="0.3">
      <c r="A351" s="1">
        <v>2021</v>
      </c>
      <c r="B351" s="1" t="s">
        <v>11</v>
      </c>
      <c r="C351" s="1" t="s">
        <v>12</v>
      </c>
      <c r="D351" s="5" t="s">
        <v>29</v>
      </c>
      <c r="E351" s="6">
        <v>643</v>
      </c>
      <c r="F351" s="6">
        <v>7000</v>
      </c>
      <c r="G351" s="6">
        <v>7840</v>
      </c>
      <c r="H351" s="3">
        <v>1400</v>
      </c>
      <c r="I351" s="4" t="s">
        <v>40</v>
      </c>
    </row>
    <row r="352" spans="1:9" ht="18" customHeight="1" x14ac:dyDescent="0.3">
      <c r="A352" s="1">
        <v>2021</v>
      </c>
      <c r="B352" s="1" t="s">
        <v>11</v>
      </c>
      <c r="C352" s="1" t="s">
        <v>38</v>
      </c>
      <c r="D352" s="5" t="s">
        <v>31</v>
      </c>
      <c r="E352" s="6">
        <v>455</v>
      </c>
      <c r="F352" s="6">
        <v>4578.6000000000004</v>
      </c>
      <c r="G352" s="6">
        <v>5128.0320000000002</v>
      </c>
      <c r="H352" s="3">
        <v>915.72000000000014</v>
      </c>
      <c r="I352" s="4" t="s">
        <v>40</v>
      </c>
    </row>
    <row r="353" spans="1:9" ht="18" customHeight="1" x14ac:dyDescent="0.3">
      <c r="A353" s="1">
        <v>2021</v>
      </c>
      <c r="B353" s="1" t="s">
        <v>11</v>
      </c>
      <c r="C353" s="1" t="s">
        <v>12</v>
      </c>
      <c r="D353" s="5" t="s">
        <v>28</v>
      </c>
      <c r="E353" s="7">
        <v>345</v>
      </c>
      <c r="F353" s="7">
        <v>7000</v>
      </c>
      <c r="G353" s="7">
        <v>7840</v>
      </c>
      <c r="H353" s="3">
        <v>1400</v>
      </c>
      <c r="I353" s="4" t="s">
        <v>40</v>
      </c>
    </row>
    <row r="354" spans="1:9" ht="18" customHeight="1" x14ac:dyDescent="0.3">
      <c r="A354" s="1">
        <v>2021</v>
      </c>
      <c r="B354" s="1" t="s">
        <v>11</v>
      </c>
      <c r="C354" s="1" t="s">
        <v>13</v>
      </c>
      <c r="D354" s="2" t="s">
        <v>33</v>
      </c>
      <c r="E354" s="3">
        <v>122</v>
      </c>
      <c r="F354" s="3">
        <v>100</v>
      </c>
      <c r="G354" s="3">
        <v>112</v>
      </c>
      <c r="H354" s="3">
        <v>20</v>
      </c>
      <c r="I354" s="4" t="s">
        <v>40</v>
      </c>
    </row>
    <row r="355" spans="1:9" ht="18" customHeight="1" x14ac:dyDescent="0.3">
      <c r="A355" s="1">
        <v>2021</v>
      </c>
      <c r="B355" s="1" t="s">
        <v>11</v>
      </c>
      <c r="C355" s="1" t="s">
        <v>15</v>
      </c>
      <c r="D355" s="5" t="s">
        <v>26</v>
      </c>
      <c r="E355" s="6">
        <v>78</v>
      </c>
      <c r="F355" s="6">
        <v>4577.2</v>
      </c>
      <c r="G355" s="6">
        <v>5126.4639999999999</v>
      </c>
      <c r="H355" s="3">
        <v>915.44</v>
      </c>
      <c r="I355" s="4" t="s">
        <v>40</v>
      </c>
    </row>
    <row r="356" spans="1:9" ht="18" customHeight="1" x14ac:dyDescent="0.3">
      <c r="A356" s="1">
        <v>2021</v>
      </c>
      <c r="B356" s="1" t="s">
        <v>11</v>
      </c>
      <c r="C356" s="1" t="s">
        <v>15</v>
      </c>
      <c r="D356" s="5" t="s">
        <v>24</v>
      </c>
      <c r="E356" s="6">
        <v>76</v>
      </c>
      <c r="F356" s="6">
        <v>4576.8999999999996</v>
      </c>
      <c r="G356" s="6">
        <v>5126.1279999999997</v>
      </c>
      <c r="H356" s="3">
        <v>915.38</v>
      </c>
      <c r="I356" s="4" t="s">
        <v>40</v>
      </c>
    </row>
    <row r="357" spans="1:9" ht="18" customHeight="1" x14ac:dyDescent="0.3">
      <c r="A357" s="1">
        <v>2021</v>
      </c>
      <c r="B357" s="1" t="s">
        <v>11</v>
      </c>
      <c r="C357" s="1" t="s">
        <v>15</v>
      </c>
      <c r="D357" s="5" t="s">
        <v>25</v>
      </c>
      <c r="E357" s="6">
        <v>46</v>
      </c>
      <c r="F357" s="6">
        <v>200</v>
      </c>
      <c r="G357" s="6">
        <v>224</v>
      </c>
      <c r="H357" s="3">
        <v>40</v>
      </c>
      <c r="I357" s="4" t="s">
        <v>40</v>
      </c>
    </row>
    <row r="358" spans="1:9" ht="18" customHeight="1" x14ac:dyDescent="0.3">
      <c r="A358" s="1">
        <v>2021</v>
      </c>
      <c r="B358" s="1" t="s">
        <v>11</v>
      </c>
      <c r="C358" s="1" t="s">
        <v>15</v>
      </c>
      <c r="D358" s="5" t="s">
        <v>23</v>
      </c>
      <c r="E358" s="6">
        <v>34</v>
      </c>
      <c r="F358" s="6">
        <v>4576.8</v>
      </c>
      <c r="G358" s="6">
        <v>5126.0160000000005</v>
      </c>
      <c r="H358" s="3">
        <v>915.36000000000013</v>
      </c>
      <c r="I358" s="4" t="s">
        <v>40</v>
      </c>
    </row>
    <row r="359" spans="1:9" ht="18" customHeight="1" x14ac:dyDescent="0.3">
      <c r="A359" s="1">
        <v>2021</v>
      </c>
      <c r="B359" s="1" t="s">
        <v>11</v>
      </c>
      <c r="C359" s="1" t="s">
        <v>13</v>
      </c>
      <c r="D359" s="2" t="s">
        <v>34</v>
      </c>
      <c r="E359" s="3">
        <v>7</v>
      </c>
      <c r="F359" s="3">
        <v>200</v>
      </c>
      <c r="G359" s="3">
        <v>224</v>
      </c>
      <c r="H359" s="3">
        <v>40</v>
      </c>
      <c r="I359" s="4" t="s">
        <v>40</v>
      </c>
    </row>
    <row r="360" spans="1:9" ht="18" customHeight="1" x14ac:dyDescent="0.3">
      <c r="A360" s="1">
        <v>2021</v>
      </c>
      <c r="B360" s="1" t="s">
        <v>11</v>
      </c>
      <c r="C360" s="1" t="s">
        <v>15</v>
      </c>
      <c r="D360" s="5" t="s">
        <v>27</v>
      </c>
      <c r="E360" s="6">
        <v>3</v>
      </c>
      <c r="F360" s="6">
        <v>4577.3</v>
      </c>
      <c r="G360" s="6">
        <v>5126.576</v>
      </c>
      <c r="H360" s="3">
        <v>915.46</v>
      </c>
      <c r="I360" s="4" t="s">
        <v>40</v>
      </c>
    </row>
    <row r="361" spans="1:9" ht="18" customHeight="1" x14ac:dyDescent="0.3">
      <c r="A361" s="1">
        <v>2021</v>
      </c>
      <c r="B361" s="1" t="s">
        <v>11</v>
      </c>
      <c r="C361" s="1" t="s">
        <v>32</v>
      </c>
      <c r="D361" s="5" t="s">
        <v>32</v>
      </c>
      <c r="E361" s="6">
        <v>2</v>
      </c>
      <c r="F361" s="6">
        <v>6600</v>
      </c>
      <c r="G361" s="6">
        <v>7392</v>
      </c>
      <c r="H361" s="3">
        <v>1320</v>
      </c>
      <c r="I361" s="4" t="s">
        <v>40</v>
      </c>
    </row>
    <row r="362" spans="1:9" ht="18" customHeight="1" x14ac:dyDescent="0.3">
      <c r="A362" s="1">
        <v>2022</v>
      </c>
      <c r="B362" s="1" t="s">
        <v>0</v>
      </c>
      <c r="C362" s="1" t="s">
        <v>14</v>
      </c>
      <c r="D362" s="2" t="s">
        <v>36</v>
      </c>
      <c r="E362" s="3">
        <v>3566</v>
      </c>
      <c r="F362" s="3">
        <v>5492.76</v>
      </c>
      <c r="G362" s="3">
        <v>5126.576</v>
      </c>
      <c r="H362" s="3">
        <v>1098.5520000000001</v>
      </c>
      <c r="I362" s="4" t="s">
        <v>40</v>
      </c>
    </row>
    <row r="363" spans="1:9" ht="18" customHeight="1" x14ac:dyDescent="0.3">
      <c r="A363" s="1">
        <v>2022</v>
      </c>
      <c r="B363" s="1" t="s">
        <v>0</v>
      </c>
      <c r="C363" s="1" t="s">
        <v>14</v>
      </c>
      <c r="D363" s="2" t="s">
        <v>37</v>
      </c>
      <c r="E363" s="3">
        <v>2498</v>
      </c>
      <c r="F363" s="3">
        <v>9600</v>
      </c>
      <c r="G363" s="3">
        <v>8960</v>
      </c>
      <c r="H363" s="3">
        <v>1920</v>
      </c>
      <c r="I363" s="4" t="s">
        <v>40</v>
      </c>
    </row>
    <row r="364" spans="1:9" ht="18" customHeight="1" x14ac:dyDescent="0.3">
      <c r="A364" s="1">
        <v>2022</v>
      </c>
      <c r="B364" s="1" t="s">
        <v>0</v>
      </c>
      <c r="C364" s="1" t="s">
        <v>13</v>
      </c>
      <c r="D364" s="2" t="s">
        <v>35</v>
      </c>
      <c r="E364" s="3">
        <v>1245</v>
      </c>
      <c r="F364" s="3">
        <v>5492.6399999999994</v>
      </c>
      <c r="G364" s="3">
        <v>5126.4639999999999</v>
      </c>
      <c r="H364" s="3">
        <v>1098.528</v>
      </c>
      <c r="I364" s="4" t="s">
        <v>42</v>
      </c>
    </row>
    <row r="365" spans="1:9" ht="18" customHeight="1" x14ac:dyDescent="0.3">
      <c r="A365" s="1">
        <v>2022</v>
      </c>
      <c r="B365" s="1" t="s">
        <v>0</v>
      </c>
      <c r="C365" s="1" t="s">
        <v>38</v>
      </c>
      <c r="D365" s="5" t="s">
        <v>30</v>
      </c>
      <c r="E365" s="6">
        <v>644</v>
      </c>
      <c r="F365" s="6">
        <v>6892.2</v>
      </c>
      <c r="G365" s="6">
        <v>6432.72</v>
      </c>
      <c r="H365" s="3">
        <v>1378.44</v>
      </c>
      <c r="I365" s="4" t="s">
        <v>42</v>
      </c>
    </row>
    <row r="366" spans="1:9" ht="18" customHeight="1" x14ac:dyDescent="0.3">
      <c r="A366" s="1">
        <v>2022</v>
      </c>
      <c r="B366" s="1" t="s">
        <v>0</v>
      </c>
      <c r="C366" s="1" t="s">
        <v>12</v>
      </c>
      <c r="D366" s="5" t="s">
        <v>29</v>
      </c>
      <c r="E366" s="6">
        <v>643</v>
      </c>
      <c r="F366" s="6">
        <v>8400</v>
      </c>
      <c r="G366" s="6">
        <v>7840</v>
      </c>
      <c r="H366" s="3">
        <v>1680</v>
      </c>
      <c r="I366" s="4" t="s">
        <v>42</v>
      </c>
    </row>
    <row r="367" spans="1:9" ht="18" customHeight="1" x14ac:dyDescent="0.3">
      <c r="A367" s="1">
        <v>2022</v>
      </c>
      <c r="B367" s="1" t="s">
        <v>0</v>
      </c>
      <c r="C367" s="1" t="s">
        <v>38</v>
      </c>
      <c r="D367" s="5" t="s">
        <v>31</v>
      </c>
      <c r="E367" s="6">
        <v>455</v>
      </c>
      <c r="F367" s="6">
        <v>5494.3200000000006</v>
      </c>
      <c r="G367" s="6">
        <v>5128.0320000000002</v>
      </c>
      <c r="H367" s="3">
        <v>1098.8640000000003</v>
      </c>
      <c r="I367" s="4" t="s">
        <v>42</v>
      </c>
    </row>
    <row r="368" spans="1:9" ht="18" customHeight="1" x14ac:dyDescent="0.3">
      <c r="A368" s="1">
        <v>2022</v>
      </c>
      <c r="B368" s="1" t="s">
        <v>0</v>
      </c>
      <c r="C368" s="1" t="s">
        <v>12</v>
      </c>
      <c r="D368" s="5" t="s">
        <v>28</v>
      </c>
      <c r="E368" s="7">
        <v>345</v>
      </c>
      <c r="F368" s="7">
        <v>8400</v>
      </c>
      <c r="G368" s="7">
        <v>7840</v>
      </c>
      <c r="H368" s="3">
        <v>1680</v>
      </c>
      <c r="I368" s="4" t="s">
        <v>42</v>
      </c>
    </row>
    <row r="369" spans="1:9" ht="18" customHeight="1" x14ac:dyDescent="0.3">
      <c r="A369" s="1">
        <v>2022</v>
      </c>
      <c r="B369" s="1" t="s">
        <v>0</v>
      </c>
      <c r="C369" s="1" t="s">
        <v>13</v>
      </c>
      <c r="D369" s="2" t="s">
        <v>33</v>
      </c>
      <c r="E369" s="3">
        <v>122</v>
      </c>
      <c r="F369" s="3">
        <v>120</v>
      </c>
      <c r="G369" s="3">
        <v>112</v>
      </c>
      <c r="H369" s="3">
        <v>24</v>
      </c>
      <c r="I369" s="4" t="s">
        <v>42</v>
      </c>
    </row>
    <row r="370" spans="1:9" ht="18" customHeight="1" x14ac:dyDescent="0.3">
      <c r="A370" s="1">
        <v>2022</v>
      </c>
      <c r="B370" s="1" t="s">
        <v>0</v>
      </c>
      <c r="C370" s="1" t="s">
        <v>15</v>
      </c>
      <c r="D370" s="5" t="s">
        <v>26</v>
      </c>
      <c r="E370" s="6">
        <v>78</v>
      </c>
      <c r="F370" s="6">
        <v>2288.6</v>
      </c>
      <c r="G370" s="6">
        <v>5126.4639999999999</v>
      </c>
      <c r="H370" s="3">
        <v>457.72</v>
      </c>
      <c r="I370" s="4" t="s">
        <v>42</v>
      </c>
    </row>
    <row r="371" spans="1:9" ht="18" customHeight="1" x14ac:dyDescent="0.3">
      <c r="A371" s="1">
        <v>2022</v>
      </c>
      <c r="B371" s="1" t="s">
        <v>0</v>
      </c>
      <c r="C371" s="1" t="s">
        <v>15</v>
      </c>
      <c r="D371" s="5" t="s">
        <v>24</v>
      </c>
      <c r="E371" s="6">
        <v>76</v>
      </c>
      <c r="F371" s="6">
        <v>2288.4499999999998</v>
      </c>
      <c r="G371" s="6">
        <v>5126.1279999999997</v>
      </c>
      <c r="H371" s="3">
        <v>457.69</v>
      </c>
      <c r="I371" s="4" t="s">
        <v>42</v>
      </c>
    </row>
    <row r="372" spans="1:9" ht="18" customHeight="1" x14ac:dyDescent="0.3">
      <c r="A372" s="1">
        <v>2022</v>
      </c>
      <c r="B372" s="1" t="s">
        <v>0</v>
      </c>
      <c r="C372" s="1" t="s">
        <v>15</v>
      </c>
      <c r="D372" s="5" t="s">
        <v>25</v>
      </c>
      <c r="E372" s="6">
        <v>46</v>
      </c>
      <c r="F372" s="6">
        <v>100</v>
      </c>
      <c r="G372" s="6">
        <v>224</v>
      </c>
      <c r="H372" s="3">
        <v>20</v>
      </c>
      <c r="I372" s="4" t="s">
        <v>42</v>
      </c>
    </row>
    <row r="373" spans="1:9" ht="18" customHeight="1" x14ac:dyDescent="0.3">
      <c r="A373" s="1">
        <v>2022</v>
      </c>
      <c r="B373" s="1" t="s">
        <v>0</v>
      </c>
      <c r="C373" s="1" t="s">
        <v>15</v>
      </c>
      <c r="D373" s="5" t="s">
        <v>23</v>
      </c>
      <c r="E373" s="6">
        <v>34</v>
      </c>
      <c r="F373" s="6">
        <v>2288.4</v>
      </c>
      <c r="G373" s="6">
        <v>5126.0160000000005</v>
      </c>
      <c r="H373" s="3">
        <v>457.68000000000006</v>
      </c>
      <c r="I373" s="4" t="s">
        <v>42</v>
      </c>
    </row>
    <row r="374" spans="1:9" ht="18" customHeight="1" x14ac:dyDescent="0.3">
      <c r="A374" s="1">
        <v>2022</v>
      </c>
      <c r="B374" s="1" t="s">
        <v>0</v>
      </c>
      <c r="C374" s="1" t="s">
        <v>13</v>
      </c>
      <c r="D374" s="2" t="s">
        <v>34</v>
      </c>
      <c r="E374" s="3">
        <v>7</v>
      </c>
      <c r="F374" s="3">
        <v>200</v>
      </c>
      <c r="G374" s="3">
        <v>224</v>
      </c>
      <c r="H374" s="3">
        <v>40</v>
      </c>
      <c r="I374" s="4" t="s">
        <v>42</v>
      </c>
    </row>
    <row r="375" spans="1:9" ht="18" customHeight="1" x14ac:dyDescent="0.3">
      <c r="A375" s="1">
        <v>2022</v>
      </c>
      <c r="B375" s="1" t="s">
        <v>0</v>
      </c>
      <c r="C375" s="1" t="s">
        <v>32</v>
      </c>
      <c r="D375" s="5" t="s">
        <v>32</v>
      </c>
      <c r="E375" s="6">
        <v>3</v>
      </c>
      <c r="F375" s="6">
        <v>4577.3</v>
      </c>
      <c r="G375" s="6">
        <v>7392</v>
      </c>
      <c r="H375" s="3">
        <v>915.46</v>
      </c>
      <c r="I375" s="4" t="s">
        <v>42</v>
      </c>
    </row>
    <row r="376" spans="1:9" ht="18" customHeight="1" x14ac:dyDescent="0.3">
      <c r="A376" s="1">
        <v>2022</v>
      </c>
      <c r="B376" s="1" t="s">
        <v>0</v>
      </c>
      <c r="C376" s="1" t="s">
        <v>15</v>
      </c>
      <c r="D376" s="5" t="s">
        <v>27</v>
      </c>
      <c r="E376" s="6">
        <v>3</v>
      </c>
      <c r="F376" s="6">
        <v>3300</v>
      </c>
      <c r="G376" s="6">
        <v>5126.576</v>
      </c>
      <c r="H376" s="3">
        <v>660</v>
      </c>
      <c r="I376" s="4" t="s">
        <v>42</v>
      </c>
    </row>
    <row r="377" spans="1:9" ht="18" customHeight="1" x14ac:dyDescent="0.3">
      <c r="A377" s="1">
        <v>2022</v>
      </c>
      <c r="B377" s="1" t="s">
        <v>1</v>
      </c>
      <c r="C377" s="1" t="s">
        <v>14</v>
      </c>
      <c r="D377" s="2" t="s">
        <v>36</v>
      </c>
      <c r="E377" s="3">
        <v>3566</v>
      </c>
      <c r="F377" s="3">
        <v>4577.3</v>
      </c>
      <c r="G377" s="3">
        <v>5126.576</v>
      </c>
      <c r="H377" s="3">
        <v>915.46</v>
      </c>
      <c r="I377" s="4" t="s">
        <v>42</v>
      </c>
    </row>
    <row r="378" spans="1:9" ht="18" customHeight="1" x14ac:dyDescent="0.3">
      <c r="A378" s="1">
        <v>2022</v>
      </c>
      <c r="B378" s="1" t="s">
        <v>1</v>
      </c>
      <c r="C378" s="1" t="s">
        <v>14</v>
      </c>
      <c r="D378" s="2" t="s">
        <v>37</v>
      </c>
      <c r="E378" s="3">
        <v>2498</v>
      </c>
      <c r="F378" s="3">
        <v>8000</v>
      </c>
      <c r="G378" s="3">
        <v>8960</v>
      </c>
      <c r="H378" s="3">
        <v>1600</v>
      </c>
      <c r="I378" s="4" t="s">
        <v>42</v>
      </c>
    </row>
    <row r="379" spans="1:9" ht="18" customHeight="1" x14ac:dyDescent="0.3">
      <c r="A379" s="1">
        <v>2022</v>
      </c>
      <c r="B379" s="1" t="s">
        <v>1</v>
      </c>
      <c r="C379" s="1" t="s">
        <v>13</v>
      </c>
      <c r="D379" s="2" t="s">
        <v>35</v>
      </c>
      <c r="E379" s="3">
        <v>1245</v>
      </c>
      <c r="F379" s="3">
        <v>4577.2</v>
      </c>
      <c r="G379" s="3">
        <v>5126.4639999999999</v>
      </c>
      <c r="H379" s="3">
        <v>915.44</v>
      </c>
      <c r="I379" s="4" t="s">
        <v>42</v>
      </c>
    </row>
    <row r="380" spans="1:9" ht="18" customHeight="1" x14ac:dyDescent="0.3">
      <c r="A380" s="1">
        <v>2022</v>
      </c>
      <c r="B380" s="1" t="s">
        <v>1</v>
      </c>
      <c r="C380" s="1" t="s">
        <v>38</v>
      </c>
      <c r="D380" s="5" t="s">
        <v>30</v>
      </c>
      <c r="E380" s="6">
        <v>644</v>
      </c>
      <c r="F380" s="6">
        <v>5743.5</v>
      </c>
      <c r="G380" s="6">
        <v>6432.72</v>
      </c>
      <c r="H380" s="3">
        <v>1148.7</v>
      </c>
      <c r="I380" s="4" t="s">
        <v>42</v>
      </c>
    </row>
    <row r="381" spans="1:9" ht="18" customHeight="1" x14ac:dyDescent="0.3">
      <c r="A381" s="1">
        <v>2022</v>
      </c>
      <c r="B381" s="1" t="s">
        <v>1</v>
      </c>
      <c r="C381" s="1" t="s">
        <v>12</v>
      </c>
      <c r="D381" s="5" t="s">
        <v>29</v>
      </c>
      <c r="E381" s="6">
        <v>643</v>
      </c>
      <c r="F381" s="6">
        <v>7000</v>
      </c>
      <c r="G381" s="6">
        <v>7840</v>
      </c>
      <c r="H381" s="3">
        <v>1400</v>
      </c>
      <c r="I381" s="4" t="s">
        <v>42</v>
      </c>
    </row>
    <row r="382" spans="1:9" ht="18" customHeight="1" x14ac:dyDescent="0.3">
      <c r="A382" s="1">
        <v>2022</v>
      </c>
      <c r="B382" s="1" t="s">
        <v>1</v>
      </c>
      <c r="C382" s="1" t="s">
        <v>38</v>
      </c>
      <c r="D382" s="5" t="s">
        <v>31</v>
      </c>
      <c r="E382" s="6">
        <v>455</v>
      </c>
      <c r="F382" s="6">
        <v>4578.6000000000004</v>
      </c>
      <c r="G382" s="6">
        <v>5128.0320000000002</v>
      </c>
      <c r="H382" s="3">
        <v>915.72000000000014</v>
      </c>
      <c r="I382" s="4" t="s">
        <v>42</v>
      </c>
    </row>
    <row r="383" spans="1:9" ht="18" customHeight="1" x14ac:dyDescent="0.3">
      <c r="A383" s="1">
        <v>2022</v>
      </c>
      <c r="B383" s="1" t="s">
        <v>1</v>
      </c>
      <c r="C383" s="1" t="s">
        <v>12</v>
      </c>
      <c r="D383" s="5" t="s">
        <v>28</v>
      </c>
      <c r="E383" s="7">
        <v>345</v>
      </c>
      <c r="F383" s="7">
        <v>7000</v>
      </c>
      <c r="G383" s="7">
        <v>7840</v>
      </c>
      <c r="H383" s="3">
        <v>1400</v>
      </c>
      <c r="I383" s="4" t="s">
        <v>42</v>
      </c>
    </row>
    <row r="384" spans="1:9" ht="18" customHeight="1" x14ac:dyDescent="0.3">
      <c r="A384" s="1">
        <v>2022</v>
      </c>
      <c r="B384" s="1" t="s">
        <v>1</v>
      </c>
      <c r="C384" s="1" t="s">
        <v>13</v>
      </c>
      <c r="D384" s="2" t="s">
        <v>33</v>
      </c>
      <c r="E384" s="3">
        <v>122</v>
      </c>
      <c r="F384" s="3">
        <v>100</v>
      </c>
      <c r="G384" s="3">
        <v>112</v>
      </c>
      <c r="H384" s="3">
        <v>20</v>
      </c>
      <c r="I384" s="4" t="s">
        <v>42</v>
      </c>
    </row>
    <row r="385" spans="1:9" ht="18" customHeight="1" x14ac:dyDescent="0.3">
      <c r="A385" s="1">
        <v>2022</v>
      </c>
      <c r="B385" s="1" t="s">
        <v>1</v>
      </c>
      <c r="C385" s="1" t="s">
        <v>15</v>
      </c>
      <c r="D385" s="5" t="s">
        <v>26</v>
      </c>
      <c r="E385" s="6">
        <v>78</v>
      </c>
      <c r="F385" s="6">
        <v>2288.6</v>
      </c>
      <c r="G385" s="6">
        <v>5126.4639999999999</v>
      </c>
      <c r="H385" s="3">
        <v>457.72</v>
      </c>
      <c r="I385" s="4" t="s">
        <v>42</v>
      </c>
    </row>
    <row r="386" spans="1:9" ht="18" customHeight="1" x14ac:dyDescent="0.3">
      <c r="A386" s="1">
        <v>2022</v>
      </c>
      <c r="B386" s="1" t="s">
        <v>1</v>
      </c>
      <c r="C386" s="1" t="s">
        <v>15</v>
      </c>
      <c r="D386" s="5" t="s">
        <v>24</v>
      </c>
      <c r="E386" s="6">
        <v>76</v>
      </c>
      <c r="F386" s="6">
        <v>2288.4499999999998</v>
      </c>
      <c r="G386" s="6">
        <v>5126.1279999999997</v>
      </c>
      <c r="H386" s="3">
        <v>457.69</v>
      </c>
      <c r="I386" s="4" t="s">
        <v>42</v>
      </c>
    </row>
    <row r="387" spans="1:9" ht="18" customHeight="1" x14ac:dyDescent="0.3">
      <c r="A387" s="1">
        <v>2022</v>
      </c>
      <c r="B387" s="1" t="s">
        <v>1</v>
      </c>
      <c r="C387" s="1" t="s">
        <v>15</v>
      </c>
      <c r="D387" s="5" t="s">
        <v>25</v>
      </c>
      <c r="E387" s="6">
        <v>46</v>
      </c>
      <c r="F387" s="6">
        <v>100</v>
      </c>
      <c r="G387" s="6">
        <v>224</v>
      </c>
      <c r="H387" s="3">
        <v>20</v>
      </c>
      <c r="I387" s="4" t="s">
        <v>42</v>
      </c>
    </row>
    <row r="388" spans="1:9" ht="18" customHeight="1" x14ac:dyDescent="0.3">
      <c r="A388" s="1">
        <v>2022</v>
      </c>
      <c r="B388" s="1" t="s">
        <v>1</v>
      </c>
      <c r="C388" s="1" t="s">
        <v>15</v>
      </c>
      <c r="D388" s="5" t="s">
        <v>23</v>
      </c>
      <c r="E388" s="6">
        <v>34</v>
      </c>
      <c r="F388" s="6">
        <v>2288.4</v>
      </c>
      <c r="G388" s="6">
        <v>5126.0160000000005</v>
      </c>
      <c r="H388" s="3">
        <v>457.68000000000006</v>
      </c>
      <c r="I388" s="4" t="s">
        <v>42</v>
      </c>
    </row>
    <row r="389" spans="1:9" ht="18" customHeight="1" x14ac:dyDescent="0.3">
      <c r="A389" s="1">
        <v>2022</v>
      </c>
      <c r="B389" s="1" t="s">
        <v>1</v>
      </c>
      <c r="C389" s="1" t="s">
        <v>13</v>
      </c>
      <c r="D389" s="2" t="s">
        <v>34</v>
      </c>
      <c r="E389" s="3">
        <v>7</v>
      </c>
      <c r="F389" s="3">
        <v>200</v>
      </c>
      <c r="G389" s="3">
        <v>224</v>
      </c>
      <c r="H389" s="3">
        <v>40</v>
      </c>
      <c r="I389" s="4" t="s">
        <v>40</v>
      </c>
    </row>
    <row r="390" spans="1:9" ht="18" customHeight="1" x14ac:dyDescent="0.3">
      <c r="A390" s="1">
        <v>2022</v>
      </c>
      <c r="B390" s="1" t="s">
        <v>1</v>
      </c>
      <c r="C390" s="1" t="s">
        <v>15</v>
      </c>
      <c r="D390" s="5" t="s">
        <v>27</v>
      </c>
      <c r="E390" s="6">
        <v>3</v>
      </c>
      <c r="F390" s="6">
        <v>3300</v>
      </c>
      <c r="G390" s="6">
        <v>5126.576</v>
      </c>
      <c r="H390" s="3">
        <v>660</v>
      </c>
      <c r="I390" s="4" t="s">
        <v>40</v>
      </c>
    </row>
    <row r="391" spans="1:9" ht="18" customHeight="1" x14ac:dyDescent="0.3">
      <c r="A391" s="1">
        <v>2022</v>
      </c>
      <c r="B391" s="1" t="s">
        <v>1</v>
      </c>
      <c r="C391" s="1" t="s">
        <v>32</v>
      </c>
      <c r="D391" s="5" t="s">
        <v>32</v>
      </c>
      <c r="E391" s="6">
        <v>2</v>
      </c>
      <c r="F391" s="6">
        <v>6600</v>
      </c>
      <c r="G391" s="6">
        <v>7392</v>
      </c>
      <c r="H391" s="3">
        <v>1320</v>
      </c>
      <c r="I391" s="4" t="s">
        <v>40</v>
      </c>
    </row>
    <row r="392" spans="1:9" ht="18" customHeight="1" x14ac:dyDescent="0.3">
      <c r="A392" s="1">
        <v>2022</v>
      </c>
      <c r="B392" s="1" t="s">
        <v>2</v>
      </c>
      <c r="C392" s="1" t="s">
        <v>14</v>
      </c>
      <c r="D392" s="2" t="s">
        <v>36</v>
      </c>
      <c r="E392" s="3">
        <v>3566</v>
      </c>
      <c r="F392" s="3">
        <v>4577.3</v>
      </c>
      <c r="G392" s="3">
        <v>5126.576</v>
      </c>
      <c r="H392" s="3">
        <v>915.46</v>
      </c>
      <c r="I392" s="4" t="s">
        <v>40</v>
      </c>
    </row>
    <row r="393" spans="1:9" ht="18" customHeight="1" x14ac:dyDescent="0.3">
      <c r="A393" s="1">
        <v>2022</v>
      </c>
      <c r="B393" s="1" t="s">
        <v>2</v>
      </c>
      <c r="C393" s="1" t="s">
        <v>14</v>
      </c>
      <c r="D393" s="2" t="s">
        <v>37</v>
      </c>
      <c r="E393" s="3">
        <v>2498</v>
      </c>
      <c r="F393" s="3">
        <v>8000</v>
      </c>
      <c r="G393" s="3">
        <v>8960</v>
      </c>
      <c r="H393" s="3">
        <v>1600</v>
      </c>
      <c r="I393" s="4" t="s">
        <v>40</v>
      </c>
    </row>
    <row r="394" spans="1:9" ht="18" customHeight="1" x14ac:dyDescent="0.3">
      <c r="A394" s="1">
        <v>2022</v>
      </c>
      <c r="B394" s="1" t="s">
        <v>2</v>
      </c>
      <c r="C394" s="1" t="s">
        <v>13</v>
      </c>
      <c r="D394" s="2" t="s">
        <v>35</v>
      </c>
      <c r="E394" s="3">
        <v>1245</v>
      </c>
      <c r="F394" s="3">
        <v>4577.2</v>
      </c>
      <c r="G394" s="3">
        <v>5126.4639999999999</v>
      </c>
      <c r="H394" s="3">
        <v>915.44</v>
      </c>
      <c r="I394" s="4" t="s">
        <v>40</v>
      </c>
    </row>
    <row r="395" spans="1:9" ht="18" customHeight="1" x14ac:dyDescent="0.3">
      <c r="A395" s="1">
        <v>2022</v>
      </c>
      <c r="B395" s="1" t="s">
        <v>2</v>
      </c>
      <c r="C395" s="1" t="s">
        <v>38</v>
      </c>
      <c r="D395" s="5" t="s">
        <v>30</v>
      </c>
      <c r="E395" s="6">
        <v>644</v>
      </c>
      <c r="F395" s="6">
        <v>5743.5</v>
      </c>
      <c r="G395" s="6">
        <v>6432.72</v>
      </c>
      <c r="H395" s="3">
        <v>1148.7</v>
      </c>
      <c r="I395" s="4" t="s">
        <v>40</v>
      </c>
    </row>
    <row r="396" spans="1:9" ht="18" customHeight="1" x14ac:dyDescent="0.3">
      <c r="A396" s="1">
        <v>2022</v>
      </c>
      <c r="B396" s="1" t="s">
        <v>2</v>
      </c>
      <c r="C396" s="1" t="s">
        <v>12</v>
      </c>
      <c r="D396" s="5" t="s">
        <v>29</v>
      </c>
      <c r="E396" s="6">
        <v>643</v>
      </c>
      <c r="F396" s="6">
        <v>7000</v>
      </c>
      <c r="G396" s="6">
        <v>7840</v>
      </c>
      <c r="H396" s="3">
        <v>1400</v>
      </c>
      <c r="I396" s="4" t="s">
        <v>40</v>
      </c>
    </row>
    <row r="397" spans="1:9" ht="18" customHeight="1" x14ac:dyDescent="0.3">
      <c r="A397" s="1">
        <v>2022</v>
      </c>
      <c r="B397" s="1" t="s">
        <v>2</v>
      </c>
      <c r="C397" s="1" t="s">
        <v>38</v>
      </c>
      <c r="D397" s="5" t="s">
        <v>31</v>
      </c>
      <c r="E397" s="6">
        <v>455</v>
      </c>
      <c r="F397" s="6">
        <v>4578.6000000000004</v>
      </c>
      <c r="G397" s="6">
        <v>5128.0320000000002</v>
      </c>
      <c r="H397" s="3">
        <v>915.72000000000014</v>
      </c>
      <c r="I397" s="4" t="s">
        <v>40</v>
      </c>
    </row>
    <row r="398" spans="1:9" ht="18" customHeight="1" x14ac:dyDescent="0.3">
      <c r="A398" s="1">
        <v>2022</v>
      </c>
      <c r="B398" s="1" t="s">
        <v>2</v>
      </c>
      <c r="C398" s="1" t="s">
        <v>12</v>
      </c>
      <c r="D398" s="5" t="s">
        <v>28</v>
      </c>
      <c r="E398" s="7">
        <v>345</v>
      </c>
      <c r="F398" s="7">
        <v>7000</v>
      </c>
      <c r="G398" s="7">
        <v>7840</v>
      </c>
      <c r="H398" s="3">
        <v>1400</v>
      </c>
      <c r="I398" s="4" t="s">
        <v>40</v>
      </c>
    </row>
    <row r="399" spans="1:9" ht="18" customHeight="1" x14ac:dyDescent="0.3">
      <c r="A399" s="1">
        <v>2022</v>
      </c>
      <c r="B399" s="1" t="s">
        <v>2</v>
      </c>
      <c r="C399" s="1" t="s">
        <v>13</v>
      </c>
      <c r="D399" s="2" t="s">
        <v>33</v>
      </c>
      <c r="E399" s="3">
        <v>122</v>
      </c>
      <c r="F399" s="3">
        <v>100</v>
      </c>
      <c r="G399" s="3">
        <v>112</v>
      </c>
      <c r="H399" s="3">
        <v>20</v>
      </c>
      <c r="I399" s="4" t="s">
        <v>40</v>
      </c>
    </row>
    <row r="400" spans="1:9" ht="18" customHeight="1" x14ac:dyDescent="0.3">
      <c r="A400" s="1">
        <v>2022</v>
      </c>
      <c r="B400" s="1" t="s">
        <v>2</v>
      </c>
      <c r="C400" s="1" t="s">
        <v>15</v>
      </c>
      <c r="D400" s="5" t="s">
        <v>26</v>
      </c>
      <c r="E400" s="6">
        <v>78</v>
      </c>
      <c r="F400" s="6">
        <v>2288.6</v>
      </c>
      <c r="G400" s="6">
        <v>5126.4639999999999</v>
      </c>
      <c r="H400" s="3">
        <v>457.72</v>
      </c>
      <c r="I400" s="4" t="s">
        <v>40</v>
      </c>
    </row>
    <row r="401" spans="1:9" ht="18" customHeight="1" x14ac:dyDescent="0.3">
      <c r="A401" s="1">
        <v>2022</v>
      </c>
      <c r="B401" s="1" t="s">
        <v>2</v>
      </c>
      <c r="C401" s="1" t="s">
        <v>15</v>
      </c>
      <c r="D401" s="5" t="s">
        <v>24</v>
      </c>
      <c r="E401" s="6">
        <v>76</v>
      </c>
      <c r="F401" s="6">
        <v>2288.4499999999998</v>
      </c>
      <c r="G401" s="6">
        <v>5126.1279999999997</v>
      </c>
      <c r="H401" s="3">
        <v>457.69</v>
      </c>
      <c r="I401" s="4" t="s">
        <v>40</v>
      </c>
    </row>
    <row r="402" spans="1:9" ht="18" customHeight="1" x14ac:dyDescent="0.3">
      <c r="A402" s="1">
        <v>2022</v>
      </c>
      <c r="B402" s="1" t="s">
        <v>2</v>
      </c>
      <c r="C402" s="1" t="s">
        <v>15</v>
      </c>
      <c r="D402" s="5" t="s">
        <v>25</v>
      </c>
      <c r="E402" s="6">
        <v>46</v>
      </c>
      <c r="F402" s="6">
        <v>100</v>
      </c>
      <c r="G402" s="6">
        <v>224</v>
      </c>
      <c r="H402" s="3">
        <v>20</v>
      </c>
      <c r="I402" s="4" t="s">
        <v>40</v>
      </c>
    </row>
    <row r="403" spans="1:9" ht="18" customHeight="1" x14ac:dyDescent="0.3">
      <c r="A403" s="1">
        <v>2022</v>
      </c>
      <c r="B403" s="1" t="s">
        <v>2</v>
      </c>
      <c r="C403" s="1" t="s">
        <v>15</v>
      </c>
      <c r="D403" s="5" t="s">
        <v>23</v>
      </c>
      <c r="E403" s="6">
        <v>34</v>
      </c>
      <c r="F403" s="6">
        <v>2288.4</v>
      </c>
      <c r="G403" s="6">
        <v>5126.0160000000005</v>
      </c>
      <c r="H403" s="3">
        <v>457.68000000000006</v>
      </c>
      <c r="I403" s="4" t="s">
        <v>40</v>
      </c>
    </row>
    <row r="404" spans="1:9" ht="18" customHeight="1" x14ac:dyDescent="0.3">
      <c r="A404" s="1">
        <v>2022</v>
      </c>
      <c r="B404" s="1" t="s">
        <v>2</v>
      </c>
      <c r="C404" s="1" t="s">
        <v>13</v>
      </c>
      <c r="D404" s="2" t="s">
        <v>34</v>
      </c>
      <c r="E404" s="3">
        <v>7</v>
      </c>
      <c r="F404" s="3">
        <v>200</v>
      </c>
      <c r="G404" s="3">
        <v>224</v>
      </c>
      <c r="H404" s="3">
        <v>40</v>
      </c>
      <c r="I404" s="4" t="s">
        <v>40</v>
      </c>
    </row>
    <row r="405" spans="1:9" ht="18" customHeight="1" x14ac:dyDescent="0.3">
      <c r="A405" s="1">
        <v>2022</v>
      </c>
      <c r="B405" s="1" t="s">
        <v>2</v>
      </c>
      <c r="C405" s="1" t="s">
        <v>15</v>
      </c>
      <c r="D405" s="5" t="s">
        <v>27</v>
      </c>
      <c r="E405" s="6">
        <v>3</v>
      </c>
      <c r="F405" s="6">
        <v>2288.65</v>
      </c>
      <c r="G405" s="6">
        <v>5126.576</v>
      </c>
      <c r="H405" s="3">
        <v>457.73</v>
      </c>
      <c r="I405" s="4" t="s">
        <v>40</v>
      </c>
    </row>
    <row r="406" spans="1:9" ht="18" customHeight="1" x14ac:dyDescent="0.3">
      <c r="A406" s="1">
        <v>2022</v>
      </c>
      <c r="B406" s="1" t="s">
        <v>2</v>
      </c>
      <c r="C406" s="1" t="s">
        <v>32</v>
      </c>
      <c r="D406" s="5" t="s">
        <v>32</v>
      </c>
      <c r="E406" s="6">
        <v>2</v>
      </c>
      <c r="F406" s="6">
        <v>6600</v>
      </c>
      <c r="G406" s="6">
        <v>7392</v>
      </c>
      <c r="H406" s="3">
        <v>1320</v>
      </c>
      <c r="I406" s="4" t="s">
        <v>42</v>
      </c>
    </row>
    <row r="407" spans="1:9" ht="18" customHeight="1" x14ac:dyDescent="0.3">
      <c r="A407" s="1">
        <v>2022</v>
      </c>
      <c r="B407" s="1" t="s">
        <v>3</v>
      </c>
      <c r="C407" s="1" t="s">
        <v>14</v>
      </c>
      <c r="D407" s="2" t="s">
        <v>36</v>
      </c>
      <c r="E407" s="3">
        <v>3566</v>
      </c>
      <c r="F407" s="3">
        <v>4577.3</v>
      </c>
      <c r="G407" s="3">
        <v>5126.576</v>
      </c>
      <c r="H407" s="3">
        <v>915.46</v>
      </c>
      <c r="I407" s="4" t="s">
        <v>42</v>
      </c>
    </row>
    <row r="408" spans="1:9" ht="18" customHeight="1" x14ac:dyDescent="0.3">
      <c r="A408" s="1">
        <v>2022</v>
      </c>
      <c r="B408" s="1" t="s">
        <v>3</v>
      </c>
      <c r="C408" s="1" t="s">
        <v>14</v>
      </c>
      <c r="D408" s="2" t="s">
        <v>37</v>
      </c>
      <c r="E408" s="3">
        <v>2498</v>
      </c>
      <c r="F408" s="3">
        <v>8000</v>
      </c>
      <c r="G408" s="3">
        <v>8960</v>
      </c>
      <c r="H408" s="3">
        <v>1600</v>
      </c>
      <c r="I408" s="4" t="s">
        <v>42</v>
      </c>
    </row>
    <row r="409" spans="1:9" ht="18" customHeight="1" x14ac:dyDescent="0.3">
      <c r="A409" s="1">
        <v>2022</v>
      </c>
      <c r="B409" s="1" t="s">
        <v>3</v>
      </c>
      <c r="C409" s="1" t="s">
        <v>13</v>
      </c>
      <c r="D409" s="2" t="s">
        <v>35</v>
      </c>
      <c r="E409" s="3">
        <v>1245</v>
      </c>
      <c r="F409" s="3">
        <v>4577.2</v>
      </c>
      <c r="G409" s="3">
        <v>5126.4639999999999</v>
      </c>
      <c r="H409" s="3">
        <v>915.44</v>
      </c>
      <c r="I409" s="4" t="s">
        <v>42</v>
      </c>
    </row>
    <row r="410" spans="1:9" ht="18" customHeight="1" x14ac:dyDescent="0.3">
      <c r="A410" s="1">
        <v>2022</v>
      </c>
      <c r="B410" s="1" t="s">
        <v>3</v>
      </c>
      <c r="C410" s="1" t="s">
        <v>38</v>
      </c>
      <c r="D410" s="5" t="s">
        <v>30</v>
      </c>
      <c r="E410" s="6">
        <v>644</v>
      </c>
      <c r="F410" s="6">
        <v>5743.5</v>
      </c>
      <c r="G410" s="6">
        <v>6432.72</v>
      </c>
      <c r="H410" s="3">
        <v>1148.7</v>
      </c>
      <c r="I410" s="4" t="s">
        <v>42</v>
      </c>
    </row>
    <row r="411" spans="1:9" ht="18" customHeight="1" x14ac:dyDescent="0.3">
      <c r="A411" s="1">
        <v>2022</v>
      </c>
      <c r="B411" s="1" t="s">
        <v>3</v>
      </c>
      <c r="C411" s="1" t="s">
        <v>12</v>
      </c>
      <c r="D411" s="5" t="s">
        <v>29</v>
      </c>
      <c r="E411" s="6">
        <v>643</v>
      </c>
      <c r="F411" s="6">
        <v>7000</v>
      </c>
      <c r="G411" s="6">
        <v>7840</v>
      </c>
      <c r="H411" s="3">
        <v>1400</v>
      </c>
      <c r="I411" s="4" t="s">
        <v>42</v>
      </c>
    </row>
    <row r="412" spans="1:9" ht="18" customHeight="1" x14ac:dyDescent="0.3">
      <c r="A412" s="1">
        <v>2022</v>
      </c>
      <c r="B412" s="1" t="s">
        <v>3</v>
      </c>
      <c r="C412" s="1" t="s">
        <v>38</v>
      </c>
      <c r="D412" s="5" t="s">
        <v>31</v>
      </c>
      <c r="E412" s="6">
        <v>455</v>
      </c>
      <c r="F412" s="6">
        <v>4578.6000000000004</v>
      </c>
      <c r="G412" s="6">
        <v>5128.0320000000002</v>
      </c>
      <c r="H412" s="3">
        <v>915.72000000000014</v>
      </c>
      <c r="I412" s="4" t="s">
        <v>42</v>
      </c>
    </row>
    <row r="413" spans="1:9" ht="18" customHeight="1" x14ac:dyDescent="0.3">
      <c r="A413" s="1">
        <v>2022</v>
      </c>
      <c r="B413" s="1" t="s">
        <v>3</v>
      </c>
      <c r="C413" s="1" t="s">
        <v>12</v>
      </c>
      <c r="D413" s="5" t="s">
        <v>28</v>
      </c>
      <c r="E413" s="7">
        <v>345</v>
      </c>
      <c r="F413" s="7">
        <v>7000</v>
      </c>
      <c r="G413" s="7">
        <v>7840</v>
      </c>
      <c r="H413" s="3">
        <v>1400</v>
      </c>
      <c r="I413" s="4" t="s">
        <v>42</v>
      </c>
    </row>
    <row r="414" spans="1:9" ht="18" customHeight="1" x14ac:dyDescent="0.3">
      <c r="A414" s="1">
        <v>2022</v>
      </c>
      <c r="B414" s="1" t="s">
        <v>3</v>
      </c>
      <c r="C414" s="1" t="s">
        <v>13</v>
      </c>
      <c r="D414" s="2" t="s">
        <v>33</v>
      </c>
      <c r="E414" s="3">
        <v>122</v>
      </c>
      <c r="F414" s="3">
        <v>100</v>
      </c>
      <c r="G414" s="3">
        <v>112</v>
      </c>
      <c r="H414" s="3">
        <v>20</v>
      </c>
      <c r="I414" s="4" t="s">
        <v>42</v>
      </c>
    </row>
    <row r="415" spans="1:9" ht="18" customHeight="1" x14ac:dyDescent="0.3">
      <c r="A415" s="1">
        <v>2022</v>
      </c>
      <c r="B415" s="1" t="s">
        <v>3</v>
      </c>
      <c r="C415" s="1" t="s">
        <v>15</v>
      </c>
      <c r="D415" s="5" t="s">
        <v>26</v>
      </c>
      <c r="E415" s="6">
        <v>78</v>
      </c>
      <c r="F415" s="6">
        <v>2288.6</v>
      </c>
      <c r="G415" s="6">
        <v>5126.4639999999999</v>
      </c>
      <c r="H415" s="3">
        <v>457.72</v>
      </c>
      <c r="I415" s="4" t="s">
        <v>42</v>
      </c>
    </row>
    <row r="416" spans="1:9" ht="18" customHeight="1" x14ac:dyDescent="0.3">
      <c r="A416" s="1">
        <v>2022</v>
      </c>
      <c r="B416" s="1" t="s">
        <v>3</v>
      </c>
      <c r="C416" s="1" t="s">
        <v>15</v>
      </c>
      <c r="D416" s="5" t="s">
        <v>24</v>
      </c>
      <c r="E416" s="6">
        <v>76</v>
      </c>
      <c r="F416" s="6">
        <v>2288.4499999999998</v>
      </c>
      <c r="G416" s="6">
        <v>5126.1279999999997</v>
      </c>
      <c r="H416" s="3">
        <v>457.69</v>
      </c>
      <c r="I416" s="4" t="s">
        <v>42</v>
      </c>
    </row>
    <row r="417" spans="1:9" ht="18" customHeight="1" x14ac:dyDescent="0.3">
      <c r="A417" s="1">
        <v>2022</v>
      </c>
      <c r="B417" s="1" t="s">
        <v>3</v>
      </c>
      <c r="C417" s="1" t="s">
        <v>15</v>
      </c>
      <c r="D417" s="5" t="s">
        <v>25</v>
      </c>
      <c r="E417" s="6">
        <v>46</v>
      </c>
      <c r="F417" s="6">
        <v>100</v>
      </c>
      <c r="G417" s="6">
        <v>224</v>
      </c>
      <c r="H417" s="3">
        <v>20</v>
      </c>
      <c r="I417" s="4" t="s">
        <v>42</v>
      </c>
    </row>
    <row r="418" spans="1:9" ht="18" customHeight="1" x14ac:dyDescent="0.3">
      <c r="A418" s="1">
        <v>2022</v>
      </c>
      <c r="B418" s="1" t="s">
        <v>3</v>
      </c>
      <c r="C418" s="1" t="s">
        <v>15</v>
      </c>
      <c r="D418" s="5" t="s">
        <v>23</v>
      </c>
      <c r="E418" s="6">
        <v>34</v>
      </c>
      <c r="F418" s="6">
        <v>2288.4</v>
      </c>
      <c r="G418" s="6">
        <v>5126.0160000000005</v>
      </c>
      <c r="H418" s="3">
        <v>457.68000000000006</v>
      </c>
      <c r="I418" s="4" t="s">
        <v>42</v>
      </c>
    </row>
    <row r="419" spans="1:9" ht="18" customHeight="1" x14ac:dyDescent="0.3">
      <c r="A419" s="1">
        <v>2022</v>
      </c>
      <c r="B419" s="1" t="s">
        <v>3</v>
      </c>
      <c r="C419" s="1" t="s">
        <v>13</v>
      </c>
      <c r="D419" s="2" t="s">
        <v>34</v>
      </c>
      <c r="E419" s="3">
        <v>7</v>
      </c>
      <c r="F419" s="3">
        <v>200</v>
      </c>
      <c r="G419" s="3">
        <v>224</v>
      </c>
      <c r="H419" s="3">
        <v>40</v>
      </c>
      <c r="I419" s="4" t="s">
        <v>42</v>
      </c>
    </row>
    <row r="420" spans="1:9" ht="18" customHeight="1" x14ac:dyDescent="0.3">
      <c r="A420" s="1">
        <v>2022</v>
      </c>
      <c r="B420" s="1" t="s">
        <v>3</v>
      </c>
      <c r="C420" s="1" t="s">
        <v>15</v>
      </c>
      <c r="D420" s="5" t="s">
        <v>27</v>
      </c>
      <c r="E420" s="6">
        <v>3</v>
      </c>
      <c r="F420" s="6">
        <v>2288.65</v>
      </c>
      <c r="G420" s="6">
        <v>5126.576</v>
      </c>
      <c r="H420" s="3">
        <v>457.73</v>
      </c>
      <c r="I420" s="4" t="s">
        <v>42</v>
      </c>
    </row>
    <row r="421" spans="1:9" ht="18" customHeight="1" x14ac:dyDescent="0.3">
      <c r="A421" s="1">
        <v>2022</v>
      </c>
      <c r="B421" s="1" t="s">
        <v>3</v>
      </c>
      <c r="C421" s="1" t="s">
        <v>32</v>
      </c>
      <c r="D421" s="5" t="s">
        <v>32</v>
      </c>
      <c r="E421" s="6">
        <v>2</v>
      </c>
      <c r="F421" s="6">
        <v>7920</v>
      </c>
      <c r="G421" s="6">
        <v>7392</v>
      </c>
      <c r="H421" s="3">
        <v>1584</v>
      </c>
      <c r="I421" s="4" t="s">
        <v>42</v>
      </c>
    </row>
    <row r="422" spans="1:9" ht="18" customHeight="1" x14ac:dyDescent="0.3">
      <c r="A422" s="1">
        <v>2022</v>
      </c>
      <c r="B422" s="1" t="s">
        <v>4</v>
      </c>
      <c r="C422" s="1" t="s">
        <v>14</v>
      </c>
      <c r="D422" s="2" t="s">
        <v>36</v>
      </c>
      <c r="E422" s="3">
        <v>3566</v>
      </c>
      <c r="F422" s="3">
        <v>4577.3</v>
      </c>
      <c r="G422" s="3">
        <v>5126.576</v>
      </c>
      <c r="H422" s="3">
        <v>915.46</v>
      </c>
      <c r="I422" s="4" t="s">
        <v>40</v>
      </c>
    </row>
    <row r="423" spans="1:9" ht="18" customHeight="1" x14ac:dyDescent="0.3">
      <c r="A423" s="1">
        <v>2022</v>
      </c>
      <c r="B423" s="1" t="s">
        <v>4</v>
      </c>
      <c r="C423" s="1" t="s">
        <v>14</v>
      </c>
      <c r="D423" s="2" t="s">
        <v>37</v>
      </c>
      <c r="E423" s="3">
        <v>2498</v>
      </c>
      <c r="F423" s="3">
        <v>8800</v>
      </c>
      <c r="G423" s="3">
        <v>8960</v>
      </c>
      <c r="H423" s="3">
        <v>1760</v>
      </c>
      <c r="I423" s="4" t="s">
        <v>40</v>
      </c>
    </row>
    <row r="424" spans="1:9" ht="18" customHeight="1" x14ac:dyDescent="0.3">
      <c r="A424" s="1">
        <v>2022</v>
      </c>
      <c r="B424" s="1" t="s">
        <v>4</v>
      </c>
      <c r="C424" s="1" t="s">
        <v>13</v>
      </c>
      <c r="D424" s="2" t="s">
        <v>35</v>
      </c>
      <c r="E424" s="3">
        <v>1245</v>
      </c>
      <c r="F424" s="3">
        <v>5034.92</v>
      </c>
      <c r="G424" s="3">
        <v>5126.4639999999999</v>
      </c>
      <c r="H424" s="3">
        <v>1006.984</v>
      </c>
      <c r="I424" s="4" t="s">
        <v>40</v>
      </c>
    </row>
    <row r="425" spans="1:9" ht="18" customHeight="1" x14ac:dyDescent="0.3">
      <c r="A425" s="1">
        <v>2022</v>
      </c>
      <c r="B425" s="1" t="s">
        <v>4</v>
      </c>
      <c r="C425" s="1" t="s">
        <v>38</v>
      </c>
      <c r="D425" s="5" t="s">
        <v>30</v>
      </c>
      <c r="E425" s="6">
        <v>644</v>
      </c>
      <c r="F425" s="6">
        <v>6317.85</v>
      </c>
      <c r="G425" s="6">
        <v>6432.72</v>
      </c>
      <c r="H425" s="3">
        <v>1263.5700000000002</v>
      </c>
      <c r="I425" s="4" t="s">
        <v>40</v>
      </c>
    </row>
    <row r="426" spans="1:9" ht="18" customHeight="1" x14ac:dyDescent="0.3">
      <c r="A426" s="1">
        <v>2022</v>
      </c>
      <c r="B426" s="1" t="s">
        <v>4</v>
      </c>
      <c r="C426" s="1" t="s">
        <v>12</v>
      </c>
      <c r="D426" s="5" t="s">
        <v>29</v>
      </c>
      <c r="E426" s="6">
        <v>643</v>
      </c>
      <c r="F426" s="6">
        <v>7700</v>
      </c>
      <c r="G426" s="6">
        <v>7840</v>
      </c>
      <c r="H426" s="3">
        <v>1540</v>
      </c>
      <c r="I426" s="4" t="s">
        <v>40</v>
      </c>
    </row>
    <row r="427" spans="1:9" ht="18" customHeight="1" x14ac:dyDescent="0.3">
      <c r="A427" s="1">
        <v>2022</v>
      </c>
      <c r="B427" s="1" t="s">
        <v>4</v>
      </c>
      <c r="C427" s="1" t="s">
        <v>38</v>
      </c>
      <c r="D427" s="5" t="s">
        <v>31</v>
      </c>
      <c r="E427" s="6">
        <v>455</v>
      </c>
      <c r="F427" s="6">
        <v>5036.46</v>
      </c>
      <c r="G427" s="6">
        <v>5128.0320000000002</v>
      </c>
      <c r="H427" s="3">
        <v>1007.292</v>
      </c>
      <c r="I427" s="4" t="s">
        <v>42</v>
      </c>
    </row>
    <row r="428" spans="1:9" ht="18" customHeight="1" x14ac:dyDescent="0.3">
      <c r="A428" s="1">
        <v>2022</v>
      </c>
      <c r="B428" s="1" t="s">
        <v>4</v>
      </c>
      <c r="C428" s="1" t="s">
        <v>12</v>
      </c>
      <c r="D428" s="5" t="s">
        <v>28</v>
      </c>
      <c r="E428" s="7">
        <v>345</v>
      </c>
      <c r="F428" s="7">
        <v>7700</v>
      </c>
      <c r="G428" s="7">
        <v>7840</v>
      </c>
      <c r="H428" s="3">
        <v>1540</v>
      </c>
      <c r="I428" s="4" t="s">
        <v>42</v>
      </c>
    </row>
    <row r="429" spans="1:9" ht="18" customHeight="1" x14ac:dyDescent="0.3">
      <c r="A429" s="1">
        <v>2022</v>
      </c>
      <c r="B429" s="1" t="s">
        <v>4</v>
      </c>
      <c r="C429" s="1" t="s">
        <v>13</v>
      </c>
      <c r="D429" s="2" t="s">
        <v>33</v>
      </c>
      <c r="E429" s="3">
        <v>122</v>
      </c>
      <c r="F429" s="3">
        <v>110</v>
      </c>
      <c r="G429" s="3">
        <v>112</v>
      </c>
      <c r="H429" s="3">
        <v>22</v>
      </c>
      <c r="I429" s="4" t="s">
        <v>42</v>
      </c>
    </row>
    <row r="430" spans="1:9" ht="18" customHeight="1" x14ac:dyDescent="0.3">
      <c r="A430" s="1">
        <v>2022</v>
      </c>
      <c r="B430" s="1" t="s">
        <v>4</v>
      </c>
      <c r="C430" s="1" t="s">
        <v>15</v>
      </c>
      <c r="D430" s="5" t="s">
        <v>26</v>
      </c>
      <c r="E430" s="6">
        <v>78</v>
      </c>
      <c r="F430" s="6">
        <v>2517.46</v>
      </c>
      <c r="G430" s="6">
        <v>5126.4639999999999</v>
      </c>
      <c r="H430" s="3">
        <v>503.49200000000002</v>
      </c>
      <c r="I430" s="4" t="s">
        <v>42</v>
      </c>
    </row>
    <row r="431" spans="1:9" ht="18" customHeight="1" x14ac:dyDescent="0.3">
      <c r="A431" s="1">
        <v>2022</v>
      </c>
      <c r="B431" s="1" t="s">
        <v>4</v>
      </c>
      <c r="C431" s="1" t="s">
        <v>15</v>
      </c>
      <c r="D431" s="5" t="s">
        <v>24</v>
      </c>
      <c r="E431" s="6">
        <v>76</v>
      </c>
      <c r="F431" s="6">
        <v>2288.4499999999998</v>
      </c>
      <c r="G431" s="6">
        <v>5126.1279999999997</v>
      </c>
      <c r="H431" s="3">
        <v>457.69</v>
      </c>
      <c r="I431" s="4" t="s">
        <v>42</v>
      </c>
    </row>
    <row r="432" spans="1:9" ht="18" customHeight="1" x14ac:dyDescent="0.3">
      <c r="A432" s="1">
        <v>2022</v>
      </c>
      <c r="B432" s="1" t="s">
        <v>4</v>
      </c>
      <c r="C432" s="1" t="s">
        <v>15</v>
      </c>
      <c r="D432" s="5" t="s">
        <v>25</v>
      </c>
      <c r="E432" s="6">
        <v>46</v>
      </c>
      <c r="F432" s="6">
        <v>100</v>
      </c>
      <c r="G432" s="6">
        <v>224</v>
      </c>
      <c r="H432" s="3">
        <v>20</v>
      </c>
      <c r="I432" s="4" t="s">
        <v>42</v>
      </c>
    </row>
    <row r="433" spans="1:9" ht="18" customHeight="1" x14ac:dyDescent="0.3">
      <c r="A433" s="1">
        <v>2022</v>
      </c>
      <c r="B433" s="1" t="s">
        <v>4</v>
      </c>
      <c r="C433" s="1" t="s">
        <v>15</v>
      </c>
      <c r="D433" s="5" t="s">
        <v>23</v>
      </c>
      <c r="E433" s="6">
        <v>34</v>
      </c>
      <c r="F433" s="6">
        <v>2288.4</v>
      </c>
      <c r="G433" s="6">
        <v>5126.0160000000005</v>
      </c>
      <c r="H433" s="3">
        <v>457.68000000000006</v>
      </c>
      <c r="I433" s="4" t="s">
        <v>42</v>
      </c>
    </row>
    <row r="434" spans="1:9" ht="18" customHeight="1" x14ac:dyDescent="0.3">
      <c r="A434" s="1">
        <v>2022</v>
      </c>
      <c r="B434" s="1" t="s">
        <v>4</v>
      </c>
      <c r="C434" s="1" t="s">
        <v>13</v>
      </c>
      <c r="D434" s="2" t="s">
        <v>34</v>
      </c>
      <c r="E434" s="3">
        <v>7</v>
      </c>
      <c r="F434" s="3">
        <v>200</v>
      </c>
      <c r="G434" s="3">
        <v>224</v>
      </c>
      <c r="H434" s="3">
        <v>40</v>
      </c>
      <c r="I434" s="4" t="s">
        <v>42</v>
      </c>
    </row>
    <row r="435" spans="1:9" ht="18" customHeight="1" x14ac:dyDescent="0.3">
      <c r="A435" s="1">
        <v>2022</v>
      </c>
      <c r="B435" s="1" t="s">
        <v>4</v>
      </c>
      <c r="C435" s="1" t="s">
        <v>15</v>
      </c>
      <c r="D435" s="5" t="s">
        <v>27</v>
      </c>
      <c r="E435" s="6">
        <v>3</v>
      </c>
      <c r="F435" s="6">
        <v>3300</v>
      </c>
      <c r="G435" s="6">
        <v>5126.576</v>
      </c>
      <c r="H435" s="3">
        <v>660</v>
      </c>
      <c r="I435" s="4" t="s">
        <v>42</v>
      </c>
    </row>
    <row r="436" spans="1:9" ht="18" customHeight="1" x14ac:dyDescent="0.3">
      <c r="A436" s="1">
        <v>2022</v>
      </c>
      <c r="B436" s="1" t="s">
        <v>4</v>
      </c>
      <c r="C436" s="1" t="s">
        <v>32</v>
      </c>
      <c r="D436" s="5" t="s">
        <v>32</v>
      </c>
      <c r="E436" s="6">
        <v>2</v>
      </c>
      <c r="F436" s="6">
        <v>4577.3</v>
      </c>
      <c r="G436" s="6">
        <v>7392</v>
      </c>
      <c r="H436" s="3">
        <v>915.46</v>
      </c>
      <c r="I436" s="4" t="s">
        <v>40</v>
      </c>
    </row>
    <row r="437" spans="1:9" ht="18" customHeight="1" x14ac:dyDescent="0.3">
      <c r="A437" s="1">
        <v>2022</v>
      </c>
      <c r="B437" s="1" t="s">
        <v>5</v>
      </c>
      <c r="C437" s="1" t="s">
        <v>14</v>
      </c>
      <c r="D437" s="2" t="s">
        <v>36</v>
      </c>
      <c r="E437" s="3">
        <v>3566</v>
      </c>
      <c r="F437" s="3">
        <v>4577.3</v>
      </c>
      <c r="G437" s="3">
        <v>5126.576</v>
      </c>
      <c r="H437" s="3">
        <v>915.46</v>
      </c>
      <c r="I437" s="4" t="s">
        <v>42</v>
      </c>
    </row>
    <row r="438" spans="1:9" ht="18" customHeight="1" x14ac:dyDescent="0.3">
      <c r="A438" s="1">
        <v>2022</v>
      </c>
      <c r="B438" s="1" t="s">
        <v>5</v>
      </c>
      <c r="C438" s="1" t="s">
        <v>14</v>
      </c>
      <c r="D438" s="2" t="s">
        <v>37</v>
      </c>
      <c r="E438" s="3">
        <v>2498</v>
      </c>
      <c r="F438" s="3">
        <v>8000</v>
      </c>
      <c r="G438" s="3">
        <v>8960</v>
      </c>
      <c r="H438" s="3">
        <v>1600</v>
      </c>
      <c r="I438" s="4" t="s">
        <v>40</v>
      </c>
    </row>
    <row r="439" spans="1:9" ht="18" customHeight="1" x14ac:dyDescent="0.3">
      <c r="A439" s="1">
        <v>2022</v>
      </c>
      <c r="B439" s="1" t="s">
        <v>5</v>
      </c>
      <c r="C439" s="1" t="s">
        <v>13</v>
      </c>
      <c r="D439" s="2" t="s">
        <v>35</v>
      </c>
      <c r="E439" s="3">
        <v>1245</v>
      </c>
      <c r="F439" s="3">
        <v>4577.2</v>
      </c>
      <c r="G439" s="3">
        <v>5126.4639999999999</v>
      </c>
      <c r="H439" s="3">
        <v>915.44</v>
      </c>
      <c r="I439" s="4" t="s">
        <v>40</v>
      </c>
    </row>
    <row r="440" spans="1:9" ht="18" customHeight="1" x14ac:dyDescent="0.3">
      <c r="A440" s="1">
        <v>2022</v>
      </c>
      <c r="B440" s="1" t="s">
        <v>5</v>
      </c>
      <c r="C440" s="1" t="s">
        <v>38</v>
      </c>
      <c r="D440" s="5" t="s">
        <v>30</v>
      </c>
      <c r="E440" s="6">
        <v>644</v>
      </c>
      <c r="F440" s="6">
        <v>5743.5</v>
      </c>
      <c r="G440" s="6">
        <v>6432.72</v>
      </c>
      <c r="H440" s="3">
        <v>1148.7</v>
      </c>
      <c r="I440" s="4" t="s">
        <v>40</v>
      </c>
    </row>
    <row r="441" spans="1:9" ht="18" customHeight="1" x14ac:dyDescent="0.3">
      <c r="A441" s="1">
        <v>2022</v>
      </c>
      <c r="B441" s="1" t="s">
        <v>5</v>
      </c>
      <c r="C441" s="1" t="s">
        <v>12</v>
      </c>
      <c r="D441" s="5" t="s">
        <v>29</v>
      </c>
      <c r="E441" s="6">
        <v>643</v>
      </c>
      <c r="F441" s="6">
        <v>7000</v>
      </c>
      <c r="G441" s="6">
        <v>7840</v>
      </c>
      <c r="H441" s="3">
        <v>1400</v>
      </c>
      <c r="I441" s="4" t="s">
        <v>40</v>
      </c>
    </row>
    <row r="442" spans="1:9" ht="18" customHeight="1" x14ac:dyDescent="0.3">
      <c r="A442" s="1">
        <v>2022</v>
      </c>
      <c r="B442" s="1" t="s">
        <v>5</v>
      </c>
      <c r="C442" s="1" t="s">
        <v>38</v>
      </c>
      <c r="D442" s="5" t="s">
        <v>31</v>
      </c>
      <c r="E442" s="6">
        <v>455</v>
      </c>
      <c r="F442" s="6">
        <v>4578.6000000000004</v>
      </c>
      <c r="G442" s="6">
        <v>5128.0320000000002</v>
      </c>
      <c r="H442" s="3">
        <v>915.72000000000014</v>
      </c>
      <c r="I442" s="4" t="s">
        <v>40</v>
      </c>
    </row>
    <row r="443" spans="1:9" ht="18" customHeight="1" x14ac:dyDescent="0.3">
      <c r="A443" s="1">
        <v>2022</v>
      </c>
      <c r="B443" s="1" t="s">
        <v>5</v>
      </c>
      <c r="C443" s="1" t="s">
        <v>12</v>
      </c>
      <c r="D443" s="5" t="s">
        <v>28</v>
      </c>
      <c r="E443" s="7">
        <v>345</v>
      </c>
      <c r="F443" s="7">
        <v>7000</v>
      </c>
      <c r="G443" s="7">
        <v>7840</v>
      </c>
      <c r="H443" s="3">
        <v>1400</v>
      </c>
      <c r="I443" s="4" t="s">
        <v>40</v>
      </c>
    </row>
    <row r="444" spans="1:9" ht="18" customHeight="1" x14ac:dyDescent="0.3">
      <c r="A444" s="1">
        <v>2022</v>
      </c>
      <c r="B444" s="1" t="s">
        <v>5</v>
      </c>
      <c r="C444" s="1" t="s">
        <v>13</v>
      </c>
      <c r="D444" s="2" t="s">
        <v>33</v>
      </c>
      <c r="E444" s="3">
        <v>122</v>
      </c>
      <c r="F444" s="3">
        <v>100</v>
      </c>
      <c r="G444" s="3">
        <v>112</v>
      </c>
      <c r="H444" s="3">
        <v>20</v>
      </c>
      <c r="I444" s="4" t="s">
        <v>40</v>
      </c>
    </row>
    <row r="445" spans="1:9" ht="18" customHeight="1" x14ac:dyDescent="0.3">
      <c r="A445" s="1">
        <v>2022</v>
      </c>
      <c r="B445" s="1" t="s">
        <v>5</v>
      </c>
      <c r="C445" s="1" t="s">
        <v>15</v>
      </c>
      <c r="D445" s="5" t="s">
        <v>26</v>
      </c>
      <c r="E445" s="6">
        <v>78</v>
      </c>
      <c r="F445" s="6">
        <v>2288.6</v>
      </c>
      <c r="G445" s="6">
        <v>5126.4639999999999</v>
      </c>
      <c r="H445" s="3">
        <v>457.72</v>
      </c>
      <c r="I445" s="4" t="s">
        <v>40</v>
      </c>
    </row>
    <row r="446" spans="1:9" ht="18" customHeight="1" x14ac:dyDescent="0.3">
      <c r="A446" s="1">
        <v>2022</v>
      </c>
      <c r="B446" s="1" t="s">
        <v>5</v>
      </c>
      <c r="C446" s="1" t="s">
        <v>15</v>
      </c>
      <c r="D446" s="5" t="s">
        <v>24</v>
      </c>
      <c r="E446" s="6">
        <v>76</v>
      </c>
      <c r="F446" s="6">
        <v>2288.4499999999998</v>
      </c>
      <c r="G446" s="6">
        <v>5126.1279999999997</v>
      </c>
      <c r="H446" s="3">
        <v>457.69</v>
      </c>
      <c r="I446" s="4" t="s">
        <v>40</v>
      </c>
    </row>
    <row r="447" spans="1:9" ht="18" customHeight="1" x14ac:dyDescent="0.3">
      <c r="A447" s="1">
        <v>2022</v>
      </c>
      <c r="B447" s="1" t="s">
        <v>5</v>
      </c>
      <c r="C447" s="1" t="s">
        <v>15</v>
      </c>
      <c r="D447" s="5" t="s">
        <v>25</v>
      </c>
      <c r="E447" s="6">
        <v>46</v>
      </c>
      <c r="F447" s="6">
        <v>100</v>
      </c>
      <c r="G447" s="6">
        <v>224</v>
      </c>
      <c r="H447" s="3">
        <v>20</v>
      </c>
      <c r="I447" s="4" t="s">
        <v>40</v>
      </c>
    </row>
    <row r="448" spans="1:9" ht="18" customHeight="1" x14ac:dyDescent="0.3">
      <c r="A448" s="1">
        <v>2022</v>
      </c>
      <c r="B448" s="1" t="s">
        <v>5</v>
      </c>
      <c r="C448" s="1" t="s">
        <v>15</v>
      </c>
      <c r="D448" s="5" t="s">
        <v>23</v>
      </c>
      <c r="E448" s="6">
        <v>34</v>
      </c>
      <c r="F448" s="6">
        <v>2288.4</v>
      </c>
      <c r="G448" s="6">
        <v>5126.0160000000005</v>
      </c>
      <c r="H448" s="3">
        <v>457.68000000000006</v>
      </c>
      <c r="I448" s="4" t="s">
        <v>40</v>
      </c>
    </row>
    <row r="449" spans="1:9" ht="18" customHeight="1" x14ac:dyDescent="0.3">
      <c r="A449" s="1">
        <v>2022</v>
      </c>
      <c r="B449" s="1" t="s">
        <v>5</v>
      </c>
      <c r="C449" s="1" t="s">
        <v>13</v>
      </c>
      <c r="D449" s="2" t="s">
        <v>34</v>
      </c>
      <c r="E449" s="3">
        <v>7</v>
      </c>
      <c r="F449" s="3">
        <v>200</v>
      </c>
      <c r="G449" s="3">
        <v>224</v>
      </c>
      <c r="H449" s="3">
        <v>40</v>
      </c>
      <c r="I449" s="4" t="s">
        <v>40</v>
      </c>
    </row>
    <row r="450" spans="1:9" ht="18" customHeight="1" x14ac:dyDescent="0.3">
      <c r="A450" s="1">
        <v>2022</v>
      </c>
      <c r="B450" s="1" t="s">
        <v>5</v>
      </c>
      <c r="C450" s="1" t="s">
        <v>32</v>
      </c>
      <c r="D450" s="5" t="s">
        <v>32</v>
      </c>
      <c r="E450" s="6">
        <v>3</v>
      </c>
      <c r="F450" s="6">
        <v>4577.3</v>
      </c>
      <c r="G450" s="6">
        <v>7392</v>
      </c>
      <c r="H450" s="3">
        <v>915.46</v>
      </c>
      <c r="I450" s="4" t="s">
        <v>40</v>
      </c>
    </row>
    <row r="451" spans="1:9" ht="18" customHeight="1" x14ac:dyDescent="0.3">
      <c r="A451" s="1">
        <v>2022</v>
      </c>
      <c r="B451" s="1" t="s">
        <v>5</v>
      </c>
      <c r="C451" s="1" t="s">
        <v>15</v>
      </c>
      <c r="D451" s="5" t="s">
        <v>27</v>
      </c>
      <c r="E451" s="6">
        <v>3</v>
      </c>
      <c r="F451" s="6">
        <v>2288.65</v>
      </c>
      <c r="G451" s="6">
        <v>5126.576</v>
      </c>
      <c r="H451" s="3">
        <v>457.73</v>
      </c>
      <c r="I451" s="4" t="s">
        <v>40</v>
      </c>
    </row>
    <row r="452" spans="1:9" ht="18" customHeight="1" x14ac:dyDescent="0.3">
      <c r="A452" s="1">
        <v>2022</v>
      </c>
      <c r="B452" s="1" t="s">
        <v>6</v>
      </c>
      <c r="C452" s="1" t="s">
        <v>14</v>
      </c>
      <c r="D452" s="2" t="s">
        <v>36</v>
      </c>
      <c r="E452" s="3">
        <v>3566</v>
      </c>
      <c r="F452" s="3">
        <v>4577.3</v>
      </c>
      <c r="G452" s="3">
        <v>5126.576</v>
      </c>
      <c r="H452" s="3">
        <v>915.46</v>
      </c>
      <c r="I452" s="4" t="s">
        <v>40</v>
      </c>
    </row>
    <row r="453" spans="1:9" ht="18" customHeight="1" x14ac:dyDescent="0.3">
      <c r="A453" s="1">
        <v>2022</v>
      </c>
      <c r="B453" s="1" t="s">
        <v>6</v>
      </c>
      <c r="C453" s="1" t="s">
        <v>14</v>
      </c>
      <c r="D453" s="2" t="s">
        <v>37</v>
      </c>
      <c r="E453" s="3">
        <v>2498</v>
      </c>
      <c r="F453" s="3">
        <v>8000</v>
      </c>
      <c r="G453" s="3">
        <v>8960</v>
      </c>
      <c r="H453" s="3">
        <v>1600</v>
      </c>
      <c r="I453" s="4" t="s">
        <v>40</v>
      </c>
    </row>
    <row r="454" spans="1:9" ht="18" customHeight="1" x14ac:dyDescent="0.3">
      <c r="A454" s="1">
        <v>2022</v>
      </c>
      <c r="B454" s="1" t="s">
        <v>6</v>
      </c>
      <c r="C454" s="1" t="s">
        <v>13</v>
      </c>
      <c r="D454" s="2" t="s">
        <v>35</v>
      </c>
      <c r="E454" s="3">
        <v>1245</v>
      </c>
      <c r="F454" s="3">
        <v>4577.2</v>
      </c>
      <c r="G454" s="3">
        <v>5126.4639999999999</v>
      </c>
      <c r="H454" s="3">
        <v>915.44</v>
      </c>
      <c r="I454" s="4" t="s">
        <v>40</v>
      </c>
    </row>
    <row r="455" spans="1:9" ht="18" customHeight="1" x14ac:dyDescent="0.3">
      <c r="A455" s="1">
        <v>2022</v>
      </c>
      <c r="B455" s="1" t="s">
        <v>6</v>
      </c>
      <c r="C455" s="1" t="s">
        <v>38</v>
      </c>
      <c r="D455" s="5" t="s">
        <v>30</v>
      </c>
      <c r="E455" s="6">
        <v>644</v>
      </c>
      <c r="F455" s="6">
        <v>5743.5</v>
      </c>
      <c r="G455" s="6">
        <v>6432.72</v>
      </c>
      <c r="H455" s="3">
        <v>1148.7</v>
      </c>
      <c r="I455" s="4" t="s">
        <v>40</v>
      </c>
    </row>
    <row r="456" spans="1:9" ht="18" customHeight="1" x14ac:dyDescent="0.3">
      <c r="A456" s="1">
        <v>2022</v>
      </c>
      <c r="B456" s="1" t="s">
        <v>6</v>
      </c>
      <c r="C456" s="1" t="s">
        <v>12</v>
      </c>
      <c r="D456" s="5" t="s">
        <v>29</v>
      </c>
      <c r="E456" s="6">
        <v>643</v>
      </c>
      <c r="F456" s="6">
        <v>7000</v>
      </c>
      <c r="G456" s="6">
        <v>7840</v>
      </c>
      <c r="H456" s="3">
        <v>1400</v>
      </c>
      <c r="I456" s="4" t="s">
        <v>40</v>
      </c>
    </row>
    <row r="457" spans="1:9" ht="18" customHeight="1" x14ac:dyDescent="0.3">
      <c r="A457" s="1">
        <v>2022</v>
      </c>
      <c r="B457" s="1" t="s">
        <v>6</v>
      </c>
      <c r="C457" s="1" t="s">
        <v>38</v>
      </c>
      <c r="D457" s="5" t="s">
        <v>31</v>
      </c>
      <c r="E457" s="6">
        <v>455</v>
      </c>
      <c r="F457" s="6">
        <v>4578.6000000000004</v>
      </c>
      <c r="G457" s="6">
        <v>5128.0320000000002</v>
      </c>
      <c r="H457" s="3">
        <v>915.72000000000014</v>
      </c>
      <c r="I457" s="4" t="s">
        <v>40</v>
      </c>
    </row>
    <row r="458" spans="1:9" ht="18" customHeight="1" x14ac:dyDescent="0.3">
      <c r="A458" s="1">
        <v>2022</v>
      </c>
      <c r="B458" s="1" t="s">
        <v>6</v>
      </c>
      <c r="C458" s="1" t="s">
        <v>12</v>
      </c>
      <c r="D458" s="5" t="s">
        <v>28</v>
      </c>
      <c r="E458" s="7">
        <v>345</v>
      </c>
      <c r="F458" s="7">
        <v>7000</v>
      </c>
      <c r="G458" s="7">
        <v>7840</v>
      </c>
      <c r="H458" s="3">
        <v>1400</v>
      </c>
      <c r="I458" s="4" t="s">
        <v>40</v>
      </c>
    </row>
    <row r="459" spans="1:9" ht="18" customHeight="1" x14ac:dyDescent="0.3">
      <c r="A459" s="1">
        <v>2022</v>
      </c>
      <c r="B459" s="1" t="s">
        <v>6</v>
      </c>
      <c r="C459" s="1" t="s">
        <v>13</v>
      </c>
      <c r="D459" s="2" t="s">
        <v>33</v>
      </c>
      <c r="E459" s="3">
        <v>122</v>
      </c>
      <c r="F459" s="3">
        <v>100</v>
      </c>
      <c r="G459" s="3">
        <v>112</v>
      </c>
      <c r="H459" s="3">
        <v>20</v>
      </c>
      <c r="I459" s="4" t="s">
        <v>40</v>
      </c>
    </row>
    <row r="460" spans="1:9" ht="18" customHeight="1" x14ac:dyDescent="0.3">
      <c r="A460" s="1">
        <v>2022</v>
      </c>
      <c r="B460" s="1" t="s">
        <v>6</v>
      </c>
      <c r="C460" s="1" t="s">
        <v>15</v>
      </c>
      <c r="D460" s="5" t="s">
        <v>26</v>
      </c>
      <c r="E460" s="6">
        <v>78</v>
      </c>
      <c r="F460" s="6">
        <v>2288.6</v>
      </c>
      <c r="G460" s="6">
        <v>5126.4639999999999</v>
      </c>
      <c r="H460" s="3">
        <v>457.72</v>
      </c>
      <c r="I460" s="4" t="s">
        <v>40</v>
      </c>
    </row>
    <row r="461" spans="1:9" ht="18" customHeight="1" x14ac:dyDescent="0.3">
      <c r="A461" s="1">
        <v>2022</v>
      </c>
      <c r="B461" s="1" t="s">
        <v>6</v>
      </c>
      <c r="C461" s="1" t="s">
        <v>15</v>
      </c>
      <c r="D461" s="5" t="s">
        <v>24</v>
      </c>
      <c r="E461" s="6">
        <v>76</v>
      </c>
      <c r="F461" s="6">
        <v>2288.4499999999998</v>
      </c>
      <c r="G461" s="6">
        <v>5126.1279999999997</v>
      </c>
      <c r="H461" s="3">
        <v>457.69</v>
      </c>
      <c r="I461" s="4" t="s">
        <v>40</v>
      </c>
    </row>
    <row r="462" spans="1:9" ht="18" customHeight="1" x14ac:dyDescent="0.3">
      <c r="A462" s="1">
        <v>2022</v>
      </c>
      <c r="B462" s="1" t="s">
        <v>6</v>
      </c>
      <c r="C462" s="1" t="s">
        <v>15</v>
      </c>
      <c r="D462" s="5" t="s">
        <v>25</v>
      </c>
      <c r="E462" s="6">
        <v>46</v>
      </c>
      <c r="F462" s="6">
        <v>100</v>
      </c>
      <c r="G462" s="6">
        <v>224</v>
      </c>
      <c r="H462" s="3">
        <v>20</v>
      </c>
      <c r="I462" s="4" t="s">
        <v>40</v>
      </c>
    </row>
    <row r="463" spans="1:9" ht="18" customHeight="1" x14ac:dyDescent="0.3">
      <c r="A463" s="1">
        <v>2022</v>
      </c>
      <c r="B463" s="1" t="s">
        <v>6</v>
      </c>
      <c r="C463" s="1" t="s">
        <v>15</v>
      </c>
      <c r="D463" s="5" t="s">
        <v>23</v>
      </c>
      <c r="E463" s="6">
        <v>34</v>
      </c>
      <c r="F463" s="6">
        <v>2288.4</v>
      </c>
      <c r="G463" s="6">
        <v>5126.0160000000005</v>
      </c>
      <c r="H463" s="3">
        <v>457.68000000000006</v>
      </c>
      <c r="I463" s="4" t="s">
        <v>40</v>
      </c>
    </row>
    <row r="464" spans="1:9" ht="18" customHeight="1" x14ac:dyDescent="0.3">
      <c r="A464" s="1">
        <v>2022</v>
      </c>
      <c r="B464" s="1" t="s">
        <v>6</v>
      </c>
      <c r="C464" s="1" t="s">
        <v>13</v>
      </c>
      <c r="D464" s="2" t="s">
        <v>34</v>
      </c>
      <c r="E464" s="3">
        <v>7</v>
      </c>
      <c r="F464" s="3">
        <v>200</v>
      </c>
      <c r="G464" s="3">
        <v>224</v>
      </c>
      <c r="H464" s="3">
        <v>40</v>
      </c>
      <c r="I464" s="4" t="s">
        <v>40</v>
      </c>
    </row>
    <row r="465" spans="1:9" ht="18" customHeight="1" x14ac:dyDescent="0.3">
      <c r="A465" s="1">
        <v>2022</v>
      </c>
      <c r="B465" s="1" t="s">
        <v>6</v>
      </c>
      <c r="C465" s="1" t="s">
        <v>15</v>
      </c>
      <c r="D465" s="5" t="s">
        <v>27</v>
      </c>
      <c r="E465" s="6">
        <v>3</v>
      </c>
      <c r="F465" s="6">
        <v>2288.65</v>
      </c>
      <c r="G465" s="6">
        <v>5126.576</v>
      </c>
      <c r="H465" s="3">
        <v>457.73</v>
      </c>
      <c r="I465" s="4" t="s">
        <v>40</v>
      </c>
    </row>
    <row r="466" spans="1:9" ht="18" customHeight="1" x14ac:dyDescent="0.3">
      <c r="A466" s="1">
        <v>2022</v>
      </c>
      <c r="B466" s="1" t="s">
        <v>6</v>
      </c>
      <c r="C466" s="1" t="s">
        <v>32</v>
      </c>
      <c r="D466" s="5" t="s">
        <v>32</v>
      </c>
      <c r="E466" s="6">
        <v>2</v>
      </c>
      <c r="F466" s="6">
        <v>6600</v>
      </c>
      <c r="G466" s="6">
        <v>7392</v>
      </c>
      <c r="H466" s="3">
        <v>1320</v>
      </c>
      <c r="I466" s="4" t="s">
        <v>40</v>
      </c>
    </row>
    <row r="467" spans="1:9" ht="18" customHeight="1" x14ac:dyDescent="0.3">
      <c r="A467" s="1">
        <v>2022</v>
      </c>
      <c r="B467" s="1" t="s">
        <v>7</v>
      </c>
      <c r="C467" s="1" t="s">
        <v>14</v>
      </c>
      <c r="D467" s="2" t="s">
        <v>36</v>
      </c>
      <c r="E467" s="3">
        <v>3566</v>
      </c>
      <c r="F467" s="3">
        <v>4577.3</v>
      </c>
      <c r="G467" s="3">
        <v>5126.576</v>
      </c>
      <c r="H467" s="3">
        <v>915.46</v>
      </c>
      <c r="I467" s="4" t="s">
        <v>40</v>
      </c>
    </row>
    <row r="468" spans="1:9" ht="18" customHeight="1" x14ac:dyDescent="0.3">
      <c r="A468" s="1">
        <v>2022</v>
      </c>
      <c r="B468" s="1" t="s">
        <v>7</v>
      </c>
      <c r="C468" s="1" t="s">
        <v>14</v>
      </c>
      <c r="D468" s="2" t="s">
        <v>37</v>
      </c>
      <c r="E468" s="3">
        <v>2498</v>
      </c>
      <c r="F468" s="3">
        <v>8000</v>
      </c>
      <c r="G468" s="3">
        <v>8960</v>
      </c>
      <c r="H468" s="3">
        <v>1600</v>
      </c>
      <c r="I468" s="4" t="s">
        <v>40</v>
      </c>
    </row>
    <row r="469" spans="1:9" ht="18" customHeight="1" x14ac:dyDescent="0.3">
      <c r="A469" s="1">
        <v>2022</v>
      </c>
      <c r="B469" s="1" t="s">
        <v>7</v>
      </c>
      <c r="C469" s="1" t="s">
        <v>13</v>
      </c>
      <c r="D469" s="2" t="s">
        <v>35</v>
      </c>
      <c r="E469" s="3">
        <v>1245</v>
      </c>
      <c r="F469" s="3">
        <v>4577.2</v>
      </c>
      <c r="G469" s="3">
        <v>5126.4639999999999</v>
      </c>
      <c r="H469" s="3">
        <v>915.44</v>
      </c>
      <c r="I469" s="4" t="s">
        <v>40</v>
      </c>
    </row>
    <row r="470" spans="1:9" ht="18" customHeight="1" x14ac:dyDescent="0.3">
      <c r="A470" s="1">
        <v>2022</v>
      </c>
      <c r="B470" s="1" t="s">
        <v>7</v>
      </c>
      <c r="C470" s="1" t="s">
        <v>38</v>
      </c>
      <c r="D470" s="5" t="s">
        <v>30</v>
      </c>
      <c r="E470" s="6">
        <v>644</v>
      </c>
      <c r="F470" s="6">
        <v>5743.5</v>
      </c>
      <c r="G470" s="6">
        <v>6432.72</v>
      </c>
      <c r="H470" s="3">
        <v>1148.7</v>
      </c>
      <c r="I470" s="4" t="s">
        <v>40</v>
      </c>
    </row>
    <row r="471" spans="1:9" ht="18" customHeight="1" x14ac:dyDescent="0.3">
      <c r="A471" s="1">
        <v>2022</v>
      </c>
      <c r="B471" s="1" t="s">
        <v>7</v>
      </c>
      <c r="C471" s="1" t="s">
        <v>12</v>
      </c>
      <c r="D471" s="5" t="s">
        <v>29</v>
      </c>
      <c r="E471" s="6">
        <v>643</v>
      </c>
      <c r="F471" s="6">
        <v>7000</v>
      </c>
      <c r="G471" s="6">
        <v>7840</v>
      </c>
      <c r="H471" s="3">
        <v>1400</v>
      </c>
      <c r="I471" s="4" t="s">
        <v>40</v>
      </c>
    </row>
    <row r="472" spans="1:9" ht="18" customHeight="1" x14ac:dyDescent="0.3">
      <c r="A472" s="1">
        <v>2022</v>
      </c>
      <c r="B472" s="1" t="s">
        <v>7</v>
      </c>
      <c r="C472" s="1" t="s">
        <v>38</v>
      </c>
      <c r="D472" s="5" t="s">
        <v>31</v>
      </c>
      <c r="E472" s="6">
        <v>455</v>
      </c>
      <c r="F472" s="6">
        <v>5036.46</v>
      </c>
      <c r="G472" s="6">
        <v>5128.0320000000002</v>
      </c>
      <c r="H472" s="3">
        <v>1007.292</v>
      </c>
      <c r="I472" s="4" t="s">
        <v>40</v>
      </c>
    </row>
    <row r="473" spans="1:9" ht="18" customHeight="1" x14ac:dyDescent="0.3">
      <c r="A473" s="1">
        <v>2022</v>
      </c>
      <c r="B473" s="1" t="s">
        <v>7</v>
      </c>
      <c r="C473" s="1" t="s">
        <v>12</v>
      </c>
      <c r="D473" s="5" t="s">
        <v>28</v>
      </c>
      <c r="E473" s="7">
        <v>345</v>
      </c>
      <c r="F473" s="7">
        <v>7700</v>
      </c>
      <c r="G473" s="7">
        <v>7840</v>
      </c>
      <c r="H473" s="3">
        <v>1540</v>
      </c>
      <c r="I473" s="4" t="s">
        <v>40</v>
      </c>
    </row>
    <row r="474" spans="1:9" ht="18" customHeight="1" x14ac:dyDescent="0.3">
      <c r="A474" s="1">
        <v>2022</v>
      </c>
      <c r="B474" s="1" t="s">
        <v>7</v>
      </c>
      <c r="C474" s="1" t="s">
        <v>13</v>
      </c>
      <c r="D474" s="2" t="s">
        <v>33</v>
      </c>
      <c r="E474" s="3">
        <v>122</v>
      </c>
      <c r="F474" s="3">
        <v>110</v>
      </c>
      <c r="G474" s="3">
        <v>112</v>
      </c>
      <c r="H474" s="3">
        <v>22</v>
      </c>
      <c r="I474" s="4" t="s">
        <v>40</v>
      </c>
    </row>
    <row r="475" spans="1:9" ht="18" customHeight="1" x14ac:dyDescent="0.3">
      <c r="A475" s="1">
        <v>2022</v>
      </c>
      <c r="B475" s="1" t="s">
        <v>7</v>
      </c>
      <c r="C475" s="1" t="s">
        <v>15</v>
      </c>
      <c r="D475" s="5" t="s">
        <v>26</v>
      </c>
      <c r="E475" s="6">
        <v>78</v>
      </c>
      <c r="F475" s="6">
        <v>2517.46</v>
      </c>
      <c r="G475" s="6">
        <v>5126.4639999999999</v>
      </c>
      <c r="H475" s="3">
        <v>503.49200000000002</v>
      </c>
      <c r="I475" s="4" t="s">
        <v>40</v>
      </c>
    </row>
    <row r="476" spans="1:9" ht="18" customHeight="1" x14ac:dyDescent="0.3">
      <c r="A476" s="1">
        <v>2022</v>
      </c>
      <c r="B476" s="1" t="s">
        <v>7</v>
      </c>
      <c r="C476" s="1" t="s">
        <v>15</v>
      </c>
      <c r="D476" s="5" t="s">
        <v>24</v>
      </c>
      <c r="E476" s="6">
        <v>76</v>
      </c>
      <c r="F476" s="6">
        <v>2517.2949999999996</v>
      </c>
      <c r="G476" s="6">
        <v>5126.1279999999997</v>
      </c>
      <c r="H476" s="3">
        <v>503.45899999999995</v>
      </c>
      <c r="I476" s="4" t="s">
        <v>40</v>
      </c>
    </row>
    <row r="477" spans="1:9" ht="18" customHeight="1" x14ac:dyDescent="0.3">
      <c r="A477" s="1">
        <v>2022</v>
      </c>
      <c r="B477" s="1" t="s">
        <v>7</v>
      </c>
      <c r="C477" s="1" t="s">
        <v>15</v>
      </c>
      <c r="D477" s="5" t="s">
        <v>25</v>
      </c>
      <c r="E477" s="6">
        <v>46</v>
      </c>
      <c r="F477" s="6">
        <v>115</v>
      </c>
      <c r="G477" s="6">
        <v>224</v>
      </c>
      <c r="H477" s="3">
        <v>23</v>
      </c>
      <c r="I477" s="4" t="s">
        <v>40</v>
      </c>
    </row>
    <row r="478" spans="1:9" ht="18" customHeight="1" x14ac:dyDescent="0.3">
      <c r="A478" s="1">
        <v>2022</v>
      </c>
      <c r="B478" s="1" t="s">
        <v>7</v>
      </c>
      <c r="C478" s="1" t="s">
        <v>15</v>
      </c>
      <c r="D478" s="5" t="s">
        <v>23</v>
      </c>
      <c r="E478" s="6">
        <v>34</v>
      </c>
      <c r="F478" s="6">
        <v>2631.66</v>
      </c>
      <c r="G478" s="6">
        <v>5126.0160000000005</v>
      </c>
      <c r="H478" s="3">
        <v>526.33199999999999</v>
      </c>
      <c r="I478" s="4" t="s">
        <v>40</v>
      </c>
    </row>
    <row r="479" spans="1:9" ht="18" customHeight="1" x14ac:dyDescent="0.3">
      <c r="A479" s="1">
        <v>2022</v>
      </c>
      <c r="B479" s="1" t="s">
        <v>7</v>
      </c>
      <c r="C479" s="1" t="s">
        <v>13</v>
      </c>
      <c r="D479" s="2" t="s">
        <v>34</v>
      </c>
      <c r="E479" s="3">
        <v>7</v>
      </c>
      <c r="F479" s="3">
        <v>230</v>
      </c>
      <c r="G479" s="3">
        <v>224</v>
      </c>
      <c r="H479" s="3">
        <v>46</v>
      </c>
      <c r="I479" s="4" t="s">
        <v>40</v>
      </c>
    </row>
    <row r="480" spans="1:9" ht="18" customHeight="1" x14ac:dyDescent="0.3">
      <c r="A480" s="1">
        <v>2022</v>
      </c>
      <c r="B480" s="1" t="s">
        <v>7</v>
      </c>
      <c r="C480" s="1" t="s">
        <v>15</v>
      </c>
      <c r="D480" s="5" t="s">
        <v>27</v>
      </c>
      <c r="E480" s="6">
        <v>3</v>
      </c>
      <c r="F480" s="6">
        <v>2631.9475000000002</v>
      </c>
      <c r="G480" s="6">
        <v>5126.576</v>
      </c>
      <c r="H480" s="3">
        <v>526.38950000000011</v>
      </c>
      <c r="I480" s="4" t="s">
        <v>40</v>
      </c>
    </row>
    <row r="481" spans="1:9" ht="18" customHeight="1" x14ac:dyDescent="0.3">
      <c r="A481" s="1">
        <v>2022</v>
      </c>
      <c r="B481" s="1" t="s">
        <v>7</v>
      </c>
      <c r="C481" s="1" t="s">
        <v>32</v>
      </c>
      <c r="D481" s="5" t="s">
        <v>32</v>
      </c>
      <c r="E481" s="6">
        <v>2</v>
      </c>
      <c r="F481" s="6">
        <v>7590</v>
      </c>
      <c r="G481" s="6">
        <v>7392</v>
      </c>
      <c r="H481" s="3">
        <v>1518</v>
      </c>
      <c r="I481" s="4" t="s">
        <v>40</v>
      </c>
    </row>
    <row r="482" spans="1:9" ht="18" customHeight="1" x14ac:dyDescent="0.3">
      <c r="A482" s="1">
        <v>2022</v>
      </c>
      <c r="B482" s="1" t="s">
        <v>8</v>
      </c>
      <c r="C482" s="1" t="s">
        <v>14</v>
      </c>
      <c r="D482" s="2" t="s">
        <v>36</v>
      </c>
      <c r="E482" s="3">
        <v>3566</v>
      </c>
      <c r="F482" s="3">
        <v>4577.3</v>
      </c>
      <c r="G482" s="3">
        <v>5126.576</v>
      </c>
      <c r="H482" s="3">
        <v>915.46</v>
      </c>
      <c r="I482" s="4" t="s">
        <v>40</v>
      </c>
    </row>
    <row r="483" spans="1:9" ht="18" customHeight="1" x14ac:dyDescent="0.3">
      <c r="A483" s="1">
        <v>2022</v>
      </c>
      <c r="B483" s="1" t="s">
        <v>8</v>
      </c>
      <c r="C483" s="1" t="s">
        <v>14</v>
      </c>
      <c r="D483" s="2" t="s">
        <v>37</v>
      </c>
      <c r="E483" s="3">
        <v>2498</v>
      </c>
      <c r="F483" s="3">
        <v>8000</v>
      </c>
      <c r="G483" s="3">
        <v>8960</v>
      </c>
      <c r="H483" s="3">
        <v>1600</v>
      </c>
      <c r="I483" s="4" t="s">
        <v>40</v>
      </c>
    </row>
    <row r="484" spans="1:9" ht="18" customHeight="1" x14ac:dyDescent="0.3">
      <c r="A484" s="1">
        <v>2022</v>
      </c>
      <c r="B484" s="1" t="s">
        <v>8</v>
      </c>
      <c r="C484" s="1" t="s">
        <v>13</v>
      </c>
      <c r="D484" s="2" t="s">
        <v>35</v>
      </c>
      <c r="E484" s="3">
        <v>1245</v>
      </c>
      <c r="F484" s="3">
        <v>4577.2</v>
      </c>
      <c r="G484" s="3">
        <v>5126.4639999999999</v>
      </c>
      <c r="H484" s="3">
        <v>915.44</v>
      </c>
      <c r="I484" s="4" t="s">
        <v>40</v>
      </c>
    </row>
    <row r="485" spans="1:9" ht="18" customHeight="1" x14ac:dyDescent="0.3">
      <c r="A485" s="1">
        <v>2022</v>
      </c>
      <c r="B485" s="1" t="s">
        <v>8</v>
      </c>
      <c r="C485" s="1" t="s">
        <v>38</v>
      </c>
      <c r="D485" s="5" t="s">
        <v>30</v>
      </c>
      <c r="E485" s="6">
        <v>644</v>
      </c>
      <c r="F485" s="6">
        <v>5743.5</v>
      </c>
      <c r="G485" s="6">
        <v>6432.72</v>
      </c>
      <c r="H485" s="3">
        <v>1148.7</v>
      </c>
      <c r="I485" s="4" t="s">
        <v>40</v>
      </c>
    </row>
    <row r="486" spans="1:9" ht="18" customHeight="1" x14ac:dyDescent="0.3">
      <c r="A486" s="1">
        <v>2022</v>
      </c>
      <c r="B486" s="1" t="s">
        <v>8</v>
      </c>
      <c r="C486" s="1" t="s">
        <v>12</v>
      </c>
      <c r="D486" s="5" t="s">
        <v>29</v>
      </c>
      <c r="E486" s="6">
        <v>643</v>
      </c>
      <c r="F486" s="6">
        <v>7000</v>
      </c>
      <c r="G486" s="6">
        <v>7840</v>
      </c>
      <c r="H486" s="3">
        <v>1400</v>
      </c>
      <c r="I486" s="4" t="s">
        <v>40</v>
      </c>
    </row>
    <row r="487" spans="1:9" ht="18" customHeight="1" x14ac:dyDescent="0.3">
      <c r="A487" s="1">
        <v>2022</v>
      </c>
      <c r="B487" s="1" t="s">
        <v>8</v>
      </c>
      <c r="C487" s="1" t="s">
        <v>38</v>
      </c>
      <c r="D487" s="5" t="s">
        <v>31</v>
      </c>
      <c r="E487" s="6">
        <v>455</v>
      </c>
      <c r="F487" s="6">
        <v>4578.6000000000004</v>
      </c>
      <c r="G487" s="6">
        <v>5128.0320000000002</v>
      </c>
      <c r="H487" s="3">
        <v>915.72000000000014</v>
      </c>
      <c r="I487" s="4" t="s">
        <v>40</v>
      </c>
    </row>
    <row r="488" spans="1:9" ht="18" customHeight="1" x14ac:dyDescent="0.3">
      <c r="A488" s="1">
        <v>2022</v>
      </c>
      <c r="B488" s="1" t="s">
        <v>8</v>
      </c>
      <c r="C488" s="1" t="s">
        <v>12</v>
      </c>
      <c r="D488" s="5" t="s">
        <v>28</v>
      </c>
      <c r="E488" s="7">
        <v>345</v>
      </c>
      <c r="F488" s="7">
        <v>7000</v>
      </c>
      <c r="G488" s="7">
        <v>7840</v>
      </c>
      <c r="H488" s="3">
        <v>1400</v>
      </c>
      <c r="I488" s="4" t="s">
        <v>40</v>
      </c>
    </row>
    <row r="489" spans="1:9" ht="18" customHeight="1" x14ac:dyDescent="0.3">
      <c r="A489" s="1">
        <v>2022</v>
      </c>
      <c r="B489" s="1" t="s">
        <v>8</v>
      </c>
      <c r="C489" s="1" t="s">
        <v>13</v>
      </c>
      <c r="D489" s="2" t="s">
        <v>33</v>
      </c>
      <c r="E489" s="3">
        <v>122</v>
      </c>
      <c r="F489" s="3">
        <v>100</v>
      </c>
      <c r="G489" s="3">
        <v>112</v>
      </c>
      <c r="H489" s="3">
        <v>20</v>
      </c>
      <c r="I489" s="4" t="s">
        <v>40</v>
      </c>
    </row>
    <row r="490" spans="1:9" ht="18" customHeight="1" x14ac:dyDescent="0.3">
      <c r="A490" s="1">
        <v>2022</v>
      </c>
      <c r="B490" s="1" t="s">
        <v>8</v>
      </c>
      <c r="C490" s="1" t="s">
        <v>15</v>
      </c>
      <c r="D490" s="5" t="s">
        <v>26</v>
      </c>
      <c r="E490" s="6">
        <v>78</v>
      </c>
      <c r="F490" s="6">
        <v>2288.6</v>
      </c>
      <c r="G490" s="6">
        <v>5126.4639999999999</v>
      </c>
      <c r="H490" s="3">
        <v>457.72</v>
      </c>
      <c r="I490" s="4" t="s">
        <v>40</v>
      </c>
    </row>
    <row r="491" spans="1:9" ht="18" customHeight="1" x14ac:dyDescent="0.3">
      <c r="A491" s="1">
        <v>2022</v>
      </c>
      <c r="B491" s="1" t="s">
        <v>8</v>
      </c>
      <c r="C491" s="1" t="s">
        <v>15</v>
      </c>
      <c r="D491" s="5" t="s">
        <v>24</v>
      </c>
      <c r="E491" s="6">
        <v>76</v>
      </c>
      <c r="F491" s="6">
        <v>2288.4499999999998</v>
      </c>
      <c r="G491" s="6">
        <v>5126.1279999999997</v>
      </c>
      <c r="H491" s="3">
        <v>457.69</v>
      </c>
      <c r="I491" s="4" t="s">
        <v>40</v>
      </c>
    </row>
    <row r="492" spans="1:9" ht="18" customHeight="1" x14ac:dyDescent="0.3">
      <c r="A492" s="1">
        <v>2022</v>
      </c>
      <c r="B492" s="1" t="s">
        <v>8</v>
      </c>
      <c r="C492" s="1" t="s">
        <v>15</v>
      </c>
      <c r="D492" s="5" t="s">
        <v>25</v>
      </c>
      <c r="E492" s="6">
        <v>46</v>
      </c>
      <c r="F492" s="6">
        <v>100</v>
      </c>
      <c r="G492" s="6">
        <v>224</v>
      </c>
      <c r="H492" s="3">
        <v>20</v>
      </c>
      <c r="I492" s="4" t="s">
        <v>40</v>
      </c>
    </row>
    <row r="493" spans="1:9" ht="18" customHeight="1" x14ac:dyDescent="0.3">
      <c r="A493" s="1">
        <v>2022</v>
      </c>
      <c r="B493" s="1" t="s">
        <v>8</v>
      </c>
      <c r="C493" s="1" t="s">
        <v>15</v>
      </c>
      <c r="D493" s="5" t="s">
        <v>23</v>
      </c>
      <c r="E493" s="6">
        <v>34</v>
      </c>
      <c r="F493" s="6">
        <v>2746.08</v>
      </c>
      <c r="G493" s="6">
        <v>5126.0160000000005</v>
      </c>
      <c r="H493" s="3">
        <v>549.21600000000001</v>
      </c>
      <c r="I493" s="4" t="s">
        <v>40</v>
      </c>
    </row>
    <row r="494" spans="1:9" ht="18" customHeight="1" x14ac:dyDescent="0.3">
      <c r="A494" s="1">
        <v>2022</v>
      </c>
      <c r="B494" s="1" t="s">
        <v>8</v>
      </c>
      <c r="C494" s="1" t="s">
        <v>13</v>
      </c>
      <c r="D494" s="2" t="s">
        <v>34</v>
      </c>
      <c r="E494" s="3">
        <v>7</v>
      </c>
      <c r="F494" s="3">
        <v>240</v>
      </c>
      <c r="G494" s="3">
        <v>224</v>
      </c>
      <c r="H494" s="3">
        <v>48</v>
      </c>
      <c r="I494" s="4" t="s">
        <v>40</v>
      </c>
    </row>
    <row r="495" spans="1:9" ht="18" customHeight="1" x14ac:dyDescent="0.3">
      <c r="A495" s="1">
        <v>2022</v>
      </c>
      <c r="B495" s="1" t="s">
        <v>8</v>
      </c>
      <c r="C495" s="1" t="s">
        <v>15</v>
      </c>
      <c r="D495" s="5" t="s">
        <v>27</v>
      </c>
      <c r="E495" s="6">
        <v>3</v>
      </c>
      <c r="F495" s="6">
        <v>2746.38</v>
      </c>
      <c r="G495" s="6">
        <v>5126.576</v>
      </c>
      <c r="H495" s="3">
        <v>549.27600000000007</v>
      </c>
      <c r="I495" s="4" t="s">
        <v>40</v>
      </c>
    </row>
    <row r="496" spans="1:9" ht="18" customHeight="1" x14ac:dyDescent="0.3">
      <c r="A496" s="1">
        <v>2022</v>
      </c>
      <c r="B496" s="1" t="s">
        <v>8</v>
      </c>
      <c r="C496" s="1" t="s">
        <v>32</v>
      </c>
      <c r="D496" s="5" t="s">
        <v>32</v>
      </c>
      <c r="E496" s="6">
        <v>2</v>
      </c>
      <c r="F496" s="6">
        <v>7920</v>
      </c>
      <c r="G496" s="6">
        <v>7392</v>
      </c>
      <c r="H496" s="3">
        <v>1584</v>
      </c>
      <c r="I496" s="4" t="s">
        <v>40</v>
      </c>
    </row>
    <row r="497" spans="1:9" ht="18" customHeight="1" x14ac:dyDescent="0.3">
      <c r="A497" s="1">
        <v>2022</v>
      </c>
      <c r="B497" s="1" t="s">
        <v>9</v>
      </c>
      <c r="C497" s="1" t="s">
        <v>14</v>
      </c>
      <c r="D497" s="2" t="s">
        <v>36</v>
      </c>
      <c r="E497" s="3">
        <v>3566</v>
      </c>
      <c r="F497" s="3">
        <v>5035.0300000000007</v>
      </c>
      <c r="G497" s="3">
        <v>5126.576</v>
      </c>
      <c r="H497" s="3">
        <v>1007.0060000000002</v>
      </c>
      <c r="I497" s="4" t="s">
        <v>40</v>
      </c>
    </row>
    <row r="498" spans="1:9" ht="18" customHeight="1" x14ac:dyDescent="0.3">
      <c r="A498" s="1">
        <v>2022</v>
      </c>
      <c r="B498" s="1" t="s">
        <v>9</v>
      </c>
      <c r="C498" s="1" t="s">
        <v>14</v>
      </c>
      <c r="D498" s="2" t="s">
        <v>37</v>
      </c>
      <c r="E498" s="3">
        <v>2498</v>
      </c>
      <c r="F498" s="3">
        <v>9200</v>
      </c>
      <c r="G498" s="3">
        <v>8960</v>
      </c>
      <c r="H498" s="3">
        <v>1840</v>
      </c>
      <c r="I498" s="4" t="s">
        <v>40</v>
      </c>
    </row>
    <row r="499" spans="1:9" ht="18" customHeight="1" x14ac:dyDescent="0.3">
      <c r="A499" s="1">
        <v>2022</v>
      </c>
      <c r="B499" s="1" t="s">
        <v>9</v>
      </c>
      <c r="C499" s="1" t="s">
        <v>13</v>
      </c>
      <c r="D499" s="2" t="s">
        <v>35</v>
      </c>
      <c r="E499" s="3">
        <v>1245</v>
      </c>
      <c r="F499" s="3">
        <v>5263.78</v>
      </c>
      <c r="G499" s="3">
        <v>5126.4639999999999</v>
      </c>
      <c r="H499" s="3">
        <v>1052.7560000000001</v>
      </c>
      <c r="I499" s="4" t="s">
        <v>40</v>
      </c>
    </row>
    <row r="500" spans="1:9" ht="18" customHeight="1" x14ac:dyDescent="0.3">
      <c r="A500" s="1">
        <v>2022</v>
      </c>
      <c r="B500" s="1" t="s">
        <v>9</v>
      </c>
      <c r="C500" s="1" t="s">
        <v>38</v>
      </c>
      <c r="D500" s="5" t="s">
        <v>30</v>
      </c>
      <c r="E500" s="6">
        <v>644</v>
      </c>
      <c r="F500" s="6">
        <v>6605.0249999999996</v>
      </c>
      <c r="G500" s="6">
        <v>6432.72</v>
      </c>
      <c r="H500" s="3">
        <v>1321.0050000000001</v>
      </c>
      <c r="I500" s="4" t="s">
        <v>40</v>
      </c>
    </row>
    <row r="501" spans="1:9" ht="18" customHeight="1" x14ac:dyDescent="0.3">
      <c r="A501" s="1">
        <v>2022</v>
      </c>
      <c r="B501" s="1" t="s">
        <v>9</v>
      </c>
      <c r="C501" s="1" t="s">
        <v>12</v>
      </c>
      <c r="D501" s="5" t="s">
        <v>29</v>
      </c>
      <c r="E501" s="6">
        <v>643</v>
      </c>
      <c r="F501" s="6">
        <v>8400</v>
      </c>
      <c r="G501" s="6">
        <v>7840</v>
      </c>
      <c r="H501" s="3">
        <v>1680</v>
      </c>
      <c r="I501" s="4" t="s">
        <v>40</v>
      </c>
    </row>
    <row r="502" spans="1:9" ht="18" customHeight="1" x14ac:dyDescent="0.3">
      <c r="A502" s="1">
        <v>2022</v>
      </c>
      <c r="B502" s="1" t="s">
        <v>9</v>
      </c>
      <c r="C502" s="1" t="s">
        <v>38</v>
      </c>
      <c r="D502" s="5" t="s">
        <v>31</v>
      </c>
      <c r="E502" s="6">
        <v>455</v>
      </c>
      <c r="F502" s="6">
        <v>5494.3200000000006</v>
      </c>
      <c r="G502" s="6">
        <v>5128.0320000000002</v>
      </c>
      <c r="H502" s="3">
        <v>1098.8640000000003</v>
      </c>
      <c r="I502" s="4" t="s">
        <v>40</v>
      </c>
    </row>
    <row r="503" spans="1:9" ht="18" customHeight="1" x14ac:dyDescent="0.3">
      <c r="A503" s="1">
        <v>2022</v>
      </c>
      <c r="B503" s="1" t="s">
        <v>9</v>
      </c>
      <c r="C503" s="1" t="s">
        <v>12</v>
      </c>
      <c r="D503" s="5" t="s">
        <v>28</v>
      </c>
      <c r="E503" s="7">
        <v>345</v>
      </c>
      <c r="F503" s="7">
        <v>8400</v>
      </c>
      <c r="G503" s="7">
        <v>7840</v>
      </c>
      <c r="H503" s="3">
        <v>1680</v>
      </c>
      <c r="I503" s="4" t="s">
        <v>40</v>
      </c>
    </row>
    <row r="504" spans="1:9" ht="18" customHeight="1" x14ac:dyDescent="0.3">
      <c r="A504" s="1">
        <v>2022</v>
      </c>
      <c r="B504" s="1" t="s">
        <v>9</v>
      </c>
      <c r="C504" s="1" t="s">
        <v>13</v>
      </c>
      <c r="D504" s="2" t="s">
        <v>33</v>
      </c>
      <c r="E504" s="3">
        <v>122</v>
      </c>
      <c r="F504" s="3">
        <v>120</v>
      </c>
      <c r="G504" s="3">
        <v>112</v>
      </c>
      <c r="H504" s="3">
        <v>24</v>
      </c>
      <c r="I504" s="4" t="s">
        <v>40</v>
      </c>
    </row>
    <row r="505" spans="1:9" ht="18" customHeight="1" x14ac:dyDescent="0.3">
      <c r="A505" s="1">
        <v>2022</v>
      </c>
      <c r="B505" s="1" t="s">
        <v>9</v>
      </c>
      <c r="C505" s="1" t="s">
        <v>15</v>
      </c>
      <c r="D505" s="5" t="s">
        <v>26</v>
      </c>
      <c r="E505" s="6">
        <v>78</v>
      </c>
      <c r="F505" s="6">
        <v>2517.46</v>
      </c>
      <c r="G505" s="6">
        <v>5126.4639999999999</v>
      </c>
      <c r="H505" s="3">
        <v>503.49200000000002</v>
      </c>
      <c r="I505" s="4" t="s">
        <v>40</v>
      </c>
    </row>
    <row r="506" spans="1:9" ht="18" customHeight="1" x14ac:dyDescent="0.3">
      <c r="A506" s="1">
        <v>2022</v>
      </c>
      <c r="B506" s="1" t="s">
        <v>9</v>
      </c>
      <c r="C506" s="1" t="s">
        <v>15</v>
      </c>
      <c r="D506" s="5" t="s">
        <v>24</v>
      </c>
      <c r="E506" s="6">
        <v>76</v>
      </c>
      <c r="F506" s="6">
        <v>2517.2949999999996</v>
      </c>
      <c r="G506" s="6">
        <v>5126.1279999999997</v>
      </c>
      <c r="H506" s="3">
        <v>503.45899999999995</v>
      </c>
      <c r="I506" s="4" t="s">
        <v>40</v>
      </c>
    </row>
    <row r="507" spans="1:9" ht="18" customHeight="1" x14ac:dyDescent="0.3">
      <c r="A507" s="1">
        <v>2022</v>
      </c>
      <c r="B507" s="1" t="s">
        <v>9</v>
      </c>
      <c r="C507" s="1" t="s">
        <v>15</v>
      </c>
      <c r="D507" s="5" t="s">
        <v>25</v>
      </c>
      <c r="E507" s="6">
        <v>46</v>
      </c>
      <c r="F507" s="6">
        <v>110</v>
      </c>
      <c r="G507" s="6">
        <v>224</v>
      </c>
      <c r="H507" s="3">
        <v>22</v>
      </c>
      <c r="I507" s="4" t="s">
        <v>40</v>
      </c>
    </row>
    <row r="508" spans="1:9" ht="18" customHeight="1" x14ac:dyDescent="0.3">
      <c r="A508" s="1">
        <v>2022</v>
      </c>
      <c r="B508" s="1" t="s">
        <v>9</v>
      </c>
      <c r="C508" s="1" t="s">
        <v>15</v>
      </c>
      <c r="D508" s="5" t="s">
        <v>23</v>
      </c>
      <c r="E508" s="6">
        <v>34</v>
      </c>
      <c r="F508" s="6">
        <v>2517.2400000000002</v>
      </c>
      <c r="G508" s="6">
        <v>5126.0160000000005</v>
      </c>
      <c r="H508" s="3">
        <v>503.44800000000009</v>
      </c>
      <c r="I508" s="4" t="s">
        <v>40</v>
      </c>
    </row>
    <row r="509" spans="1:9" ht="18" customHeight="1" x14ac:dyDescent="0.3">
      <c r="A509" s="1">
        <v>2022</v>
      </c>
      <c r="B509" s="1" t="s">
        <v>9</v>
      </c>
      <c r="C509" s="1" t="s">
        <v>13</v>
      </c>
      <c r="D509" s="2" t="s">
        <v>34</v>
      </c>
      <c r="E509" s="3">
        <v>7</v>
      </c>
      <c r="F509" s="3">
        <v>220</v>
      </c>
      <c r="G509" s="3">
        <v>224</v>
      </c>
      <c r="H509" s="3">
        <v>44</v>
      </c>
      <c r="I509" s="4" t="s">
        <v>40</v>
      </c>
    </row>
    <row r="510" spans="1:9" ht="18" customHeight="1" x14ac:dyDescent="0.3">
      <c r="A510" s="1">
        <v>2022</v>
      </c>
      <c r="B510" s="1" t="s">
        <v>9</v>
      </c>
      <c r="C510" s="1" t="s">
        <v>15</v>
      </c>
      <c r="D510" s="5" t="s">
        <v>27</v>
      </c>
      <c r="E510" s="6">
        <v>3</v>
      </c>
      <c r="F510" s="6">
        <v>2517.5150000000003</v>
      </c>
      <c r="G510" s="6">
        <v>5126.576</v>
      </c>
      <c r="H510" s="3">
        <v>503.5030000000001</v>
      </c>
      <c r="I510" s="4" t="s">
        <v>40</v>
      </c>
    </row>
    <row r="511" spans="1:9" ht="18" customHeight="1" x14ac:dyDescent="0.3">
      <c r="A511" s="1">
        <v>2022</v>
      </c>
      <c r="B511" s="1" t="s">
        <v>9</v>
      </c>
      <c r="C511" s="1" t="s">
        <v>32</v>
      </c>
      <c r="D511" s="5" t="s">
        <v>32</v>
      </c>
      <c r="E511" s="6">
        <v>2</v>
      </c>
      <c r="F511" s="6">
        <v>7260</v>
      </c>
      <c r="G511" s="6">
        <v>7392</v>
      </c>
      <c r="H511" s="3">
        <v>1452</v>
      </c>
      <c r="I511" s="4" t="s">
        <v>40</v>
      </c>
    </row>
    <row r="512" spans="1:9" ht="18" customHeight="1" x14ac:dyDescent="0.3">
      <c r="A512" s="1">
        <v>2022</v>
      </c>
      <c r="B512" s="1" t="s">
        <v>10</v>
      </c>
      <c r="C512" s="1" t="s">
        <v>14</v>
      </c>
      <c r="D512" s="2" t="s">
        <v>36</v>
      </c>
      <c r="E512" s="3">
        <v>3566</v>
      </c>
      <c r="F512" s="3">
        <v>5263.8950000000004</v>
      </c>
      <c r="G512" s="3">
        <v>5126.576</v>
      </c>
      <c r="H512" s="3">
        <v>1052.7790000000002</v>
      </c>
      <c r="I512" s="4" t="s">
        <v>40</v>
      </c>
    </row>
    <row r="513" spans="1:9" ht="18" customHeight="1" x14ac:dyDescent="0.3">
      <c r="A513" s="1">
        <v>2022</v>
      </c>
      <c r="B513" s="1" t="s">
        <v>10</v>
      </c>
      <c r="C513" s="1" t="s">
        <v>14</v>
      </c>
      <c r="D513" s="2" t="s">
        <v>37</v>
      </c>
      <c r="E513" s="3">
        <v>2498</v>
      </c>
      <c r="F513" s="3">
        <v>8800</v>
      </c>
      <c r="G513" s="3">
        <v>8960</v>
      </c>
      <c r="H513" s="3">
        <v>1760</v>
      </c>
      <c r="I513" s="4" t="s">
        <v>40</v>
      </c>
    </row>
    <row r="514" spans="1:9" ht="18" customHeight="1" x14ac:dyDescent="0.3">
      <c r="A514" s="1">
        <v>2022</v>
      </c>
      <c r="B514" s="1" t="s">
        <v>10</v>
      </c>
      <c r="C514" s="1" t="s">
        <v>13</v>
      </c>
      <c r="D514" s="2" t="s">
        <v>35</v>
      </c>
      <c r="E514" s="3">
        <v>1245</v>
      </c>
      <c r="F514" s="3">
        <v>5034.92</v>
      </c>
      <c r="G514" s="3">
        <v>5126.4639999999999</v>
      </c>
      <c r="H514" s="3">
        <v>1006.984</v>
      </c>
      <c r="I514" s="4" t="s">
        <v>40</v>
      </c>
    </row>
    <row r="515" spans="1:9" ht="18" customHeight="1" x14ac:dyDescent="0.3">
      <c r="A515" s="1">
        <v>2022</v>
      </c>
      <c r="B515" s="1" t="s">
        <v>10</v>
      </c>
      <c r="C515" s="1" t="s">
        <v>38</v>
      </c>
      <c r="D515" s="5" t="s">
        <v>30</v>
      </c>
      <c r="E515" s="6">
        <v>644</v>
      </c>
      <c r="F515" s="6">
        <v>6317.85</v>
      </c>
      <c r="G515" s="6">
        <v>6432.72</v>
      </c>
      <c r="H515" s="3">
        <v>1263.5700000000002</v>
      </c>
      <c r="I515" s="4" t="s">
        <v>40</v>
      </c>
    </row>
    <row r="516" spans="1:9" ht="18" customHeight="1" x14ac:dyDescent="0.3">
      <c r="A516" s="1">
        <v>2022</v>
      </c>
      <c r="B516" s="1" t="s">
        <v>10</v>
      </c>
      <c r="C516" s="1" t="s">
        <v>12</v>
      </c>
      <c r="D516" s="5" t="s">
        <v>29</v>
      </c>
      <c r="E516" s="6">
        <v>643</v>
      </c>
      <c r="F516" s="6">
        <v>7700</v>
      </c>
      <c r="G516" s="6">
        <v>7840</v>
      </c>
      <c r="H516" s="3">
        <v>1540</v>
      </c>
      <c r="I516" s="4" t="s">
        <v>40</v>
      </c>
    </row>
    <row r="517" spans="1:9" ht="18" customHeight="1" x14ac:dyDescent="0.3">
      <c r="A517" s="1">
        <v>2022</v>
      </c>
      <c r="B517" s="1" t="s">
        <v>10</v>
      </c>
      <c r="C517" s="1" t="s">
        <v>38</v>
      </c>
      <c r="D517" s="5" t="s">
        <v>31</v>
      </c>
      <c r="E517" s="6">
        <v>455</v>
      </c>
      <c r="F517" s="6">
        <v>5036.46</v>
      </c>
      <c r="G517" s="6">
        <v>5128.0320000000002</v>
      </c>
      <c r="H517" s="3">
        <v>1007.292</v>
      </c>
      <c r="I517" s="4" t="s">
        <v>40</v>
      </c>
    </row>
    <row r="518" spans="1:9" ht="18" customHeight="1" x14ac:dyDescent="0.3">
      <c r="A518" s="1">
        <v>2022</v>
      </c>
      <c r="B518" s="1" t="s">
        <v>10</v>
      </c>
      <c r="C518" s="1" t="s">
        <v>12</v>
      </c>
      <c r="D518" s="5" t="s">
        <v>28</v>
      </c>
      <c r="E518" s="7">
        <v>345</v>
      </c>
      <c r="F518" s="7">
        <v>7700</v>
      </c>
      <c r="G518" s="7">
        <v>7840</v>
      </c>
      <c r="H518" s="3">
        <v>1540</v>
      </c>
      <c r="I518" s="4" t="s">
        <v>40</v>
      </c>
    </row>
    <row r="519" spans="1:9" ht="18" customHeight="1" x14ac:dyDescent="0.3">
      <c r="A519" s="1">
        <v>2022</v>
      </c>
      <c r="B519" s="1" t="s">
        <v>10</v>
      </c>
      <c r="C519" s="1" t="s">
        <v>13</v>
      </c>
      <c r="D519" s="2" t="s">
        <v>33</v>
      </c>
      <c r="E519" s="3">
        <v>122</v>
      </c>
      <c r="F519" s="3">
        <v>110</v>
      </c>
      <c r="G519" s="3">
        <v>112</v>
      </c>
      <c r="H519" s="3">
        <v>22</v>
      </c>
      <c r="I519" s="4" t="s">
        <v>40</v>
      </c>
    </row>
    <row r="520" spans="1:9" ht="18" customHeight="1" x14ac:dyDescent="0.3">
      <c r="A520" s="1">
        <v>2022</v>
      </c>
      <c r="B520" s="1" t="s">
        <v>10</v>
      </c>
      <c r="C520" s="1" t="s">
        <v>15</v>
      </c>
      <c r="D520" s="5" t="s">
        <v>26</v>
      </c>
      <c r="E520" s="6">
        <v>78</v>
      </c>
      <c r="F520" s="6">
        <v>2517.46</v>
      </c>
      <c r="G520" s="6">
        <v>5126.4639999999999</v>
      </c>
      <c r="H520" s="3">
        <v>503.49200000000002</v>
      </c>
      <c r="I520" s="4" t="s">
        <v>40</v>
      </c>
    </row>
    <row r="521" spans="1:9" ht="18" customHeight="1" x14ac:dyDescent="0.3">
      <c r="A521" s="1">
        <v>2022</v>
      </c>
      <c r="B521" s="1" t="s">
        <v>10</v>
      </c>
      <c r="C521" s="1" t="s">
        <v>15</v>
      </c>
      <c r="D521" s="5" t="s">
        <v>24</v>
      </c>
      <c r="E521" s="6">
        <v>76</v>
      </c>
      <c r="F521" s="6">
        <v>2288.4499999999998</v>
      </c>
      <c r="G521" s="6">
        <v>5126.1279999999997</v>
      </c>
      <c r="H521" s="3">
        <v>457.69</v>
      </c>
      <c r="I521" s="4" t="s">
        <v>40</v>
      </c>
    </row>
    <row r="522" spans="1:9" ht="18" customHeight="1" x14ac:dyDescent="0.3">
      <c r="A522" s="1">
        <v>2022</v>
      </c>
      <c r="B522" s="1" t="s">
        <v>10</v>
      </c>
      <c r="C522" s="1" t="s">
        <v>15</v>
      </c>
      <c r="D522" s="5" t="s">
        <v>25</v>
      </c>
      <c r="E522" s="6">
        <v>46</v>
      </c>
      <c r="F522" s="6">
        <v>100</v>
      </c>
      <c r="G522" s="6">
        <v>224</v>
      </c>
      <c r="H522" s="3">
        <v>20</v>
      </c>
      <c r="I522" s="4" t="s">
        <v>40</v>
      </c>
    </row>
    <row r="523" spans="1:9" ht="18" customHeight="1" x14ac:dyDescent="0.3">
      <c r="A523" s="1">
        <v>2022</v>
      </c>
      <c r="B523" s="1" t="s">
        <v>10</v>
      </c>
      <c r="C523" s="1" t="s">
        <v>15</v>
      </c>
      <c r="D523" s="5" t="s">
        <v>23</v>
      </c>
      <c r="E523" s="6">
        <v>34</v>
      </c>
      <c r="F523" s="6">
        <v>2288.4</v>
      </c>
      <c r="G523" s="6">
        <v>5126.0160000000005</v>
      </c>
      <c r="H523" s="3">
        <v>457.68000000000006</v>
      </c>
      <c r="I523" s="4" t="s">
        <v>42</v>
      </c>
    </row>
    <row r="524" spans="1:9" ht="18" customHeight="1" x14ac:dyDescent="0.3">
      <c r="A524" s="1">
        <v>2022</v>
      </c>
      <c r="B524" s="1" t="s">
        <v>10</v>
      </c>
      <c r="C524" s="1" t="s">
        <v>13</v>
      </c>
      <c r="D524" s="2" t="s">
        <v>34</v>
      </c>
      <c r="E524" s="3">
        <v>7</v>
      </c>
      <c r="F524" s="3">
        <v>200</v>
      </c>
      <c r="G524" s="3">
        <v>224</v>
      </c>
      <c r="H524" s="3">
        <v>40</v>
      </c>
      <c r="I524" s="4" t="s">
        <v>42</v>
      </c>
    </row>
    <row r="525" spans="1:9" ht="18" customHeight="1" x14ac:dyDescent="0.3">
      <c r="A525" s="1">
        <v>2022</v>
      </c>
      <c r="B525" s="1" t="s">
        <v>10</v>
      </c>
      <c r="C525" s="1" t="s">
        <v>15</v>
      </c>
      <c r="D525" s="5" t="s">
        <v>27</v>
      </c>
      <c r="E525" s="6">
        <v>3</v>
      </c>
      <c r="F525" s="6">
        <v>2288.65</v>
      </c>
      <c r="G525" s="6">
        <v>5126.576</v>
      </c>
      <c r="H525" s="3">
        <v>457.73</v>
      </c>
      <c r="I525" s="4" t="s">
        <v>42</v>
      </c>
    </row>
    <row r="526" spans="1:9" ht="18" customHeight="1" x14ac:dyDescent="0.3">
      <c r="A526" s="1">
        <v>2022</v>
      </c>
      <c r="B526" s="1" t="s">
        <v>10</v>
      </c>
      <c r="C526" s="1" t="s">
        <v>32</v>
      </c>
      <c r="D526" s="5" t="s">
        <v>32</v>
      </c>
      <c r="E526" s="6">
        <v>2</v>
      </c>
      <c r="F526" s="6">
        <v>6600</v>
      </c>
      <c r="G526" s="6">
        <v>7392</v>
      </c>
      <c r="H526" s="3">
        <v>1320</v>
      </c>
      <c r="I526" s="4" t="s">
        <v>42</v>
      </c>
    </row>
    <row r="527" spans="1:9" ht="18" customHeight="1" x14ac:dyDescent="0.3">
      <c r="A527" s="1">
        <v>2022</v>
      </c>
      <c r="B527" s="1" t="s">
        <v>11</v>
      </c>
      <c r="C527" s="1" t="s">
        <v>14</v>
      </c>
      <c r="D527" s="2" t="s">
        <v>36</v>
      </c>
      <c r="E527" s="3">
        <v>3566</v>
      </c>
      <c r="F527" s="3">
        <v>4577.3</v>
      </c>
      <c r="G527" s="3">
        <v>5126.576</v>
      </c>
      <c r="H527" s="3">
        <v>915.46</v>
      </c>
      <c r="I527" s="4" t="s">
        <v>42</v>
      </c>
    </row>
    <row r="528" spans="1:9" ht="18" customHeight="1" x14ac:dyDescent="0.3">
      <c r="A528" s="1">
        <v>2022</v>
      </c>
      <c r="B528" s="1" t="s">
        <v>11</v>
      </c>
      <c r="C528" s="1" t="s">
        <v>14</v>
      </c>
      <c r="D528" s="2" t="s">
        <v>37</v>
      </c>
      <c r="E528" s="3">
        <v>2498</v>
      </c>
      <c r="F528" s="3">
        <v>8000</v>
      </c>
      <c r="G528" s="3">
        <v>8960</v>
      </c>
      <c r="H528" s="3">
        <v>1600</v>
      </c>
      <c r="I528" s="4" t="s">
        <v>42</v>
      </c>
    </row>
    <row r="529" spans="1:9" ht="18" customHeight="1" x14ac:dyDescent="0.3">
      <c r="A529" s="1">
        <v>2022</v>
      </c>
      <c r="B529" s="1" t="s">
        <v>11</v>
      </c>
      <c r="C529" s="1" t="s">
        <v>13</v>
      </c>
      <c r="D529" s="2" t="s">
        <v>35</v>
      </c>
      <c r="E529" s="3">
        <v>1245</v>
      </c>
      <c r="F529" s="3">
        <v>4577.2</v>
      </c>
      <c r="G529" s="3">
        <v>5126.4639999999999</v>
      </c>
      <c r="H529" s="3">
        <v>915.44</v>
      </c>
      <c r="I529" s="4" t="s">
        <v>42</v>
      </c>
    </row>
    <row r="530" spans="1:9" ht="18" customHeight="1" x14ac:dyDescent="0.3">
      <c r="A530" s="1">
        <v>2022</v>
      </c>
      <c r="B530" s="1" t="s">
        <v>11</v>
      </c>
      <c r="C530" s="1" t="s">
        <v>38</v>
      </c>
      <c r="D530" s="5" t="s">
        <v>30</v>
      </c>
      <c r="E530" s="6">
        <v>644</v>
      </c>
      <c r="F530" s="6">
        <v>5743.5</v>
      </c>
      <c r="G530" s="6">
        <v>6432.72</v>
      </c>
      <c r="H530" s="3">
        <v>1148.7</v>
      </c>
      <c r="I530" s="4" t="s">
        <v>42</v>
      </c>
    </row>
    <row r="531" spans="1:9" ht="18" customHeight="1" x14ac:dyDescent="0.3">
      <c r="A531" s="1">
        <v>2022</v>
      </c>
      <c r="B531" s="1" t="s">
        <v>11</v>
      </c>
      <c r="C531" s="1" t="s">
        <v>12</v>
      </c>
      <c r="D531" s="5" t="s">
        <v>29</v>
      </c>
      <c r="E531" s="6">
        <v>643</v>
      </c>
      <c r="F531" s="6">
        <v>7000</v>
      </c>
      <c r="G531" s="6">
        <v>7840</v>
      </c>
      <c r="H531" s="3">
        <v>1400</v>
      </c>
      <c r="I531" s="4" t="s">
        <v>42</v>
      </c>
    </row>
    <row r="532" spans="1:9" ht="18" customHeight="1" x14ac:dyDescent="0.3">
      <c r="A532" s="1">
        <v>2022</v>
      </c>
      <c r="B532" s="1" t="s">
        <v>11</v>
      </c>
      <c r="C532" s="1" t="s">
        <v>38</v>
      </c>
      <c r="D532" s="5" t="s">
        <v>31</v>
      </c>
      <c r="E532" s="6">
        <v>455</v>
      </c>
      <c r="F532" s="6">
        <v>4578.6000000000004</v>
      </c>
      <c r="G532" s="6">
        <v>5128.0320000000002</v>
      </c>
      <c r="H532" s="3">
        <v>915.72000000000014</v>
      </c>
      <c r="I532" s="4" t="s">
        <v>42</v>
      </c>
    </row>
    <row r="533" spans="1:9" ht="18" customHeight="1" x14ac:dyDescent="0.3">
      <c r="A533" s="1">
        <v>2022</v>
      </c>
      <c r="B533" s="1" t="s">
        <v>11</v>
      </c>
      <c r="C533" s="1" t="s">
        <v>12</v>
      </c>
      <c r="D533" s="5" t="s">
        <v>28</v>
      </c>
      <c r="E533" s="7">
        <v>345</v>
      </c>
      <c r="F533" s="7">
        <v>7000</v>
      </c>
      <c r="G533" s="7">
        <v>7840</v>
      </c>
      <c r="H533" s="3">
        <v>1400</v>
      </c>
      <c r="I533" s="4" t="s">
        <v>42</v>
      </c>
    </row>
    <row r="534" spans="1:9" ht="18" customHeight="1" x14ac:dyDescent="0.3">
      <c r="A534" s="1">
        <v>2022</v>
      </c>
      <c r="B534" s="1" t="s">
        <v>11</v>
      </c>
      <c r="C534" s="1" t="s">
        <v>13</v>
      </c>
      <c r="D534" s="2" t="s">
        <v>33</v>
      </c>
      <c r="E534" s="3">
        <v>122</v>
      </c>
      <c r="F534" s="3">
        <v>100</v>
      </c>
      <c r="G534" s="3">
        <v>112</v>
      </c>
      <c r="H534" s="3">
        <v>20</v>
      </c>
      <c r="I534" s="4" t="s">
        <v>42</v>
      </c>
    </row>
    <row r="535" spans="1:9" ht="18" customHeight="1" x14ac:dyDescent="0.3">
      <c r="A535" s="1">
        <v>2022</v>
      </c>
      <c r="B535" s="1" t="s">
        <v>11</v>
      </c>
      <c r="C535" s="1" t="s">
        <v>15</v>
      </c>
      <c r="D535" s="5" t="s">
        <v>26</v>
      </c>
      <c r="E535" s="6">
        <v>78</v>
      </c>
      <c r="F535" s="6">
        <v>2288.6</v>
      </c>
      <c r="G535" s="6">
        <v>5126.4639999999999</v>
      </c>
      <c r="H535" s="3">
        <v>457.72</v>
      </c>
      <c r="I535" s="4" t="s">
        <v>42</v>
      </c>
    </row>
    <row r="536" spans="1:9" ht="18" customHeight="1" x14ac:dyDescent="0.3">
      <c r="A536" s="1">
        <v>2022</v>
      </c>
      <c r="B536" s="1" t="s">
        <v>11</v>
      </c>
      <c r="C536" s="1" t="s">
        <v>15</v>
      </c>
      <c r="D536" s="5" t="s">
        <v>24</v>
      </c>
      <c r="E536" s="6">
        <v>76</v>
      </c>
      <c r="F536" s="6">
        <v>2288.4499999999998</v>
      </c>
      <c r="G536" s="6">
        <v>5126.1279999999997</v>
      </c>
      <c r="H536" s="3">
        <v>457.69</v>
      </c>
      <c r="I536" s="4" t="s">
        <v>42</v>
      </c>
    </row>
    <row r="537" spans="1:9" ht="18" customHeight="1" x14ac:dyDescent="0.3">
      <c r="A537" s="1">
        <v>2022</v>
      </c>
      <c r="B537" s="1" t="s">
        <v>11</v>
      </c>
      <c r="C537" s="1" t="s">
        <v>15</v>
      </c>
      <c r="D537" s="5" t="s">
        <v>25</v>
      </c>
      <c r="E537" s="6">
        <v>46</v>
      </c>
      <c r="F537" s="6">
        <v>100</v>
      </c>
      <c r="G537" s="6">
        <v>224</v>
      </c>
      <c r="H537" s="3">
        <v>20</v>
      </c>
      <c r="I537" s="4" t="s">
        <v>42</v>
      </c>
    </row>
    <row r="538" spans="1:9" ht="18" customHeight="1" x14ac:dyDescent="0.3">
      <c r="A538" s="1">
        <v>2022</v>
      </c>
      <c r="B538" s="1" t="s">
        <v>11</v>
      </c>
      <c r="C538" s="1" t="s">
        <v>15</v>
      </c>
      <c r="D538" s="5" t="s">
        <v>23</v>
      </c>
      <c r="E538" s="6">
        <v>34</v>
      </c>
      <c r="F538" s="6">
        <v>2288.4</v>
      </c>
      <c r="G538" s="6">
        <v>5126.0160000000005</v>
      </c>
      <c r="H538" s="3">
        <v>457.68000000000006</v>
      </c>
      <c r="I538" s="4" t="s">
        <v>42</v>
      </c>
    </row>
    <row r="539" spans="1:9" ht="18" customHeight="1" x14ac:dyDescent="0.3">
      <c r="A539" s="1">
        <v>2022</v>
      </c>
      <c r="B539" s="1" t="s">
        <v>11</v>
      </c>
      <c r="C539" s="1" t="s">
        <v>13</v>
      </c>
      <c r="D539" s="2" t="s">
        <v>34</v>
      </c>
      <c r="E539" s="3">
        <v>7</v>
      </c>
      <c r="F539" s="3">
        <v>200</v>
      </c>
      <c r="G539" s="3">
        <v>224</v>
      </c>
      <c r="H539" s="3">
        <v>40</v>
      </c>
      <c r="I539" s="4" t="s">
        <v>42</v>
      </c>
    </row>
    <row r="540" spans="1:9" ht="18" customHeight="1" x14ac:dyDescent="0.3">
      <c r="A540" s="1">
        <v>2022</v>
      </c>
      <c r="B540" s="1" t="s">
        <v>11</v>
      </c>
      <c r="C540" s="1" t="s">
        <v>15</v>
      </c>
      <c r="D540" s="5" t="s">
        <v>27</v>
      </c>
      <c r="E540" s="6">
        <v>3</v>
      </c>
      <c r="F540" s="6">
        <v>2288.65</v>
      </c>
      <c r="G540" s="6">
        <v>5126.576</v>
      </c>
      <c r="H540" s="3">
        <v>457.73</v>
      </c>
      <c r="I540" s="4" t="s">
        <v>42</v>
      </c>
    </row>
    <row r="541" spans="1:9" ht="18" customHeight="1" x14ac:dyDescent="0.3">
      <c r="A541" s="1">
        <v>2022</v>
      </c>
      <c r="B541" s="1" t="s">
        <v>11</v>
      </c>
      <c r="C541" s="1" t="s">
        <v>32</v>
      </c>
      <c r="D541" s="5" t="s">
        <v>32</v>
      </c>
      <c r="E541" s="6">
        <v>2</v>
      </c>
      <c r="F541" s="6">
        <v>6600</v>
      </c>
      <c r="G541" s="6">
        <v>7392</v>
      </c>
      <c r="H541" s="3">
        <v>1320</v>
      </c>
      <c r="I541" s="4" t="s">
        <v>42</v>
      </c>
    </row>
    <row r="542" spans="1:9" ht="18" customHeight="1" x14ac:dyDescent="0.3">
      <c r="A542" s="1">
        <v>2023</v>
      </c>
      <c r="B542" s="1" t="s">
        <v>0</v>
      </c>
      <c r="C542" s="1" t="s">
        <v>14</v>
      </c>
      <c r="D542" s="2" t="s">
        <v>36</v>
      </c>
      <c r="E542" s="3">
        <v>3566</v>
      </c>
      <c r="F542" s="3">
        <v>5492.76</v>
      </c>
      <c r="G542" s="3">
        <v>5126.576</v>
      </c>
      <c r="H542" s="3">
        <v>1098.5520000000001</v>
      </c>
      <c r="I542" s="4" t="s">
        <v>42</v>
      </c>
    </row>
    <row r="543" spans="1:9" ht="18" customHeight="1" x14ac:dyDescent="0.3">
      <c r="A543" s="1">
        <v>2023</v>
      </c>
      <c r="B543" s="1" t="s">
        <v>0</v>
      </c>
      <c r="C543" s="1" t="s">
        <v>14</v>
      </c>
      <c r="D543" s="2" t="s">
        <v>37</v>
      </c>
      <c r="E543" s="3">
        <v>2498</v>
      </c>
      <c r="F543" s="3">
        <v>9600</v>
      </c>
      <c r="G543" s="3">
        <v>8960</v>
      </c>
      <c r="H543" s="3">
        <v>1920</v>
      </c>
      <c r="I543" s="4" t="s">
        <v>42</v>
      </c>
    </row>
    <row r="544" spans="1:9" ht="18" customHeight="1" x14ac:dyDescent="0.3">
      <c r="A544" s="1">
        <v>2023</v>
      </c>
      <c r="B544" s="1" t="s">
        <v>0</v>
      </c>
      <c r="C544" s="1" t="s">
        <v>13</v>
      </c>
      <c r="D544" s="2" t="s">
        <v>35</v>
      </c>
      <c r="E544" s="3">
        <v>1245</v>
      </c>
      <c r="F544" s="3">
        <v>5492.6399999999994</v>
      </c>
      <c r="G544" s="3">
        <v>5126.4639999999999</v>
      </c>
      <c r="H544" s="3">
        <v>1098.528</v>
      </c>
      <c r="I544" s="4" t="s">
        <v>42</v>
      </c>
    </row>
    <row r="545" spans="1:9" ht="18" customHeight="1" x14ac:dyDescent="0.3">
      <c r="A545" s="1">
        <v>2023</v>
      </c>
      <c r="B545" s="1" t="s">
        <v>0</v>
      </c>
      <c r="C545" s="1" t="s">
        <v>38</v>
      </c>
      <c r="D545" s="5" t="s">
        <v>30</v>
      </c>
      <c r="E545" s="6">
        <v>644</v>
      </c>
      <c r="F545" s="6">
        <v>6892.2</v>
      </c>
      <c r="G545" s="6">
        <v>6432.72</v>
      </c>
      <c r="H545" s="3">
        <v>1378.44</v>
      </c>
      <c r="I545" s="4" t="s">
        <v>42</v>
      </c>
    </row>
    <row r="546" spans="1:9" ht="18" customHeight="1" x14ac:dyDescent="0.3">
      <c r="A546" s="1">
        <v>2023</v>
      </c>
      <c r="B546" s="1" t="s">
        <v>0</v>
      </c>
      <c r="C546" s="1" t="s">
        <v>12</v>
      </c>
      <c r="D546" s="5" t="s">
        <v>29</v>
      </c>
      <c r="E546" s="6">
        <v>643</v>
      </c>
      <c r="F546" s="6">
        <v>8400</v>
      </c>
      <c r="G546" s="6">
        <v>7840</v>
      </c>
      <c r="H546" s="3">
        <v>1680</v>
      </c>
      <c r="I546" s="4" t="s">
        <v>40</v>
      </c>
    </row>
    <row r="547" spans="1:9" ht="18" customHeight="1" x14ac:dyDescent="0.3">
      <c r="A547" s="1">
        <v>2023</v>
      </c>
      <c r="B547" s="1" t="s">
        <v>0</v>
      </c>
      <c r="C547" s="1" t="s">
        <v>38</v>
      </c>
      <c r="D547" s="5" t="s">
        <v>31</v>
      </c>
      <c r="E547" s="6">
        <v>455</v>
      </c>
      <c r="F547" s="6">
        <v>5494.3200000000006</v>
      </c>
      <c r="G547" s="6">
        <v>5128.0320000000002</v>
      </c>
      <c r="H547" s="3">
        <v>1098.8640000000003</v>
      </c>
      <c r="I547" s="4" t="s">
        <v>40</v>
      </c>
    </row>
    <row r="548" spans="1:9" ht="18" customHeight="1" x14ac:dyDescent="0.3">
      <c r="A548" s="1">
        <v>2023</v>
      </c>
      <c r="B548" s="1" t="s">
        <v>0</v>
      </c>
      <c r="C548" s="1" t="s">
        <v>12</v>
      </c>
      <c r="D548" s="5" t="s">
        <v>28</v>
      </c>
      <c r="E548" s="7">
        <v>345</v>
      </c>
      <c r="F548" s="7">
        <v>8400</v>
      </c>
      <c r="G548" s="7">
        <v>7840</v>
      </c>
      <c r="H548" s="3">
        <v>1680</v>
      </c>
      <c r="I548" s="4" t="s">
        <v>40</v>
      </c>
    </row>
    <row r="549" spans="1:9" ht="18" customHeight="1" x14ac:dyDescent="0.3">
      <c r="A549" s="1">
        <v>2023</v>
      </c>
      <c r="B549" s="1" t="s">
        <v>0</v>
      </c>
      <c r="C549" s="1" t="s">
        <v>13</v>
      </c>
      <c r="D549" s="2" t="s">
        <v>33</v>
      </c>
      <c r="E549" s="3">
        <v>122</v>
      </c>
      <c r="F549" s="3">
        <v>120</v>
      </c>
      <c r="G549" s="3">
        <v>112</v>
      </c>
      <c r="H549" s="3">
        <v>24</v>
      </c>
      <c r="I549" s="4" t="s">
        <v>40</v>
      </c>
    </row>
    <row r="550" spans="1:9" ht="18" customHeight="1" x14ac:dyDescent="0.3">
      <c r="A550" s="1">
        <v>2023</v>
      </c>
      <c r="B550" s="1" t="s">
        <v>0</v>
      </c>
      <c r="C550" s="1" t="s">
        <v>15</v>
      </c>
      <c r="D550" s="5" t="s">
        <v>26</v>
      </c>
      <c r="E550" s="6">
        <v>78</v>
      </c>
      <c r="F550" s="6">
        <v>2288.6</v>
      </c>
      <c r="G550" s="6">
        <v>5126.4639999999999</v>
      </c>
      <c r="H550" s="3">
        <v>457.72</v>
      </c>
      <c r="I550" s="4" t="s">
        <v>40</v>
      </c>
    </row>
    <row r="551" spans="1:9" ht="18" customHeight="1" x14ac:dyDescent="0.3">
      <c r="A551" s="1">
        <v>2023</v>
      </c>
      <c r="B551" s="1" t="s">
        <v>0</v>
      </c>
      <c r="C551" s="1" t="s">
        <v>15</v>
      </c>
      <c r="D551" s="5" t="s">
        <v>24</v>
      </c>
      <c r="E551" s="6">
        <v>76</v>
      </c>
      <c r="F551" s="6">
        <v>2288.4499999999998</v>
      </c>
      <c r="G551" s="6">
        <v>5126.1279999999997</v>
      </c>
      <c r="H551" s="3">
        <v>457.69</v>
      </c>
      <c r="I551" s="4" t="s">
        <v>40</v>
      </c>
    </row>
    <row r="552" spans="1:9" ht="18" customHeight="1" x14ac:dyDescent="0.3">
      <c r="A552" s="1">
        <v>2023</v>
      </c>
      <c r="B552" s="1" t="s">
        <v>0</v>
      </c>
      <c r="C552" s="1" t="s">
        <v>15</v>
      </c>
      <c r="D552" s="5" t="s">
        <v>25</v>
      </c>
      <c r="E552" s="6">
        <v>46</v>
      </c>
      <c r="F552" s="6">
        <v>100</v>
      </c>
      <c r="G552" s="6">
        <v>224</v>
      </c>
      <c r="H552" s="3">
        <v>20</v>
      </c>
      <c r="I552" s="4" t="s">
        <v>40</v>
      </c>
    </row>
    <row r="553" spans="1:9" ht="18" customHeight="1" x14ac:dyDescent="0.3">
      <c r="A553" s="1">
        <v>2023</v>
      </c>
      <c r="B553" s="1" t="s">
        <v>0</v>
      </c>
      <c r="C553" s="1" t="s">
        <v>15</v>
      </c>
      <c r="D553" s="5" t="s">
        <v>23</v>
      </c>
      <c r="E553" s="6">
        <v>34</v>
      </c>
      <c r="F553" s="6">
        <v>2288.4</v>
      </c>
      <c r="G553" s="6">
        <v>5126.0160000000005</v>
      </c>
      <c r="H553" s="3">
        <v>457.68000000000006</v>
      </c>
      <c r="I553" s="4" t="s">
        <v>40</v>
      </c>
    </row>
    <row r="554" spans="1:9" ht="18" customHeight="1" x14ac:dyDescent="0.3">
      <c r="A554" s="1">
        <v>2023</v>
      </c>
      <c r="B554" s="1" t="s">
        <v>0</v>
      </c>
      <c r="C554" s="1" t="s">
        <v>13</v>
      </c>
      <c r="D554" s="2" t="s">
        <v>34</v>
      </c>
      <c r="E554" s="3">
        <v>7</v>
      </c>
      <c r="F554" s="3">
        <v>200</v>
      </c>
      <c r="G554" s="3">
        <v>224</v>
      </c>
      <c r="H554" s="3">
        <v>40</v>
      </c>
      <c r="I554" s="4" t="s">
        <v>40</v>
      </c>
    </row>
    <row r="555" spans="1:9" ht="18" customHeight="1" x14ac:dyDescent="0.3">
      <c r="A555" s="1">
        <v>2023</v>
      </c>
      <c r="B555" s="1" t="s">
        <v>0</v>
      </c>
      <c r="C555" s="1" t="s">
        <v>32</v>
      </c>
      <c r="D555" s="5" t="s">
        <v>32</v>
      </c>
      <c r="E555" s="6">
        <v>3</v>
      </c>
      <c r="F555" s="6">
        <v>4577.3</v>
      </c>
      <c r="G555" s="6">
        <v>7392</v>
      </c>
      <c r="H555" s="3">
        <v>915.46</v>
      </c>
      <c r="I555" s="4" t="s">
        <v>40</v>
      </c>
    </row>
    <row r="556" spans="1:9" ht="18" customHeight="1" x14ac:dyDescent="0.3">
      <c r="A556" s="1">
        <v>2023</v>
      </c>
      <c r="B556" s="1" t="s">
        <v>0</v>
      </c>
      <c r="C556" s="1" t="s">
        <v>15</v>
      </c>
      <c r="D556" s="5" t="s">
        <v>27</v>
      </c>
      <c r="E556" s="6">
        <v>3</v>
      </c>
      <c r="F556" s="6">
        <v>3300</v>
      </c>
      <c r="G556" s="6">
        <v>5126.576</v>
      </c>
      <c r="H556" s="3">
        <v>660</v>
      </c>
      <c r="I556" s="4" t="s">
        <v>40</v>
      </c>
    </row>
    <row r="557" spans="1:9" ht="18" customHeight="1" x14ac:dyDescent="0.3">
      <c r="A557" s="1">
        <v>2023</v>
      </c>
      <c r="B557" s="1" t="s">
        <v>1</v>
      </c>
      <c r="C557" s="1" t="s">
        <v>14</v>
      </c>
      <c r="D557" s="2" t="s">
        <v>36</v>
      </c>
      <c r="E557" s="3">
        <v>3566</v>
      </c>
      <c r="F557" s="3">
        <v>4577.3</v>
      </c>
      <c r="G557" s="3">
        <v>5126.576</v>
      </c>
      <c r="H557" s="3">
        <v>915.46</v>
      </c>
      <c r="I557" s="4" t="s">
        <v>40</v>
      </c>
    </row>
    <row r="558" spans="1:9" ht="18" customHeight="1" x14ac:dyDescent="0.3">
      <c r="A558" s="1">
        <v>2023</v>
      </c>
      <c r="B558" s="1" t="s">
        <v>1</v>
      </c>
      <c r="C558" s="1" t="s">
        <v>14</v>
      </c>
      <c r="D558" s="2" t="s">
        <v>37</v>
      </c>
      <c r="E558" s="3">
        <v>2498</v>
      </c>
      <c r="F558" s="3">
        <v>8000</v>
      </c>
      <c r="G558" s="3">
        <v>8960</v>
      </c>
      <c r="H558" s="3">
        <v>1600</v>
      </c>
      <c r="I558" s="4" t="s">
        <v>40</v>
      </c>
    </row>
    <row r="559" spans="1:9" ht="18" customHeight="1" x14ac:dyDescent="0.3">
      <c r="A559" s="1">
        <v>2023</v>
      </c>
      <c r="B559" s="1" t="s">
        <v>1</v>
      </c>
      <c r="C559" s="1" t="s">
        <v>13</v>
      </c>
      <c r="D559" s="2" t="s">
        <v>35</v>
      </c>
      <c r="E559" s="3">
        <v>1245</v>
      </c>
      <c r="F559" s="3">
        <v>4577.2</v>
      </c>
      <c r="G559" s="3">
        <v>5126.4639999999999</v>
      </c>
      <c r="H559" s="3">
        <v>915.44</v>
      </c>
      <c r="I559" s="4" t="s">
        <v>40</v>
      </c>
    </row>
    <row r="560" spans="1:9" ht="18" customHeight="1" x14ac:dyDescent="0.3">
      <c r="A560" s="1">
        <v>2023</v>
      </c>
      <c r="B560" s="1" t="s">
        <v>1</v>
      </c>
      <c r="C560" s="1" t="s">
        <v>38</v>
      </c>
      <c r="D560" s="5" t="s">
        <v>30</v>
      </c>
      <c r="E560" s="6">
        <v>644</v>
      </c>
      <c r="F560" s="6">
        <v>5743.5</v>
      </c>
      <c r="G560" s="6">
        <v>6432.72</v>
      </c>
      <c r="H560" s="3">
        <v>1148.7</v>
      </c>
      <c r="I560" s="4" t="s">
        <v>40</v>
      </c>
    </row>
    <row r="561" spans="1:9" ht="18" customHeight="1" x14ac:dyDescent="0.3">
      <c r="A561" s="1">
        <v>2023</v>
      </c>
      <c r="B561" s="1" t="s">
        <v>1</v>
      </c>
      <c r="C561" s="1" t="s">
        <v>12</v>
      </c>
      <c r="D561" s="5" t="s">
        <v>29</v>
      </c>
      <c r="E561" s="6">
        <v>643</v>
      </c>
      <c r="F561" s="6">
        <v>7000</v>
      </c>
      <c r="G561" s="6">
        <v>7840</v>
      </c>
      <c r="H561" s="3">
        <v>1400</v>
      </c>
      <c r="I561" s="4" t="s">
        <v>40</v>
      </c>
    </row>
    <row r="562" spans="1:9" ht="18" customHeight="1" x14ac:dyDescent="0.3">
      <c r="A562" s="1">
        <v>2023</v>
      </c>
      <c r="B562" s="1" t="s">
        <v>1</v>
      </c>
      <c r="C562" s="1" t="s">
        <v>38</v>
      </c>
      <c r="D562" s="5" t="s">
        <v>31</v>
      </c>
      <c r="E562" s="6">
        <v>455</v>
      </c>
      <c r="F562" s="6">
        <v>4578.6000000000004</v>
      </c>
      <c r="G562" s="6">
        <v>5128.0320000000002</v>
      </c>
      <c r="H562" s="3">
        <v>915.72000000000014</v>
      </c>
      <c r="I562" s="4" t="s">
        <v>40</v>
      </c>
    </row>
    <row r="563" spans="1:9" ht="18" customHeight="1" x14ac:dyDescent="0.3">
      <c r="A563" s="1">
        <v>2023</v>
      </c>
      <c r="B563" s="1" t="s">
        <v>1</v>
      </c>
      <c r="C563" s="1" t="s">
        <v>12</v>
      </c>
      <c r="D563" s="5" t="s">
        <v>28</v>
      </c>
      <c r="E563" s="7">
        <v>345</v>
      </c>
      <c r="F563" s="7">
        <v>7000</v>
      </c>
      <c r="G563" s="7">
        <v>7840</v>
      </c>
      <c r="H563" s="3">
        <v>1400</v>
      </c>
      <c r="I563" s="4" t="s">
        <v>40</v>
      </c>
    </row>
    <row r="564" spans="1:9" ht="18" customHeight="1" x14ac:dyDescent="0.3">
      <c r="A564" s="1">
        <v>2023</v>
      </c>
      <c r="B564" s="1" t="s">
        <v>1</v>
      </c>
      <c r="C564" s="1" t="s">
        <v>13</v>
      </c>
      <c r="D564" s="2" t="s">
        <v>33</v>
      </c>
      <c r="E564" s="3">
        <v>122</v>
      </c>
      <c r="F564" s="3">
        <v>100</v>
      </c>
      <c r="G564" s="3">
        <v>112</v>
      </c>
      <c r="H564" s="3">
        <v>20</v>
      </c>
      <c r="I564" s="4" t="s">
        <v>40</v>
      </c>
    </row>
    <row r="565" spans="1:9" ht="18" customHeight="1" x14ac:dyDescent="0.3">
      <c r="A565" s="1">
        <v>2023</v>
      </c>
      <c r="B565" s="1" t="s">
        <v>1</v>
      </c>
      <c r="C565" s="1" t="s">
        <v>15</v>
      </c>
      <c r="D565" s="5" t="s">
        <v>26</v>
      </c>
      <c r="E565" s="6">
        <v>78</v>
      </c>
      <c r="F565" s="6">
        <v>2288.6</v>
      </c>
      <c r="G565" s="6">
        <v>5126.4639999999999</v>
      </c>
      <c r="H565" s="3">
        <v>457.72</v>
      </c>
      <c r="I565" s="4" t="s">
        <v>40</v>
      </c>
    </row>
    <row r="566" spans="1:9" ht="18" customHeight="1" x14ac:dyDescent="0.3">
      <c r="A566" s="1">
        <v>2023</v>
      </c>
      <c r="B566" s="1" t="s">
        <v>1</v>
      </c>
      <c r="C566" s="1" t="s">
        <v>15</v>
      </c>
      <c r="D566" s="5" t="s">
        <v>24</v>
      </c>
      <c r="E566" s="6">
        <v>76</v>
      </c>
      <c r="F566" s="6">
        <v>2288.4499999999998</v>
      </c>
      <c r="G566" s="6">
        <v>5126.1279999999997</v>
      </c>
      <c r="H566" s="3">
        <v>457.69</v>
      </c>
      <c r="I566" s="4" t="s">
        <v>40</v>
      </c>
    </row>
    <row r="567" spans="1:9" ht="18" customHeight="1" x14ac:dyDescent="0.3">
      <c r="A567" s="1">
        <v>2023</v>
      </c>
      <c r="B567" s="1" t="s">
        <v>1</v>
      </c>
      <c r="C567" s="1" t="s">
        <v>15</v>
      </c>
      <c r="D567" s="5" t="s">
        <v>25</v>
      </c>
      <c r="E567" s="6">
        <v>46</v>
      </c>
      <c r="F567" s="6">
        <v>100</v>
      </c>
      <c r="G567" s="6">
        <v>224</v>
      </c>
      <c r="H567" s="3">
        <v>20</v>
      </c>
      <c r="I567" s="4" t="s">
        <v>40</v>
      </c>
    </row>
    <row r="568" spans="1:9" ht="18" customHeight="1" x14ac:dyDescent="0.3">
      <c r="A568" s="1">
        <v>2023</v>
      </c>
      <c r="B568" s="1" t="s">
        <v>1</v>
      </c>
      <c r="C568" s="1" t="s">
        <v>15</v>
      </c>
      <c r="D568" s="5" t="s">
        <v>23</v>
      </c>
      <c r="E568" s="6">
        <v>34</v>
      </c>
      <c r="F568" s="6">
        <v>2288.4</v>
      </c>
      <c r="G568" s="6">
        <v>5126.0160000000005</v>
      </c>
      <c r="H568" s="3">
        <v>457.68000000000006</v>
      </c>
      <c r="I568" s="4" t="s">
        <v>40</v>
      </c>
    </row>
    <row r="569" spans="1:9" ht="18" customHeight="1" x14ac:dyDescent="0.3">
      <c r="A569" s="1">
        <v>2023</v>
      </c>
      <c r="B569" s="1" t="s">
        <v>1</v>
      </c>
      <c r="C569" s="1" t="s">
        <v>13</v>
      </c>
      <c r="D569" s="2" t="s">
        <v>34</v>
      </c>
      <c r="E569" s="3">
        <v>7</v>
      </c>
      <c r="F569" s="3">
        <v>200</v>
      </c>
      <c r="G569" s="3">
        <v>224</v>
      </c>
      <c r="H569" s="3">
        <v>40</v>
      </c>
      <c r="I569" s="4" t="s">
        <v>40</v>
      </c>
    </row>
    <row r="570" spans="1:9" ht="18" customHeight="1" x14ac:dyDescent="0.3">
      <c r="A570" s="1">
        <v>2023</v>
      </c>
      <c r="B570" s="1" t="s">
        <v>1</v>
      </c>
      <c r="C570" s="1" t="s">
        <v>15</v>
      </c>
      <c r="D570" s="5" t="s">
        <v>27</v>
      </c>
      <c r="E570" s="6">
        <v>3</v>
      </c>
      <c r="F570" s="6">
        <v>3300</v>
      </c>
      <c r="G570" s="6">
        <v>5126.576</v>
      </c>
      <c r="H570" s="3">
        <v>660</v>
      </c>
      <c r="I570" s="4" t="s">
        <v>40</v>
      </c>
    </row>
    <row r="571" spans="1:9" ht="18" customHeight="1" x14ac:dyDescent="0.3">
      <c r="A571" s="1">
        <v>2023</v>
      </c>
      <c r="B571" s="1" t="s">
        <v>1</v>
      </c>
      <c r="C571" s="1" t="s">
        <v>32</v>
      </c>
      <c r="D571" s="5" t="s">
        <v>32</v>
      </c>
      <c r="E571" s="6">
        <v>2</v>
      </c>
      <c r="F571" s="6">
        <v>6600</v>
      </c>
      <c r="G571" s="6">
        <v>7392</v>
      </c>
      <c r="H571" s="3">
        <v>1320</v>
      </c>
      <c r="I571" s="4" t="s">
        <v>40</v>
      </c>
    </row>
    <row r="572" spans="1:9" ht="18" customHeight="1" x14ac:dyDescent="0.3">
      <c r="A572" s="1">
        <v>2023</v>
      </c>
      <c r="B572" s="1" t="s">
        <v>2</v>
      </c>
      <c r="C572" s="1" t="s">
        <v>14</v>
      </c>
      <c r="D572" s="2" t="s">
        <v>36</v>
      </c>
      <c r="E572" s="3">
        <v>3566</v>
      </c>
      <c r="F572" s="3">
        <v>4577.3</v>
      </c>
      <c r="G572" s="3">
        <v>5126.576</v>
      </c>
      <c r="H572" s="3">
        <v>915.46</v>
      </c>
      <c r="I572" s="4" t="s">
        <v>40</v>
      </c>
    </row>
    <row r="573" spans="1:9" ht="18" customHeight="1" x14ac:dyDescent="0.3">
      <c r="A573" s="1">
        <v>2023</v>
      </c>
      <c r="B573" s="1" t="s">
        <v>2</v>
      </c>
      <c r="C573" s="1" t="s">
        <v>14</v>
      </c>
      <c r="D573" s="2" t="s">
        <v>37</v>
      </c>
      <c r="E573" s="3">
        <v>2498</v>
      </c>
      <c r="F573" s="3">
        <v>8000</v>
      </c>
      <c r="G573" s="3">
        <v>8960</v>
      </c>
      <c r="H573" s="3">
        <v>1600</v>
      </c>
      <c r="I573" s="4" t="s">
        <v>40</v>
      </c>
    </row>
    <row r="574" spans="1:9" ht="18" customHeight="1" x14ac:dyDescent="0.3">
      <c r="A574" s="1">
        <v>2023</v>
      </c>
      <c r="B574" s="1" t="s">
        <v>2</v>
      </c>
      <c r="C574" s="1" t="s">
        <v>13</v>
      </c>
      <c r="D574" s="2" t="s">
        <v>35</v>
      </c>
      <c r="E574" s="3">
        <v>1245</v>
      </c>
      <c r="F574" s="3">
        <v>4577.2</v>
      </c>
      <c r="G574" s="3">
        <v>5126.4639999999999</v>
      </c>
      <c r="H574" s="3">
        <v>915.44</v>
      </c>
      <c r="I574" s="4" t="s">
        <v>40</v>
      </c>
    </row>
    <row r="575" spans="1:9" ht="18" customHeight="1" x14ac:dyDescent="0.3">
      <c r="A575" s="1">
        <v>2023</v>
      </c>
      <c r="B575" s="1" t="s">
        <v>2</v>
      </c>
      <c r="C575" s="1" t="s">
        <v>38</v>
      </c>
      <c r="D575" s="5" t="s">
        <v>30</v>
      </c>
      <c r="E575" s="6">
        <v>644</v>
      </c>
      <c r="F575" s="6">
        <v>10000</v>
      </c>
      <c r="G575" s="6">
        <v>6432.72</v>
      </c>
      <c r="H575" s="3">
        <v>2000</v>
      </c>
      <c r="I575" s="4" t="s">
        <v>40</v>
      </c>
    </row>
    <row r="576" spans="1:9" ht="18" customHeight="1" x14ac:dyDescent="0.3">
      <c r="A576" s="1">
        <v>2023</v>
      </c>
      <c r="B576" s="1" t="s">
        <v>2</v>
      </c>
      <c r="C576" s="1" t="s">
        <v>12</v>
      </c>
      <c r="D576" s="5" t="s">
        <v>29</v>
      </c>
      <c r="E576" s="6">
        <v>643</v>
      </c>
      <c r="F576" s="6">
        <v>7000</v>
      </c>
      <c r="G576" s="6">
        <v>7840</v>
      </c>
      <c r="H576" s="3">
        <v>1400</v>
      </c>
      <c r="I576" s="4" t="s">
        <v>40</v>
      </c>
    </row>
    <row r="577" spans="1:9" ht="18" customHeight="1" x14ac:dyDescent="0.3">
      <c r="A577" s="1">
        <v>2023</v>
      </c>
      <c r="B577" s="1" t="s">
        <v>2</v>
      </c>
      <c r="C577" s="1" t="s">
        <v>38</v>
      </c>
      <c r="D577" s="5" t="s">
        <v>31</v>
      </c>
      <c r="E577" s="6">
        <v>455</v>
      </c>
      <c r="F577" s="6">
        <v>4578.6000000000004</v>
      </c>
      <c r="G577" s="6">
        <v>5128.0320000000002</v>
      </c>
      <c r="H577" s="3">
        <v>915.72000000000014</v>
      </c>
      <c r="I577" s="4" t="s">
        <v>40</v>
      </c>
    </row>
    <row r="578" spans="1:9" ht="18" customHeight="1" x14ac:dyDescent="0.3">
      <c r="A578" s="1">
        <v>2023</v>
      </c>
      <c r="B578" s="1" t="s">
        <v>2</v>
      </c>
      <c r="C578" s="1" t="s">
        <v>12</v>
      </c>
      <c r="D578" s="5" t="s">
        <v>28</v>
      </c>
      <c r="E578" s="7">
        <v>345</v>
      </c>
      <c r="F578" s="7">
        <v>7000</v>
      </c>
      <c r="G578" s="7">
        <v>7840</v>
      </c>
      <c r="H578" s="3">
        <v>1400</v>
      </c>
      <c r="I578" s="4" t="s">
        <v>40</v>
      </c>
    </row>
    <row r="579" spans="1:9" ht="18" customHeight="1" x14ac:dyDescent="0.3">
      <c r="A579" s="1">
        <v>2023</v>
      </c>
      <c r="B579" s="1" t="s">
        <v>2</v>
      </c>
      <c r="C579" s="1" t="s">
        <v>13</v>
      </c>
      <c r="D579" s="2" t="s">
        <v>33</v>
      </c>
      <c r="E579" s="3">
        <v>122</v>
      </c>
      <c r="F579" s="3">
        <v>100</v>
      </c>
      <c r="G579" s="3">
        <v>112</v>
      </c>
      <c r="H579" s="3">
        <v>20</v>
      </c>
      <c r="I579" s="4" t="s">
        <v>40</v>
      </c>
    </row>
    <row r="580" spans="1:9" ht="18" customHeight="1" x14ac:dyDescent="0.3">
      <c r="A580" s="1">
        <v>2023</v>
      </c>
      <c r="B580" s="1" t="s">
        <v>2</v>
      </c>
      <c r="C580" s="1" t="s">
        <v>15</v>
      </c>
      <c r="D580" s="5" t="s">
        <v>26</v>
      </c>
      <c r="E580" s="6">
        <v>78</v>
      </c>
      <c r="F580" s="6">
        <v>2288.6</v>
      </c>
      <c r="G580" s="6">
        <v>5126.4639999999999</v>
      </c>
      <c r="H580" s="3">
        <v>457.72</v>
      </c>
      <c r="I580" s="4" t="s">
        <v>40</v>
      </c>
    </row>
    <row r="581" spans="1:9" ht="18" customHeight="1" x14ac:dyDescent="0.3">
      <c r="A581" s="1">
        <v>2023</v>
      </c>
      <c r="B581" s="1" t="s">
        <v>2</v>
      </c>
      <c r="C581" s="1" t="s">
        <v>15</v>
      </c>
      <c r="D581" s="5" t="s">
        <v>24</v>
      </c>
      <c r="E581" s="6">
        <v>76</v>
      </c>
      <c r="F581" s="6">
        <v>2288.4499999999998</v>
      </c>
      <c r="G581" s="6">
        <v>5126.1279999999997</v>
      </c>
      <c r="H581" s="3">
        <v>457.69</v>
      </c>
      <c r="I581" s="4" t="s">
        <v>40</v>
      </c>
    </row>
    <row r="582" spans="1:9" ht="18" customHeight="1" x14ac:dyDescent="0.3">
      <c r="A582" s="1">
        <v>2023</v>
      </c>
      <c r="B582" s="1" t="s">
        <v>2</v>
      </c>
      <c r="C582" s="1" t="s">
        <v>15</v>
      </c>
      <c r="D582" s="5" t="s">
        <v>25</v>
      </c>
      <c r="E582" s="6">
        <v>46</v>
      </c>
      <c r="F582" s="6">
        <v>100</v>
      </c>
      <c r="G582" s="6">
        <v>224</v>
      </c>
      <c r="H582" s="3">
        <v>20</v>
      </c>
      <c r="I582" s="4" t="s">
        <v>40</v>
      </c>
    </row>
    <row r="583" spans="1:9" ht="18" customHeight="1" x14ac:dyDescent="0.3">
      <c r="A583" s="1">
        <v>2023</v>
      </c>
      <c r="B583" s="1" t="s">
        <v>2</v>
      </c>
      <c r="C583" s="1" t="s">
        <v>15</v>
      </c>
      <c r="D583" s="5" t="s">
        <v>23</v>
      </c>
      <c r="E583" s="6">
        <v>34</v>
      </c>
      <c r="F583" s="6">
        <v>2288.4</v>
      </c>
      <c r="G583" s="6">
        <v>5126.0160000000005</v>
      </c>
      <c r="H583" s="3">
        <v>457.68000000000006</v>
      </c>
      <c r="I583" s="4" t="s">
        <v>40</v>
      </c>
    </row>
    <row r="584" spans="1:9" ht="18" customHeight="1" x14ac:dyDescent="0.3">
      <c r="A584" s="1">
        <v>2023</v>
      </c>
      <c r="B584" s="1" t="s">
        <v>2</v>
      </c>
      <c r="C584" s="1" t="s">
        <v>13</v>
      </c>
      <c r="D584" s="2" t="s">
        <v>34</v>
      </c>
      <c r="E584" s="3">
        <v>7</v>
      </c>
      <c r="F584" s="3">
        <v>200</v>
      </c>
      <c r="G584" s="3">
        <v>224</v>
      </c>
      <c r="H584" s="3">
        <v>40</v>
      </c>
      <c r="I584" s="4" t="s">
        <v>40</v>
      </c>
    </row>
    <row r="585" spans="1:9" ht="18" customHeight="1" x14ac:dyDescent="0.3">
      <c r="A585" s="1">
        <v>2023</v>
      </c>
      <c r="B585" s="1" t="s">
        <v>2</v>
      </c>
      <c r="C585" s="1" t="s">
        <v>15</v>
      </c>
      <c r="D585" s="5" t="s">
        <v>27</v>
      </c>
      <c r="E585" s="6">
        <v>3</v>
      </c>
      <c r="F585" s="6">
        <v>2288.65</v>
      </c>
      <c r="G585" s="6">
        <v>5126.576</v>
      </c>
      <c r="H585" s="3">
        <v>457.73</v>
      </c>
      <c r="I585" s="4" t="s">
        <v>40</v>
      </c>
    </row>
    <row r="586" spans="1:9" ht="18" customHeight="1" x14ac:dyDescent="0.3">
      <c r="A586" s="1">
        <v>2023</v>
      </c>
      <c r="B586" s="1" t="s">
        <v>2</v>
      </c>
      <c r="C586" s="1" t="s">
        <v>32</v>
      </c>
      <c r="D586" s="5" t="s">
        <v>32</v>
      </c>
      <c r="E586" s="6">
        <v>2</v>
      </c>
      <c r="F586" s="6">
        <v>6600</v>
      </c>
      <c r="G586" s="6">
        <v>7392</v>
      </c>
      <c r="H586" s="3">
        <v>1320</v>
      </c>
      <c r="I586" s="4" t="s">
        <v>40</v>
      </c>
    </row>
    <row r="587" spans="1:9" ht="18" customHeight="1" x14ac:dyDescent="0.3">
      <c r="A587" s="1">
        <v>2023</v>
      </c>
      <c r="B587" s="1" t="s">
        <v>3</v>
      </c>
      <c r="C587" s="1" t="s">
        <v>14</v>
      </c>
      <c r="D587" s="2" t="s">
        <v>36</v>
      </c>
      <c r="E587" s="3">
        <v>3566</v>
      </c>
      <c r="F587" s="3">
        <v>4577.3</v>
      </c>
      <c r="G587" s="3">
        <v>5126.576</v>
      </c>
      <c r="H587" s="3">
        <v>915.46</v>
      </c>
      <c r="I587" s="4" t="s">
        <v>40</v>
      </c>
    </row>
    <row r="588" spans="1:9" ht="18" customHeight="1" x14ac:dyDescent="0.3">
      <c r="A588" s="1">
        <v>2023</v>
      </c>
      <c r="B588" s="1" t="s">
        <v>3</v>
      </c>
      <c r="C588" s="1" t="s">
        <v>14</v>
      </c>
      <c r="D588" s="2" t="s">
        <v>37</v>
      </c>
      <c r="E588" s="3">
        <v>2498</v>
      </c>
      <c r="F588" s="3">
        <v>8000</v>
      </c>
      <c r="G588" s="3">
        <v>8960</v>
      </c>
      <c r="H588" s="3">
        <v>1600</v>
      </c>
      <c r="I588" s="4" t="s">
        <v>42</v>
      </c>
    </row>
    <row r="589" spans="1:9" ht="18" customHeight="1" x14ac:dyDescent="0.3">
      <c r="A589" s="1">
        <v>2023</v>
      </c>
      <c r="B589" s="1" t="s">
        <v>3</v>
      </c>
      <c r="C589" s="1" t="s">
        <v>13</v>
      </c>
      <c r="D589" s="2" t="s">
        <v>35</v>
      </c>
      <c r="E589" s="3">
        <v>1245</v>
      </c>
      <c r="F589" s="3">
        <v>4577.2</v>
      </c>
      <c r="G589" s="3">
        <v>5126.4639999999999</v>
      </c>
      <c r="H589" s="3">
        <v>915.44</v>
      </c>
      <c r="I589" s="4" t="s">
        <v>42</v>
      </c>
    </row>
    <row r="590" spans="1:9" ht="18" customHeight="1" x14ac:dyDescent="0.3">
      <c r="A590" s="1">
        <v>2023</v>
      </c>
      <c r="B590" s="1" t="s">
        <v>3</v>
      </c>
      <c r="C590" s="1" t="s">
        <v>38</v>
      </c>
      <c r="D590" s="5" t="s">
        <v>30</v>
      </c>
      <c r="E590" s="6">
        <v>644</v>
      </c>
      <c r="F590" s="6">
        <v>15000</v>
      </c>
      <c r="G590" s="6">
        <v>6432.72</v>
      </c>
      <c r="H590" s="3">
        <v>3000</v>
      </c>
      <c r="I590" s="4" t="s">
        <v>42</v>
      </c>
    </row>
    <row r="591" spans="1:9" ht="18" customHeight="1" x14ac:dyDescent="0.3">
      <c r="A591" s="1">
        <v>2023</v>
      </c>
      <c r="B591" s="1" t="s">
        <v>3</v>
      </c>
      <c r="C591" s="1" t="s">
        <v>12</v>
      </c>
      <c r="D591" s="5" t="s">
        <v>29</v>
      </c>
      <c r="E591" s="6">
        <v>643</v>
      </c>
      <c r="F591" s="6">
        <v>7000</v>
      </c>
      <c r="G591" s="6">
        <v>7840</v>
      </c>
      <c r="H591" s="3">
        <v>1400</v>
      </c>
      <c r="I591" s="4" t="s">
        <v>42</v>
      </c>
    </row>
    <row r="592" spans="1:9" ht="18" customHeight="1" x14ac:dyDescent="0.3">
      <c r="A592" s="1">
        <v>2023</v>
      </c>
      <c r="B592" s="1" t="s">
        <v>3</v>
      </c>
      <c r="C592" s="1" t="s">
        <v>38</v>
      </c>
      <c r="D592" s="5" t="s">
        <v>31</v>
      </c>
      <c r="E592" s="6">
        <v>455</v>
      </c>
      <c r="F592" s="6">
        <v>14000</v>
      </c>
      <c r="G592" s="6">
        <v>5128.0320000000002</v>
      </c>
      <c r="H592" s="3">
        <v>2800</v>
      </c>
      <c r="I592" s="4" t="s">
        <v>42</v>
      </c>
    </row>
    <row r="593" spans="1:9" ht="18" customHeight="1" x14ac:dyDescent="0.3">
      <c r="A593" s="1">
        <v>2023</v>
      </c>
      <c r="B593" s="1" t="s">
        <v>3</v>
      </c>
      <c r="C593" s="1" t="s">
        <v>12</v>
      </c>
      <c r="D593" s="5" t="s">
        <v>28</v>
      </c>
      <c r="E593" s="7">
        <v>345</v>
      </c>
      <c r="F593" s="7">
        <v>7000</v>
      </c>
      <c r="G593" s="7">
        <v>7840</v>
      </c>
      <c r="H593" s="3">
        <v>1400</v>
      </c>
      <c r="I593" s="4" t="s">
        <v>42</v>
      </c>
    </row>
    <row r="594" spans="1:9" ht="18" customHeight="1" x14ac:dyDescent="0.3">
      <c r="A594" s="1">
        <v>2023</v>
      </c>
      <c r="B594" s="1" t="s">
        <v>3</v>
      </c>
      <c r="C594" s="1" t="s">
        <v>13</v>
      </c>
      <c r="D594" s="2" t="s">
        <v>33</v>
      </c>
      <c r="E594" s="3">
        <v>122</v>
      </c>
      <c r="F594" s="3">
        <v>100</v>
      </c>
      <c r="G594" s="3">
        <v>112</v>
      </c>
      <c r="H594" s="3">
        <v>20</v>
      </c>
      <c r="I594" s="4" t="s">
        <v>42</v>
      </c>
    </row>
    <row r="595" spans="1:9" ht="18" customHeight="1" x14ac:dyDescent="0.3">
      <c r="A595" s="1">
        <v>2023</v>
      </c>
      <c r="B595" s="1" t="s">
        <v>3</v>
      </c>
      <c r="C595" s="1" t="s">
        <v>15</v>
      </c>
      <c r="D595" s="5" t="s">
        <v>26</v>
      </c>
      <c r="E595" s="6">
        <v>78</v>
      </c>
      <c r="F595" s="6">
        <v>2288.6</v>
      </c>
      <c r="G595" s="6">
        <v>5126.4639999999999</v>
      </c>
      <c r="H595" s="3">
        <v>457.72</v>
      </c>
      <c r="I595" s="4" t="s">
        <v>42</v>
      </c>
    </row>
    <row r="596" spans="1:9" ht="18" customHeight="1" x14ac:dyDescent="0.3">
      <c r="A596" s="1">
        <v>2023</v>
      </c>
      <c r="B596" s="1" t="s">
        <v>3</v>
      </c>
      <c r="C596" s="1" t="s">
        <v>15</v>
      </c>
      <c r="D596" s="5" t="s">
        <v>24</v>
      </c>
      <c r="E596" s="6">
        <v>76</v>
      </c>
      <c r="F596" s="6">
        <v>2288.4499999999998</v>
      </c>
      <c r="G596" s="6">
        <v>5126.1279999999997</v>
      </c>
      <c r="H596" s="3">
        <v>457.69</v>
      </c>
      <c r="I596" s="4" t="s">
        <v>42</v>
      </c>
    </row>
    <row r="597" spans="1:9" ht="18" customHeight="1" x14ac:dyDescent="0.3">
      <c r="A597" s="1">
        <v>2023</v>
      </c>
      <c r="B597" s="1" t="s">
        <v>3</v>
      </c>
      <c r="C597" s="1" t="s">
        <v>15</v>
      </c>
      <c r="D597" s="5" t="s">
        <v>25</v>
      </c>
      <c r="E597" s="6">
        <v>46</v>
      </c>
      <c r="F597" s="6">
        <v>100</v>
      </c>
      <c r="G597" s="6">
        <v>224</v>
      </c>
      <c r="H597" s="3">
        <v>20</v>
      </c>
      <c r="I597" s="4" t="s">
        <v>42</v>
      </c>
    </row>
    <row r="598" spans="1:9" ht="18" customHeight="1" x14ac:dyDescent="0.3">
      <c r="A598" s="1">
        <v>2023</v>
      </c>
      <c r="B598" s="1" t="s">
        <v>3</v>
      </c>
      <c r="C598" s="1" t="s">
        <v>15</v>
      </c>
      <c r="D598" s="5" t="s">
        <v>23</v>
      </c>
      <c r="E598" s="6">
        <v>34</v>
      </c>
      <c r="F598" s="6">
        <v>2288.4</v>
      </c>
      <c r="G598" s="6">
        <v>5126.0160000000005</v>
      </c>
      <c r="H598" s="3">
        <v>457.68000000000006</v>
      </c>
      <c r="I598" s="4" t="s">
        <v>42</v>
      </c>
    </row>
    <row r="599" spans="1:9" ht="18" customHeight="1" x14ac:dyDescent="0.3">
      <c r="A599" s="1">
        <v>2023</v>
      </c>
      <c r="B599" s="1" t="s">
        <v>3</v>
      </c>
      <c r="C599" s="1" t="s">
        <v>13</v>
      </c>
      <c r="D599" s="2" t="s">
        <v>34</v>
      </c>
      <c r="E599" s="3">
        <v>7</v>
      </c>
      <c r="F599" s="3">
        <v>200</v>
      </c>
      <c r="G599" s="3">
        <v>224</v>
      </c>
      <c r="H599" s="3">
        <v>40</v>
      </c>
      <c r="I599" s="4" t="s">
        <v>42</v>
      </c>
    </row>
    <row r="600" spans="1:9" ht="18" customHeight="1" x14ac:dyDescent="0.3">
      <c r="A600" s="1">
        <v>2023</v>
      </c>
      <c r="B600" s="1" t="s">
        <v>3</v>
      </c>
      <c r="C600" s="1" t="s">
        <v>15</v>
      </c>
      <c r="D600" s="5" t="s">
        <v>27</v>
      </c>
      <c r="E600" s="6">
        <v>3</v>
      </c>
      <c r="F600" s="6">
        <v>2288.65</v>
      </c>
      <c r="G600" s="6">
        <v>5126.576</v>
      </c>
      <c r="H600" s="3">
        <v>457.73</v>
      </c>
      <c r="I600" s="4" t="s">
        <v>42</v>
      </c>
    </row>
    <row r="601" spans="1:9" ht="18" customHeight="1" x14ac:dyDescent="0.3">
      <c r="A601" s="1">
        <v>2023</v>
      </c>
      <c r="B601" s="1" t="s">
        <v>3</v>
      </c>
      <c r="C601" s="1" t="s">
        <v>32</v>
      </c>
      <c r="D601" s="5" t="s">
        <v>32</v>
      </c>
      <c r="E601" s="6">
        <v>2</v>
      </c>
      <c r="F601" s="6">
        <v>7920</v>
      </c>
      <c r="G601" s="6">
        <v>7392</v>
      </c>
      <c r="H601" s="3">
        <v>1584</v>
      </c>
      <c r="I601" s="4" t="s">
        <v>42</v>
      </c>
    </row>
    <row r="602" spans="1:9" ht="18" customHeight="1" x14ac:dyDescent="0.3">
      <c r="A602" s="1">
        <v>2023</v>
      </c>
      <c r="B602" s="1" t="s">
        <v>4</v>
      </c>
      <c r="C602" s="1" t="s">
        <v>14</v>
      </c>
      <c r="D602" s="2" t="s">
        <v>36</v>
      </c>
      <c r="E602" s="3">
        <v>3566</v>
      </c>
      <c r="F602" s="3">
        <v>4577.3</v>
      </c>
      <c r="G602" s="3">
        <v>5126.576</v>
      </c>
      <c r="H602" s="3">
        <v>915.46</v>
      </c>
      <c r="I602" s="4" t="s">
        <v>42</v>
      </c>
    </row>
    <row r="603" spans="1:9" ht="18" customHeight="1" x14ac:dyDescent="0.3">
      <c r="A603" s="1">
        <v>2023</v>
      </c>
      <c r="B603" s="1" t="s">
        <v>4</v>
      </c>
      <c r="C603" s="1" t="s">
        <v>14</v>
      </c>
      <c r="D603" s="2" t="s">
        <v>37</v>
      </c>
      <c r="E603" s="3">
        <v>2498</v>
      </c>
      <c r="F603" s="3">
        <v>8800</v>
      </c>
      <c r="G603" s="3">
        <v>8960</v>
      </c>
      <c r="H603" s="3">
        <v>1760</v>
      </c>
      <c r="I603" s="4" t="s">
        <v>42</v>
      </c>
    </row>
    <row r="604" spans="1:9" ht="18" customHeight="1" x14ac:dyDescent="0.3">
      <c r="A604" s="1">
        <v>2023</v>
      </c>
      <c r="B604" s="1" t="s">
        <v>4</v>
      </c>
      <c r="C604" s="1" t="s">
        <v>13</v>
      </c>
      <c r="D604" s="2" t="s">
        <v>35</v>
      </c>
      <c r="E604" s="3">
        <v>1245</v>
      </c>
      <c r="F604" s="3">
        <v>5034.92</v>
      </c>
      <c r="G604" s="3">
        <v>5126.4639999999999</v>
      </c>
      <c r="H604" s="3">
        <v>1006.984</v>
      </c>
      <c r="I604" s="4" t="s">
        <v>42</v>
      </c>
    </row>
    <row r="605" spans="1:9" ht="18" customHeight="1" x14ac:dyDescent="0.3">
      <c r="A605" s="1">
        <v>2023</v>
      </c>
      <c r="B605" s="1" t="s">
        <v>4</v>
      </c>
      <c r="C605" s="1" t="s">
        <v>38</v>
      </c>
      <c r="D605" s="5" t="s">
        <v>30</v>
      </c>
      <c r="E605" s="6">
        <v>644</v>
      </c>
      <c r="F605" s="6">
        <v>6317.85</v>
      </c>
      <c r="G605" s="6">
        <v>6432.72</v>
      </c>
      <c r="H605" s="3">
        <v>1263.5700000000002</v>
      </c>
      <c r="I605" s="4" t="s">
        <v>42</v>
      </c>
    </row>
    <row r="606" spans="1:9" ht="18" customHeight="1" x14ac:dyDescent="0.3">
      <c r="A606" s="1">
        <v>2023</v>
      </c>
      <c r="B606" s="1" t="s">
        <v>4</v>
      </c>
      <c r="C606" s="1" t="s">
        <v>12</v>
      </c>
      <c r="D606" s="5" t="s">
        <v>29</v>
      </c>
      <c r="E606" s="6">
        <v>643</v>
      </c>
      <c r="F606" s="6">
        <v>7700</v>
      </c>
      <c r="G606" s="6">
        <v>7840</v>
      </c>
      <c r="H606" s="3">
        <v>1540</v>
      </c>
      <c r="I606" s="4" t="s">
        <v>42</v>
      </c>
    </row>
    <row r="607" spans="1:9" ht="18" customHeight="1" x14ac:dyDescent="0.3">
      <c r="A607" s="1">
        <v>2023</v>
      </c>
      <c r="B607" s="1" t="s">
        <v>4</v>
      </c>
      <c r="C607" s="1" t="s">
        <v>38</v>
      </c>
      <c r="D607" s="5" t="s">
        <v>31</v>
      </c>
      <c r="E607" s="6">
        <v>455</v>
      </c>
      <c r="F607" s="6">
        <v>5036.46</v>
      </c>
      <c r="G607" s="6">
        <v>5128.0320000000002</v>
      </c>
      <c r="H607" s="3">
        <v>1007.292</v>
      </c>
      <c r="I607" s="4" t="s">
        <v>42</v>
      </c>
    </row>
    <row r="608" spans="1:9" ht="18" customHeight="1" x14ac:dyDescent="0.3">
      <c r="A608" s="1">
        <v>2023</v>
      </c>
      <c r="B608" s="1" t="s">
        <v>4</v>
      </c>
      <c r="C608" s="1" t="s">
        <v>12</v>
      </c>
      <c r="D608" s="5" t="s">
        <v>28</v>
      </c>
      <c r="E608" s="7">
        <v>345</v>
      </c>
      <c r="F608" s="7">
        <v>7700</v>
      </c>
      <c r="G608" s="7">
        <v>7840</v>
      </c>
      <c r="H608" s="3">
        <v>1540</v>
      </c>
      <c r="I608" s="4" t="s">
        <v>42</v>
      </c>
    </row>
    <row r="609" spans="1:9" ht="18" customHeight="1" x14ac:dyDescent="0.3">
      <c r="A609" s="1">
        <v>2023</v>
      </c>
      <c r="B609" s="1" t="s">
        <v>4</v>
      </c>
      <c r="C609" s="1" t="s">
        <v>13</v>
      </c>
      <c r="D609" s="2" t="s">
        <v>33</v>
      </c>
      <c r="E609" s="3">
        <v>122</v>
      </c>
      <c r="F609" s="3">
        <v>110</v>
      </c>
      <c r="G609" s="3">
        <v>112</v>
      </c>
      <c r="H609" s="3">
        <v>22</v>
      </c>
      <c r="I609" s="4" t="s">
        <v>42</v>
      </c>
    </row>
    <row r="610" spans="1:9" ht="18" customHeight="1" x14ac:dyDescent="0.3">
      <c r="A610" s="1">
        <v>2023</v>
      </c>
      <c r="B610" s="1" t="s">
        <v>4</v>
      </c>
      <c r="C610" s="1" t="s">
        <v>15</v>
      </c>
      <c r="D610" s="5" t="s">
        <v>26</v>
      </c>
      <c r="E610" s="6">
        <v>78</v>
      </c>
      <c r="F610" s="6">
        <v>2517.46</v>
      </c>
      <c r="G610" s="6">
        <v>5126.4639999999999</v>
      </c>
      <c r="H610" s="3">
        <v>503.49200000000002</v>
      </c>
      <c r="I610" s="4" t="s">
        <v>42</v>
      </c>
    </row>
    <row r="611" spans="1:9" ht="18" customHeight="1" x14ac:dyDescent="0.3">
      <c r="A611" s="1">
        <v>2023</v>
      </c>
      <c r="B611" s="1" t="s">
        <v>4</v>
      </c>
      <c r="C611" s="1" t="s">
        <v>15</v>
      </c>
      <c r="D611" s="5" t="s">
        <v>24</v>
      </c>
      <c r="E611" s="6">
        <v>76</v>
      </c>
      <c r="F611" s="6">
        <v>2288.4499999999998</v>
      </c>
      <c r="G611" s="6">
        <v>5126.1279999999997</v>
      </c>
      <c r="H611" s="3">
        <v>457.69</v>
      </c>
      <c r="I611" s="4" t="s">
        <v>42</v>
      </c>
    </row>
    <row r="612" spans="1:9" ht="18" customHeight="1" x14ac:dyDescent="0.3">
      <c r="A612" s="1">
        <v>2023</v>
      </c>
      <c r="B612" s="1" t="s">
        <v>4</v>
      </c>
      <c r="C612" s="1" t="s">
        <v>15</v>
      </c>
      <c r="D612" s="5" t="s">
        <v>25</v>
      </c>
      <c r="E612" s="6">
        <v>46</v>
      </c>
      <c r="F612" s="6">
        <v>100</v>
      </c>
      <c r="G612" s="6">
        <v>224</v>
      </c>
      <c r="H612" s="3">
        <v>20</v>
      </c>
      <c r="I612" s="4" t="s">
        <v>42</v>
      </c>
    </row>
    <row r="613" spans="1:9" ht="18" customHeight="1" x14ac:dyDescent="0.3">
      <c r="A613" s="1">
        <v>2023</v>
      </c>
      <c r="B613" s="1" t="s">
        <v>4</v>
      </c>
      <c r="C613" s="1" t="s">
        <v>15</v>
      </c>
      <c r="D613" s="5" t="s">
        <v>23</v>
      </c>
      <c r="E613" s="6">
        <v>34</v>
      </c>
      <c r="F613" s="6">
        <v>2288.4</v>
      </c>
      <c r="G613" s="6">
        <v>5126.0160000000005</v>
      </c>
      <c r="H613" s="3">
        <v>457.68000000000006</v>
      </c>
      <c r="I613" s="4" t="s">
        <v>40</v>
      </c>
    </row>
    <row r="614" spans="1:9" ht="18" customHeight="1" x14ac:dyDescent="0.3">
      <c r="A614" s="1">
        <v>2023</v>
      </c>
      <c r="B614" s="1" t="s">
        <v>4</v>
      </c>
      <c r="C614" s="1" t="s">
        <v>13</v>
      </c>
      <c r="D614" s="2" t="s">
        <v>34</v>
      </c>
      <c r="E614" s="3">
        <v>7</v>
      </c>
      <c r="F614" s="3">
        <v>200</v>
      </c>
      <c r="G614" s="3">
        <v>224</v>
      </c>
      <c r="H614" s="3">
        <v>40</v>
      </c>
      <c r="I614" s="4" t="s">
        <v>40</v>
      </c>
    </row>
    <row r="615" spans="1:9" ht="18" customHeight="1" x14ac:dyDescent="0.3">
      <c r="A615" s="1">
        <v>2023</v>
      </c>
      <c r="B615" s="1" t="s">
        <v>4</v>
      </c>
      <c r="C615" s="1" t="s">
        <v>15</v>
      </c>
      <c r="D615" s="5" t="s">
        <v>27</v>
      </c>
      <c r="E615" s="6">
        <v>3</v>
      </c>
      <c r="F615" s="6">
        <v>3300</v>
      </c>
      <c r="G615" s="6">
        <v>5126.576</v>
      </c>
      <c r="H615" s="3">
        <v>660</v>
      </c>
      <c r="I615" s="4" t="s">
        <v>40</v>
      </c>
    </row>
    <row r="616" spans="1:9" ht="18" customHeight="1" x14ac:dyDescent="0.3">
      <c r="A616" s="1">
        <v>2023</v>
      </c>
      <c r="B616" s="1" t="s">
        <v>4</v>
      </c>
      <c r="C616" s="1" t="s">
        <v>32</v>
      </c>
      <c r="D616" s="5" t="s">
        <v>32</v>
      </c>
      <c r="E616" s="6">
        <v>2</v>
      </c>
      <c r="F616" s="6">
        <v>4577.3</v>
      </c>
      <c r="G616" s="6">
        <v>7392</v>
      </c>
      <c r="H616" s="3">
        <v>915.46</v>
      </c>
      <c r="I616" s="4" t="s">
        <v>40</v>
      </c>
    </row>
    <row r="617" spans="1:9" ht="18" customHeight="1" x14ac:dyDescent="0.3">
      <c r="A617" s="1">
        <v>2023</v>
      </c>
      <c r="B617" s="1" t="s">
        <v>5</v>
      </c>
      <c r="C617" s="1" t="s">
        <v>14</v>
      </c>
      <c r="D617" s="2" t="s">
        <v>36</v>
      </c>
      <c r="E617" s="3">
        <v>3566</v>
      </c>
      <c r="F617" s="3">
        <v>4577.3</v>
      </c>
      <c r="G617" s="3">
        <v>5126.576</v>
      </c>
      <c r="H617" s="3">
        <v>915.46</v>
      </c>
      <c r="I617" s="4" t="s">
        <v>40</v>
      </c>
    </row>
    <row r="618" spans="1:9" ht="18" customHeight="1" x14ac:dyDescent="0.3">
      <c r="A618" s="1">
        <v>2023</v>
      </c>
      <c r="B618" s="1" t="s">
        <v>5</v>
      </c>
      <c r="C618" s="1" t="s">
        <v>14</v>
      </c>
      <c r="D618" s="2" t="s">
        <v>37</v>
      </c>
      <c r="E618" s="3">
        <v>2498</v>
      </c>
      <c r="F618" s="3">
        <v>8000</v>
      </c>
      <c r="G618" s="3">
        <v>8960</v>
      </c>
      <c r="H618" s="3">
        <v>1600</v>
      </c>
      <c r="I618" s="4" t="s">
        <v>40</v>
      </c>
    </row>
    <row r="619" spans="1:9" ht="18" customHeight="1" x14ac:dyDescent="0.3">
      <c r="A619" s="1">
        <v>2023</v>
      </c>
      <c r="B619" s="1" t="s">
        <v>5</v>
      </c>
      <c r="C619" s="1" t="s">
        <v>13</v>
      </c>
      <c r="D619" s="2" t="s">
        <v>35</v>
      </c>
      <c r="E619" s="3">
        <v>1245</v>
      </c>
      <c r="F619" s="3">
        <v>4577.2</v>
      </c>
      <c r="G619" s="3">
        <v>5126.4639999999999</v>
      </c>
      <c r="H619" s="3">
        <v>915.44</v>
      </c>
      <c r="I619" s="4" t="s">
        <v>40</v>
      </c>
    </row>
    <row r="620" spans="1:9" ht="18" customHeight="1" x14ac:dyDescent="0.3">
      <c r="A620" s="1">
        <v>2023</v>
      </c>
      <c r="B620" s="1" t="s">
        <v>5</v>
      </c>
      <c r="C620" s="1" t="s">
        <v>38</v>
      </c>
      <c r="D620" s="5" t="s">
        <v>30</v>
      </c>
      <c r="E620" s="6">
        <v>644</v>
      </c>
      <c r="F620" s="6">
        <v>10000</v>
      </c>
      <c r="G620" s="6">
        <v>6432.72</v>
      </c>
      <c r="H620" s="3">
        <v>2000</v>
      </c>
      <c r="I620" s="4" t="s">
        <v>40</v>
      </c>
    </row>
    <row r="621" spans="1:9" ht="18" customHeight="1" x14ac:dyDescent="0.3">
      <c r="A621" s="1">
        <v>2023</v>
      </c>
      <c r="B621" s="1" t="s">
        <v>5</v>
      </c>
      <c r="C621" s="1" t="s">
        <v>12</v>
      </c>
      <c r="D621" s="5" t="s">
        <v>29</v>
      </c>
      <c r="E621" s="6">
        <v>643</v>
      </c>
      <c r="F621" s="6">
        <v>7000</v>
      </c>
      <c r="G621" s="6">
        <v>7840</v>
      </c>
      <c r="H621" s="3">
        <v>1400</v>
      </c>
      <c r="I621" s="4" t="s">
        <v>40</v>
      </c>
    </row>
    <row r="622" spans="1:9" ht="18" customHeight="1" x14ac:dyDescent="0.3">
      <c r="A622" s="1">
        <v>2023</v>
      </c>
      <c r="B622" s="1" t="s">
        <v>5</v>
      </c>
      <c r="C622" s="1" t="s">
        <v>38</v>
      </c>
      <c r="D622" s="5" t="s">
        <v>31</v>
      </c>
      <c r="E622" s="6">
        <v>455</v>
      </c>
      <c r="F622" s="6">
        <v>8000</v>
      </c>
      <c r="G622" s="6">
        <v>5128.0320000000002</v>
      </c>
      <c r="H622" s="3">
        <v>1600</v>
      </c>
      <c r="I622" s="4" t="s">
        <v>40</v>
      </c>
    </row>
    <row r="623" spans="1:9" ht="18" customHeight="1" x14ac:dyDescent="0.3">
      <c r="A623" s="1">
        <v>2023</v>
      </c>
      <c r="B623" s="1" t="s">
        <v>5</v>
      </c>
      <c r="C623" s="1" t="s">
        <v>12</v>
      </c>
      <c r="D623" s="5" t="s">
        <v>28</v>
      </c>
      <c r="E623" s="7">
        <v>345</v>
      </c>
      <c r="F623" s="7">
        <v>7000</v>
      </c>
      <c r="G623" s="7">
        <v>7840</v>
      </c>
      <c r="H623" s="3">
        <v>1400</v>
      </c>
      <c r="I623" s="4" t="s">
        <v>40</v>
      </c>
    </row>
    <row r="624" spans="1:9" ht="18" customHeight="1" x14ac:dyDescent="0.3">
      <c r="A624" s="1">
        <v>2023</v>
      </c>
      <c r="B624" s="1" t="s">
        <v>5</v>
      </c>
      <c r="C624" s="1" t="s">
        <v>13</v>
      </c>
      <c r="D624" s="2" t="s">
        <v>33</v>
      </c>
      <c r="E624" s="3">
        <v>122</v>
      </c>
      <c r="F624" s="3">
        <v>100</v>
      </c>
      <c r="G624" s="3">
        <v>112</v>
      </c>
      <c r="H624" s="3">
        <v>20</v>
      </c>
      <c r="I624" s="4" t="s">
        <v>40</v>
      </c>
    </row>
    <row r="625" spans="1:9" ht="18" customHeight="1" x14ac:dyDescent="0.3">
      <c r="A625" s="1">
        <v>2023</v>
      </c>
      <c r="B625" s="1" t="s">
        <v>5</v>
      </c>
      <c r="C625" s="1" t="s">
        <v>15</v>
      </c>
      <c r="D625" s="5" t="s">
        <v>26</v>
      </c>
      <c r="E625" s="6">
        <v>78</v>
      </c>
      <c r="F625" s="6">
        <v>2288.6</v>
      </c>
      <c r="G625" s="6">
        <v>5126.4639999999999</v>
      </c>
      <c r="H625" s="3">
        <v>457.72</v>
      </c>
      <c r="I625" s="4" t="s">
        <v>40</v>
      </c>
    </row>
    <row r="626" spans="1:9" ht="18" customHeight="1" x14ac:dyDescent="0.3">
      <c r="A626" s="1">
        <v>2023</v>
      </c>
      <c r="B626" s="1" t="s">
        <v>5</v>
      </c>
      <c r="C626" s="1" t="s">
        <v>15</v>
      </c>
      <c r="D626" s="5" t="s">
        <v>24</v>
      </c>
      <c r="E626" s="6">
        <v>76</v>
      </c>
      <c r="F626" s="6">
        <v>2288.4499999999998</v>
      </c>
      <c r="G626" s="6">
        <v>5126.1279999999997</v>
      </c>
      <c r="H626" s="3">
        <v>457.69</v>
      </c>
      <c r="I626" s="4" t="s">
        <v>40</v>
      </c>
    </row>
    <row r="627" spans="1:9" ht="18" customHeight="1" x14ac:dyDescent="0.3">
      <c r="A627" s="1">
        <v>2023</v>
      </c>
      <c r="B627" s="1" t="s">
        <v>5</v>
      </c>
      <c r="C627" s="1" t="s">
        <v>15</v>
      </c>
      <c r="D627" s="5" t="s">
        <v>25</v>
      </c>
      <c r="E627" s="6">
        <v>46</v>
      </c>
      <c r="F627" s="6">
        <v>100</v>
      </c>
      <c r="G627" s="6">
        <v>224</v>
      </c>
      <c r="H627" s="3">
        <v>20</v>
      </c>
      <c r="I627" s="4" t="s">
        <v>40</v>
      </c>
    </row>
    <row r="628" spans="1:9" ht="18" customHeight="1" x14ac:dyDescent="0.3">
      <c r="A628" s="1">
        <v>2023</v>
      </c>
      <c r="B628" s="1" t="s">
        <v>5</v>
      </c>
      <c r="C628" s="1" t="s">
        <v>15</v>
      </c>
      <c r="D628" s="5" t="s">
        <v>23</v>
      </c>
      <c r="E628" s="6">
        <v>34</v>
      </c>
      <c r="F628" s="6">
        <v>2288.4</v>
      </c>
      <c r="G628" s="6">
        <v>5126.0160000000005</v>
      </c>
      <c r="H628" s="3">
        <v>457.68000000000006</v>
      </c>
      <c r="I628" s="4" t="s">
        <v>40</v>
      </c>
    </row>
    <row r="629" spans="1:9" ht="18" customHeight="1" x14ac:dyDescent="0.3">
      <c r="A629" s="1">
        <v>2023</v>
      </c>
      <c r="B629" s="1" t="s">
        <v>5</v>
      </c>
      <c r="C629" s="1" t="s">
        <v>13</v>
      </c>
      <c r="D629" s="2" t="s">
        <v>34</v>
      </c>
      <c r="E629" s="3">
        <v>7</v>
      </c>
      <c r="F629" s="3">
        <v>200</v>
      </c>
      <c r="G629" s="3">
        <v>224</v>
      </c>
      <c r="H629" s="3">
        <v>40</v>
      </c>
      <c r="I629" s="4" t="s">
        <v>40</v>
      </c>
    </row>
    <row r="630" spans="1:9" ht="18" customHeight="1" x14ac:dyDescent="0.3">
      <c r="A630" s="1">
        <v>2023</v>
      </c>
      <c r="B630" s="1" t="s">
        <v>5</v>
      </c>
      <c r="C630" s="1" t="s">
        <v>32</v>
      </c>
      <c r="D630" s="5" t="s">
        <v>32</v>
      </c>
      <c r="E630" s="6">
        <v>3</v>
      </c>
      <c r="F630" s="6">
        <v>4577.3</v>
      </c>
      <c r="G630" s="6">
        <v>7392</v>
      </c>
      <c r="H630" s="3">
        <v>915.46</v>
      </c>
      <c r="I630" s="4" t="s">
        <v>42</v>
      </c>
    </row>
    <row r="631" spans="1:9" ht="18" customHeight="1" x14ac:dyDescent="0.3">
      <c r="A631" s="1">
        <v>2023</v>
      </c>
      <c r="B631" s="1" t="s">
        <v>5</v>
      </c>
      <c r="C631" s="1" t="s">
        <v>15</v>
      </c>
      <c r="D631" s="5" t="s">
        <v>27</v>
      </c>
      <c r="E631" s="6">
        <v>3</v>
      </c>
      <c r="F631" s="6">
        <v>2288.65</v>
      </c>
      <c r="G631" s="6">
        <v>5126.576</v>
      </c>
      <c r="H631" s="3">
        <v>457.73</v>
      </c>
      <c r="I631" s="4" t="s">
        <v>42</v>
      </c>
    </row>
    <row r="632" spans="1:9" ht="18" customHeight="1" x14ac:dyDescent="0.3">
      <c r="A632" s="1">
        <v>2023</v>
      </c>
      <c r="B632" s="1" t="s">
        <v>6</v>
      </c>
      <c r="C632" s="1" t="s">
        <v>14</v>
      </c>
      <c r="D632" s="2" t="s">
        <v>36</v>
      </c>
      <c r="E632" s="3">
        <v>3566</v>
      </c>
      <c r="F632" s="3">
        <v>4577.3</v>
      </c>
      <c r="G632" s="3">
        <v>5126.576</v>
      </c>
      <c r="H632" s="3">
        <v>915.46</v>
      </c>
      <c r="I632" s="4" t="s">
        <v>42</v>
      </c>
    </row>
    <row r="633" spans="1:9" ht="18" customHeight="1" x14ac:dyDescent="0.3">
      <c r="A633" s="1">
        <v>2023</v>
      </c>
      <c r="B633" s="1" t="s">
        <v>6</v>
      </c>
      <c r="C633" s="1" t="s">
        <v>14</v>
      </c>
      <c r="D633" s="2" t="s">
        <v>37</v>
      </c>
      <c r="E633" s="3">
        <v>2498</v>
      </c>
      <c r="F633" s="3">
        <v>8000</v>
      </c>
      <c r="G633" s="3">
        <v>8960</v>
      </c>
      <c r="H633" s="3">
        <v>1600</v>
      </c>
      <c r="I633" s="4" t="s">
        <v>42</v>
      </c>
    </row>
    <row r="634" spans="1:9" ht="18" customHeight="1" x14ac:dyDescent="0.3">
      <c r="A634" s="1">
        <v>2023</v>
      </c>
      <c r="B634" s="1" t="s">
        <v>6</v>
      </c>
      <c r="C634" s="1" t="s">
        <v>13</v>
      </c>
      <c r="D634" s="2" t="s">
        <v>35</v>
      </c>
      <c r="E634" s="3">
        <v>1245</v>
      </c>
      <c r="F634" s="3">
        <v>4577.2</v>
      </c>
      <c r="G634" s="3">
        <v>5126.4639999999999</v>
      </c>
      <c r="H634" s="3">
        <v>915.44</v>
      </c>
      <c r="I634" s="4" t="s">
        <v>42</v>
      </c>
    </row>
    <row r="635" spans="1:9" ht="18" customHeight="1" x14ac:dyDescent="0.3">
      <c r="A635" s="1">
        <v>2023</v>
      </c>
      <c r="B635" s="1" t="s">
        <v>6</v>
      </c>
      <c r="C635" s="1" t="s">
        <v>38</v>
      </c>
      <c r="D635" s="5" t="s">
        <v>30</v>
      </c>
      <c r="E635" s="6">
        <v>644</v>
      </c>
      <c r="F635" s="6">
        <v>5743.5</v>
      </c>
      <c r="G635" s="6">
        <v>6432.72</v>
      </c>
      <c r="H635" s="3">
        <v>1148.7</v>
      </c>
      <c r="I635" s="4" t="s">
        <v>42</v>
      </c>
    </row>
    <row r="636" spans="1:9" ht="18" customHeight="1" x14ac:dyDescent="0.3">
      <c r="A636" s="1">
        <v>2023</v>
      </c>
      <c r="B636" s="1" t="s">
        <v>6</v>
      </c>
      <c r="C636" s="1" t="s">
        <v>12</v>
      </c>
      <c r="D636" s="5" t="s">
        <v>29</v>
      </c>
      <c r="E636" s="6">
        <v>643</v>
      </c>
      <c r="F636" s="6">
        <v>7000</v>
      </c>
      <c r="G636" s="6">
        <v>7840</v>
      </c>
      <c r="H636" s="3">
        <v>1400</v>
      </c>
      <c r="I636" s="4" t="s">
        <v>42</v>
      </c>
    </row>
    <row r="637" spans="1:9" ht="18" customHeight="1" x14ac:dyDescent="0.3">
      <c r="A637" s="1">
        <v>2023</v>
      </c>
      <c r="B637" s="1" t="s">
        <v>6</v>
      </c>
      <c r="C637" s="1" t="s">
        <v>38</v>
      </c>
      <c r="D637" s="5" t="s">
        <v>31</v>
      </c>
      <c r="E637" s="6">
        <v>455</v>
      </c>
      <c r="F637" s="6">
        <v>4578.6000000000004</v>
      </c>
      <c r="G637" s="6">
        <v>5128.0320000000002</v>
      </c>
      <c r="H637" s="3">
        <v>915.72000000000014</v>
      </c>
      <c r="I637" s="4" t="s">
        <v>42</v>
      </c>
    </row>
    <row r="638" spans="1:9" ht="18" customHeight="1" x14ac:dyDescent="0.3">
      <c r="A638" s="1">
        <v>2023</v>
      </c>
      <c r="B638" s="1" t="s">
        <v>6</v>
      </c>
      <c r="C638" s="1" t="s">
        <v>12</v>
      </c>
      <c r="D638" s="5" t="s">
        <v>28</v>
      </c>
      <c r="E638" s="7">
        <v>345</v>
      </c>
      <c r="F638" s="7">
        <v>7000</v>
      </c>
      <c r="G638" s="7">
        <v>7840</v>
      </c>
      <c r="H638" s="3">
        <v>1400</v>
      </c>
      <c r="I638" s="4" t="s">
        <v>42</v>
      </c>
    </row>
    <row r="639" spans="1:9" ht="18" customHeight="1" x14ac:dyDescent="0.3">
      <c r="A639" s="1">
        <v>2023</v>
      </c>
      <c r="B639" s="1" t="s">
        <v>6</v>
      </c>
      <c r="C639" s="1" t="s">
        <v>13</v>
      </c>
      <c r="D639" s="2" t="s">
        <v>33</v>
      </c>
      <c r="E639" s="3">
        <v>122</v>
      </c>
      <c r="F639" s="3">
        <v>100</v>
      </c>
      <c r="G639" s="3">
        <v>112</v>
      </c>
      <c r="H639" s="3">
        <v>20</v>
      </c>
      <c r="I639" s="4" t="s">
        <v>42</v>
      </c>
    </row>
    <row r="640" spans="1:9" ht="18" customHeight="1" x14ac:dyDescent="0.3">
      <c r="A640" s="1">
        <v>2023</v>
      </c>
      <c r="B640" s="1" t="s">
        <v>6</v>
      </c>
      <c r="C640" s="1" t="s">
        <v>15</v>
      </c>
      <c r="D640" s="5" t="s">
        <v>26</v>
      </c>
      <c r="E640" s="6">
        <v>78</v>
      </c>
      <c r="F640" s="6">
        <v>2288.6</v>
      </c>
      <c r="G640" s="6">
        <v>5126.4639999999999</v>
      </c>
      <c r="H640" s="3">
        <v>457.72</v>
      </c>
      <c r="I640" s="4" t="s">
        <v>42</v>
      </c>
    </row>
    <row r="641" spans="1:9" ht="18" customHeight="1" x14ac:dyDescent="0.3">
      <c r="A641" s="1">
        <v>2023</v>
      </c>
      <c r="B641" s="1" t="s">
        <v>6</v>
      </c>
      <c r="C641" s="1" t="s">
        <v>15</v>
      </c>
      <c r="D641" s="5" t="s">
        <v>24</v>
      </c>
      <c r="E641" s="6">
        <v>76</v>
      </c>
      <c r="F641" s="6">
        <v>2288.4499999999998</v>
      </c>
      <c r="G641" s="6">
        <v>5126.1279999999997</v>
      </c>
      <c r="H641" s="3">
        <v>457.69</v>
      </c>
      <c r="I641" s="4" t="s">
        <v>42</v>
      </c>
    </row>
    <row r="642" spans="1:9" ht="18" customHeight="1" x14ac:dyDescent="0.3">
      <c r="A642" s="1">
        <v>2023</v>
      </c>
      <c r="B642" s="1" t="s">
        <v>6</v>
      </c>
      <c r="C642" s="1" t="s">
        <v>15</v>
      </c>
      <c r="D642" s="5" t="s">
        <v>25</v>
      </c>
      <c r="E642" s="6">
        <v>46</v>
      </c>
      <c r="F642" s="6">
        <v>100</v>
      </c>
      <c r="G642" s="6">
        <v>224</v>
      </c>
      <c r="H642" s="3">
        <v>20</v>
      </c>
      <c r="I642" s="4" t="s">
        <v>42</v>
      </c>
    </row>
    <row r="643" spans="1:9" ht="18" customHeight="1" x14ac:dyDescent="0.3">
      <c r="A643" s="1">
        <v>2023</v>
      </c>
      <c r="B643" s="1" t="s">
        <v>6</v>
      </c>
      <c r="C643" s="1" t="s">
        <v>15</v>
      </c>
      <c r="D643" s="5" t="s">
        <v>23</v>
      </c>
      <c r="E643" s="6">
        <v>34</v>
      </c>
      <c r="F643" s="6">
        <v>2288.4</v>
      </c>
      <c r="G643" s="6">
        <v>5126.0160000000005</v>
      </c>
      <c r="H643" s="3">
        <v>457.68000000000006</v>
      </c>
      <c r="I643" s="4" t="s">
        <v>42</v>
      </c>
    </row>
    <row r="644" spans="1:9" ht="18" customHeight="1" x14ac:dyDescent="0.3">
      <c r="A644" s="1">
        <v>2023</v>
      </c>
      <c r="B644" s="1" t="s">
        <v>6</v>
      </c>
      <c r="C644" s="1" t="s">
        <v>13</v>
      </c>
      <c r="D644" s="2" t="s">
        <v>34</v>
      </c>
      <c r="E644" s="3">
        <v>7</v>
      </c>
      <c r="F644" s="3">
        <v>200</v>
      </c>
      <c r="G644" s="3">
        <v>224</v>
      </c>
      <c r="H644" s="3">
        <v>40</v>
      </c>
      <c r="I644" s="4" t="s">
        <v>42</v>
      </c>
    </row>
    <row r="645" spans="1:9" ht="18" customHeight="1" x14ac:dyDescent="0.3">
      <c r="A645" s="1">
        <v>2023</v>
      </c>
      <c r="B645" s="1" t="s">
        <v>6</v>
      </c>
      <c r="C645" s="1" t="s">
        <v>15</v>
      </c>
      <c r="D645" s="5" t="s">
        <v>27</v>
      </c>
      <c r="E645" s="6">
        <v>3</v>
      </c>
      <c r="F645" s="6">
        <v>2288.65</v>
      </c>
      <c r="G645" s="6">
        <v>5126.576</v>
      </c>
      <c r="H645" s="3">
        <v>457.73</v>
      </c>
      <c r="I645" s="4" t="s">
        <v>42</v>
      </c>
    </row>
    <row r="646" spans="1:9" ht="18" customHeight="1" x14ac:dyDescent="0.3">
      <c r="A646" s="1">
        <v>2023</v>
      </c>
      <c r="B646" s="1" t="s">
        <v>6</v>
      </c>
      <c r="C646" s="1" t="s">
        <v>32</v>
      </c>
      <c r="D646" s="5" t="s">
        <v>32</v>
      </c>
      <c r="E646" s="6">
        <v>2</v>
      </c>
      <c r="F646" s="6">
        <v>6600</v>
      </c>
      <c r="G646" s="6">
        <v>7392</v>
      </c>
      <c r="H646" s="3">
        <v>1320</v>
      </c>
      <c r="I646" s="4" t="s">
        <v>40</v>
      </c>
    </row>
    <row r="647" spans="1:9" ht="18" customHeight="1" x14ac:dyDescent="0.3">
      <c r="A647" s="1">
        <v>2023</v>
      </c>
      <c r="B647" s="1" t="s">
        <v>7</v>
      </c>
      <c r="C647" s="1" t="s">
        <v>14</v>
      </c>
      <c r="D647" s="2" t="s">
        <v>36</v>
      </c>
      <c r="E647" s="3">
        <v>3566</v>
      </c>
      <c r="F647" s="3">
        <v>4577.3</v>
      </c>
      <c r="G647" s="3">
        <v>5126.576</v>
      </c>
      <c r="H647" s="3">
        <v>915.46</v>
      </c>
      <c r="I647" s="4" t="s">
        <v>40</v>
      </c>
    </row>
    <row r="648" spans="1:9" ht="18" customHeight="1" x14ac:dyDescent="0.3">
      <c r="A648" s="1">
        <v>2023</v>
      </c>
      <c r="B648" s="1" t="s">
        <v>7</v>
      </c>
      <c r="C648" s="1" t="s">
        <v>14</v>
      </c>
      <c r="D648" s="2" t="s">
        <v>37</v>
      </c>
      <c r="E648" s="3">
        <v>2498</v>
      </c>
      <c r="F648" s="3">
        <v>8000</v>
      </c>
      <c r="G648" s="3">
        <v>8960</v>
      </c>
      <c r="H648" s="3">
        <v>1600</v>
      </c>
      <c r="I648" s="4" t="s">
        <v>40</v>
      </c>
    </row>
    <row r="649" spans="1:9" ht="18" customHeight="1" x14ac:dyDescent="0.3">
      <c r="A649" s="1">
        <v>2023</v>
      </c>
      <c r="B649" s="1" t="s">
        <v>7</v>
      </c>
      <c r="C649" s="1" t="s">
        <v>13</v>
      </c>
      <c r="D649" s="2" t="s">
        <v>35</v>
      </c>
      <c r="E649" s="3">
        <v>1245</v>
      </c>
      <c r="F649" s="3">
        <v>4577.2</v>
      </c>
      <c r="G649" s="3">
        <v>5126.4639999999999</v>
      </c>
      <c r="H649" s="3">
        <v>915.44</v>
      </c>
      <c r="I649" s="4" t="s">
        <v>40</v>
      </c>
    </row>
    <row r="650" spans="1:9" ht="18" customHeight="1" x14ac:dyDescent="0.3">
      <c r="A650" s="1">
        <v>2023</v>
      </c>
      <c r="B650" s="1" t="s">
        <v>7</v>
      </c>
      <c r="C650" s="1" t="s">
        <v>38</v>
      </c>
      <c r="D650" s="5" t="s">
        <v>30</v>
      </c>
      <c r="E650" s="6">
        <v>644</v>
      </c>
      <c r="F650" s="6">
        <v>5743.5</v>
      </c>
      <c r="G650" s="6">
        <v>6432.72</v>
      </c>
      <c r="H650" s="3">
        <v>1148.7</v>
      </c>
      <c r="I650" s="4" t="s">
        <v>40</v>
      </c>
    </row>
    <row r="651" spans="1:9" ht="18" customHeight="1" x14ac:dyDescent="0.3">
      <c r="A651" s="1">
        <v>2023</v>
      </c>
      <c r="B651" s="1" t="s">
        <v>7</v>
      </c>
      <c r="C651" s="1" t="s">
        <v>12</v>
      </c>
      <c r="D651" s="5" t="s">
        <v>29</v>
      </c>
      <c r="E651" s="6">
        <v>643</v>
      </c>
      <c r="F651" s="6">
        <v>7000</v>
      </c>
      <c r="G651" s="6">
        <v>7840</v>
      </c>
      <c r="H651" s="3">
        <v>1400</v>
      </c>
      <c r="I651" s="4" t="s">
        <v>42</v>
      </c>
    </row>
    <row r="652" spans="1:9" ht="18" customHeight="1" x14ac:dyDescent="0.3">
      <c r="A652" s="1">
        <v>2023</v>
      </c>
      <c r="B652" s="1" t="s">
        <v>7</v>
      </c>
      <c r="C652" s="1" t="s">
        <v>38</v>
      </c>
      <c r="D652" s="5" t="s">
        <v>31</v>
      </c>
      <c r="E652" s="6">
        <v>455</v>
      </c>
      <c r="F652" s="6">
        <v>5036.46</v>
      </c>
      <c r="G652" s="6">
        <v>5128.0320000000002</v>
      </c>
      <c r="H652" s="3">
        <v>1007.292</v>
      </c>
      <c r="I652" s="4" t="s">
        <v>42</v>
      </c>
    </row>
    <row r="653" spans="1:9" ht="18" customHeight="1" x14ac:dyDescent="0.3">
      <c r="A653" s="1">
        <v>2023</v>
      </c>
      <c r="B653" s="1" t="s">
        <v>7</v>
      </c>
      <c r="C653" s="1" t="s">
        <v>12</v>
      </c>
      <c r="D653" s="5" t="s">
        <v>28</v>
      </c>
      <c r="E653" s="7">
        <v>345</v>
      </c>
      <c r="F653" s="7">
        <v>7700</v>
      </c>
      <c r="G653" s="7">
        <v>7840</v>
      </c>
      <c r="H653" s="3">
        <v>1540</v>
      </c>
      <c r="I653" s="4" t="s">
        <v>42</v>
      </c>
    </row>
    <row r="654" spans="1:9" ht="18" customHeight="1" x14ac:dyDescent="0.3">
      <c r="A654" s="1">
        <v>2023</v>
      </c>
      <c r="B654" s="1" t="s">
        <v>7</v>
      </c>
      <c r="C654" s="1" t="s">
        <v>13</v>
      </c>
      <c r="D654" s="2" t="s">
        <v>33</v>
      </c>
      <c r="E654" s="3">
        <v>122</v>
      </c>
      <c r="F654" s="3">
        <v>110</v>
      </c>
      <c r="G654" s="3">
        <v>112</v>
      </c>
      <c r="H654" s="3">
        <v>22</v>
      </c>
      <c r="I654" s="4" t="s">
        <v>42</v>
      </c>
    </row>
    <row r="655" spans="1:9" ht="18" customHeight="1" x14ac:dyDescent="0.3">
      <c r="A655" s="1">
        <v>2023</v>
      </c>
      <c r="B655" s="1" t="s">
        <v>7</v>
      </c>
      <c r="C655" s="1" t="s">
        <v>15</v>
      </c>
      <c r="D655" s="5" t="s">
        <v>26</v>
      </c>
      <c r="E655" s="6">
        <v>78</v>
      </c>
      <c r="F655" s="6">
        <v>2517.46</v>
      </c>
      <c r="G655" s="6">
        <v>5126.4639999999999</v>
      </c>
      <c r="H655" s="3">
        <v>503.49200000000002</v>
      </c>
      <c r="I655" s="4" t="s">
        <v>42</v>
      </c>
    </row>
    <row r="656" spans="1:9" ht="18" customHeight="1" x14ac:dyDescent="0.3">
      <c r="A656" s="1">
        <v>2023</v>
      </c>
      <c r="B656" s="1" t="s">
        <v>7</v>
      </c>
      <c r="C656" s="1" t="s">
        <v>15</v>
      </c>
      <c r="D656" s="5" t="s">
        <v>24</v>
      </c>
      <c r="E656" s="6">
        <v>76</v>
      </c>
      <c r="F656" s="6">
        <v>2517.2949999999996</v>
      </c>
      <c r="G656" s="6">
        <v>5126.1279999999997</v>
      </c>
      <c r="H656" s="3">
        <v>503.45899999999995</v>
      </c>
      <c r="I656" s="4" t="s">
        <v>42</v>
      </c>
    </row>
    <row r="657" spans="1:9" ht="18" customHeight="1" x14ac:dyDescent="0.3">
      <c r="A657" s="1">
        <v>2023</v>
      </c>
      <c r="B657" s="1" t="s">
        <v>7</v>
      </c>
      <c r="C657" s="1" t="s">
        <v>15</v>
      </c>
      <c r="D657" s="5" t="s">
        <v>25</v>
      </c>
      <c r="E657" s="6">
        <v>46</v>
      </c>
      <c r="F657" s="6">
        <v>115</v>
      </c>
      <c r="G657" s="6">
        <v>224</v>
      </c>
      <c r="H657" s="3">
        <v>23</v>
      </c>
      <c r="I657" s="4" t="s">
        <v>42</v>
      </c>
    </row>
    <row r="658" spans="1:9" ht="18" customHeight="1" x14ac:dyDescent="0.3">
      <c r="A658" s="1">
        <v>2023</v>
      </c>
      <c r="B658" s="1" t="s">
        <v>7</v>
      </c>
      <c r="C658" s="1" t="s">
        <v>15</v>
      </c>
      <c r="D658" s="5" t="s">
        <v>23</v>
      </c>
      <c r="E658" s="6">
        <v>34</v>
      </c>
      <c r="F658" s="6">
        <v>2631.66</v>
      </c>
      <c r="G658" s="6">
        <v>5126.0160000000005</v>
      </c>
      <c r="H658" s="3">
        <v>526.33199999999999</v>
      </c>
      <c r="I658" s="4" t="s">
        <v>42</v>
      </c>
    </row>
    <row r="659" spans="1:9" ht="18" customHeight="1" x14ac:dyDescent="0.3">
      <c r="A659" s="1">
        <v>2023</v>
      </c>
      <c r="B659" s="1" t="s">
        <v>7</v>
      </c>
      <c r="C659" s="1" t="s">
        <v>13</v>
      </c>
      <c r="D659" s="2" t="s">
        <v>34</v>
      </c>
      <c r="E659" s="3">
        <v>7</v>
      </c>
      <c r="F659" s="3">
        <v>230</v>
      </c>
      <c r="G659" s="3">
        <v>224</v>
      </c>
      <c r="H659" s="3">
        <v>46</v>
      </c>
      <c r="I659" s="4" t="s">
        <v>42</v>
      </c>
    </row>
    <row r="660" spans="1:9" ht="18" customHeight="1" x14ac:dyDescent="0.3">
      <c r="A660" s="1">
        <v>2023</v>
      </c>
      <c r="B660" s="1" t="s">
        <v>7</v>
      </c>
      <c r="C660" s="1" t="s">
        <v>15</v>
      </c>
      <c r="D660" s="5" t="s">
        <v>27</v>
      </c>
      <c r="E660" s="6">
        <v>3</v>
      </c>
      <c r="F660" s="6">
        <v>2631.9475000000002</v>
      </c>
      <c r="G660" s="6">
        <v>5126.576</v>
      </c>
      <c r="H660" s="3">
        <v>526.38950000000011</v>
      </c>
      <c r="I660" s="4" t="s">
        <v>40</v>
      </c>
    </row>
    <row r="661" spans="1:9" ht="18" customHeight="1" x14ac:dyDescent="0.3">
      <c r="A661" s="1">
        <v>2023</v>
      </c>
      <c r="B661" s="1" t="s">
        <v>7</v>
      </c>
      <c r="C661" s="1" t="s">
        <v>32</v>
      </c>
      <c r="D661" s="5" t="s">
        <v>32</v>
      </c>
      <c r="E661" s="6">
        <v>2</v>
      </c>
      <c r="F661" s="6">
        <v>7590</v>
      </c>
      <c r="G661" s="6">
        <v>7392</v>
      </c>
      <c r="H661" s="3">
        <v>1518</v>
      </c>
      <c r="I661" s="4" t="s">
        <v>42</v>
      </c>
    </row>
    <row r="662" spans="1:9" ht="18" customHeight="1" x14ac:dyDescent="0.3">
      <c r="A662" s="1">
        <v>2023</v>
      </c>
      <c r="B662" s="1" t="s">
        <v>8</v>
      </c>
      <c r="C662" s="1" t="s">
        <v>14</v>
      </c>
      <c r="D662" s="2" t="s">
        <v>36</v>
      </c>
      <c r="E662" s="3">
        <v>3566</v>
      </c>
      <c r="F662" s="3">
        <v>4577.3</v>
      </c>
      <c r="G662" s="3">
        <v>5126.576</v>
      </c>
      <c r="H662" s="3">
        <v>915.46</v>
      </c>
      <c r="I662" s="4" t="s">
        <v>42</v>
      </c>
    </row>
    <row r="663" spans="1:9" ht="18" customHeight="1" x14ac:dyDescent="0.3">
      <c r="A663" s="1">
        <v>2023</v>
      </c>
      <c r="B663" s="1" t="s">
        <v>8</v>
      </c>
      <c r="C663" s="1" t="s">
        <v>14</v>
      </c>
      <c r="D663" s="2" t="s">
        <v>37</v>
      </c>
      <c r="E663" s="3">
        <v>2498</v>
      </c>
      <c r="F663" s="3">
        <v>8000</v>
      </c>
      <c r="G663" s="3">
        <v>8960</v>
      </c>
      <c r="H663" s="3">
        <v>1600</v>
      </c>
      <c r="I663" s="4" t="s">
        <v>42</v>
      </c>
    </row>
    <row r="664" spans="1:9" ht="18" customHeight="1" x14ac:dyDescent="0.3">
      <c r="A664" s="1">
        <v>2023</v>
      </c>
      <c r="B664" s="1" t="s">
        <v>8</v>
      </c>
      <c r="C664" s="1" t="s">
        <v>13</v>
      </c>
      <c r="D664" s="2" t="s">
        <v>35</v>
      </c>
      <c r="E664" s="3">
        <v>1245</v>
      </c>
      <c r="F664" s="3">
        <v>4577.2</v>
      </c>
      <c r="G664" s="3">
        <v>5126.4639999999999</v>
      </c>
      <c r="H664" s="3">
        <v>915.44</v>
      </c>
      <c r="I664" s="4" t="s">
        <v>42</v>
      </c>
    </row>
    <row r="665" spans="1:9" ht="18" customHeight="1" x14ac:dyDescent="0.3">
      <c r="A665" s="1">
        <v>2023</v>
      </c>
      <c r="B665" s="1" t="s">
        <v>8</v>
      </c>
      <c r="C665" s="1" t="s">
        <v>38</v>
      </c>
      <c r="D665" s="5" t="s">
        <v>30</v>
      </c>
      <c r="E665" s="6">
        <v>644</v>
      </c>
      <c r="F665" s="6">
        <v>5743.5</v>
      </c>
      <c r="G665" s="6">
        <v>6432.72</v>
      </c>
      <c r="H665" s="3">
        <v>1148.7</v>
      </c>
      <c r="I665" s="4" t="s">
        <v>42</v>
      </c>
    </row>
    <row r="666" spans="1:9" ht="18" customHeight="1" x14ac:dyDescent="0.3">
      <c r="A666" s="1">
        <v>2023</v>
      </c>
      <c r="B666" s="1" t="s">
        <v>8</v>
      </c>
      <c r="C666" s="1" t="s">
        <v>12</v>
      </c>
      <c r="D666" s="5" t="s">
        <v>29</v>
      </c>
      <c r="E666" s="6">
        <v>643</v>
      </c>
      <c r="F666" s="6">
        <v>7000</v>
      </c>
      <c r="G666" s="6">
        <v>7840</v>
      </c>
      <c r="H666" s="3">
        <v>1400</v>
      </c>
      <c r="I666" s="4" t="s">
        <v>42</v>
      </c>
    </row>
    <row r="667" spans="1:9" ht="18" customHeight="1" x14ac:dyDescent="0.3">
      <c r="A667" s="1">
        <v>2023</v>
      </c>
      <c r="B667" s="1" t="s">
        <v>8</v>
      </c>
      <c r="C667" s="1" t="s">
        <v>38</v>
      </c>
      <c r="D667" s="5" t="s">
        <v>31</v>
      </c>
      <c r="E667" s="6">
        <v>455</v>
      </c>
      <c r="F667" s="6">
        <v>4578.6000000000004</v>
      </c>
      <c r="G667" s="6">
        <v>5128.0320000000002</v>
      </c>
      <c r="H667" s="3">
        <v>915.72000000000014</v>
      </c>
      <c r="I667" s="4" t="s">
        <v>42</v>
      </c>
    </row>
    <row r="668" spans="1:9" ht="18" customHeight="1" x14ac:dyDescent="0.3">
      <c r="A668" s="1">
        <v>2023</v>
      </c>
      <c r="B668" s="1" t="s">
        <v>8</v>
      </c>
      <c r="C668" s="1" t="s">
        <v>12</v>
      </c>
      <c r="D668" s="5" t="s">
        <v>28</v>
      </c>
      <c r="E668" s="7">
        <v>345</v>
      </c>
      <c r="F668" s="7">
        <v>7000</v>
      </c>
      <c r="G668" s="7">
        <v>7840</v>
      </c>
      <c r="H668" s="3">
        <v>1400</v>
      </c>
      <c r="I668" s="4" t="s">
        <v>42</v>
      </c>
    </row>
    <row r="669" spans="1:9" ht="18" customHeight="1" x14ac:dyDescent="0.3">
      <c r="A669" s="1">
        <v>2023</v>
      </c>
      <c r="B669" s="1" t="s">
        <v>8</v>
      </c>
      <c r="C669" s="1" t="s">
        <v>13</v>
      </c>
      <c r="D669" s="2" t="s">
        <v>33</v>
      </c>
      <c r="E669" s="3">
        <v>122</v>
      </c>
      <c r="F669" s="3">
        <v>100</v>
      </c>
      <c r="G669" s="3">
        <v>112</v>
      </c>
      <c r="H669" s="3">
        <v>20</v>
      </c>
      <c r="I669" s="4" t="s">
        <v>42</v>
      </c>
    </row>
    <row r="670" spans="1:9" ht="18" customHeight="1" x14ac:dyDescent="0.3">
      <c r="A670" s="1">
        <v>2023</v>
      </c>
      <c r="B670" s="1" t="s">
        <v>8</v>
      </c>
      <c r="C670" s="1" t="s">
        <v>15</v>
      </c>
      <c r="D670" s="5" t="s">
        <v>26</v>
      </c>
      <c r="E670" s="6">
        <v>78</v>
      </c>
      <c r="F670" s="6">
        <v>2288.6</v>
      </c>
      <c r="G670" s="6">
        <v>5126.4639999999999</v>
      </c>
      <c r="H670" s="3">
        <v>457.72</v>
      </c>
      <c r="I670" s="4" t="s">
        <v>42</v>
      </c>
    </row>
    <row r="671" spans="1:9" ht="18" customHeight="1" x14ac:dyDescent="0.3">
      <c r="A671" s="1">
        <v>2023</v>
      </c>
      <c r="B671" s="1" t="s">
        <v>8</v>
      </c>
      <c r="C671" s="1" t="s">
        <v>15</v>
      </c>
      <c r="D671" s="5" t="s">
        <v>24</v>
      </c>
      <c r="E671" s="6">
        <v>76</v>
      </c>
      <c r="F671" s="6">
        <v>2288.4499999999998</v>
      </c>
      <c r="G671" s="6">
        <v>5126.1279999999997</v>
      </c>
      <c r="H671" s="3">
        <v>457.69</v>
      </c>
      <c r="I671" s="4" t="s">
        <v>42</v>
      </c>
    </row>
    <row r="672" spans="1:9" ht="18" customHeight="1" x14ac:dyDescent="0.3">
      <c r="A672" s="1">
        <v>2023</v>
      </c>
      <c r="B672" s="1" t="s">
        <v>8</v>
      </c>
      <c r="C672" s="1" t="s">
        <v>15</v>
      </c>
      <c r="D672" s="5" t="s">
        <v>25</v>
      </c>
      <c r="E672" s="6">
        <v>46</v>
      </c>
      <c r="F672" s="6">
        <v>100</v>
      </c>
      <c r="G672" s="6">
        <v>224</v>
      </c>
      <c r="H672" s="3">
        <v>20</v>
      </c>
      <c r="I672" s="4" t="s">
        <v>42</v>
      </c>
    </row>
    <row r="673" spans="1:9" ht="18" customHeight="1" x14ac:dyDescent="0.3">
      <c r="A673" s="1">
        <v>2023</v>
      </c>
      <c r="B673" s="1" t="s">
        <v>8</v>
      </c>
      <c r="C673" s="1" t="s">
        <v>15</v>
      </c>
      <c r="D673" s="5" t="s">
        <v>23</v>
      </c>
      <c r="E673" s="6">
        <v>34</v>
      </c>
      <c r="F673" s="6">
        <v>2746.08</v>
      </c>
      <c r="G673" s="6">
        <v>5126.0160000000005</v>
      </c>
      <c r="H673" s="3">
        <v>549.21600000000001</v>
      </c>
      <c r="I673" s="4" t="s">
        <v>42</v>
      </c>
    </row>
    <row r="674" spans="1:9" ht="18" customHeight="1" x14ac:dyDescent="0.3">
      <c r="A674" s="1">
        <v>2023</v>
      </c>
      <c r="B674" s="1" t="s">
        <v>8</v>
      </c>
      <c r="C674" s="1" t="s">
        <v>13</v>
      </c>
      <c r="D674" s="2" t="s">
        <v>34</v>
      </c>
      <c r="E674" s="3">
        <v>7</v>
      </c>
      <c r="F674" s="3">
        <v>240</v>
      </c>
      <c r="G674" s="3">
        <v>224</v>
      </c>
      <c r="H674" s="3">
        <v>48</v>
      </c>
      <c r="I674" s="4" t="s">
        <v>42</v>
      </c>
    </row>
    <row r="675" spans="1:9" ht="18" customHeight="1" x14ac:dyDescent="0.3">
      <c r="A675" s="1">
        <v>2023</v>
      </c>
      <c r="B675" s="1" t="s">
        <v>8</v>
      </c>
      <c r="C675" s="1" t="s">
        <v>15</v>
      </c>
      <c r="D675" s="5" t="s">
        <v>27</v>
      </c>
      <c r="E675" s="6">
        <v>3</v>
      </c>
      <c r="F675" s="6">
        <v>2746.38</v>
      </c>
      <c r="G675" s="6">
        <v>5126.576</v>
      </c>
      <c r="H675" s="3">
        <v>549.27600000000007</v>
      </c>
      <c r="I675" s="4" t="s">
        <v>42</v>
      </c>
    </row>
    <row r="676" spans="1:9" ht="18" customHeight="1" x14ac:dyDescent="0.3">
      <c r="A676" s="1">
        <v>2023</v>
      </c>
      <c r="B676" s="1" t="s">
        <v>8</v>
      </c>
      <c r="C676" s="1" t="s">
        <v>32</v>
      </c>
      <c r="D676" s="5" t="s">
        <v>32</v>
      </c>
      <c r="E676" s="6">
        <v>2</v>
      </c>
      <c r="F676" s="6">
        <v>7920</v>
      </c>
      <c r="G676" s="6">
        <v>7392</v>
      </c>
      <c r="H676" s="3">
        <v>1584</v>
      </c>
      <c r="I676" s="4" t="s">
        <v>42</v>
      </c>
    </row>
    <row r="677" spans="1:9" ht="18" customHeight="1" x14ac:dyDescent="0.3">
      <c r="A677" s="1">
        <v>2023</v>
      </c>
      <c r="B677" s="1" t="s">
        <v>9</v>
      </c>
      <c r="C677" s="1" t="s">
        <v>14</v>
      </c>
      <c r="D677" s="2" t="s">
        <v>36</v>
      </c>
      <c r="E677" s="3">
        <v>3566</v>
      </c>
      <c r="F677" s="3">
        <v>5035.0300000000007</v>
      </c>
      <c r="G677" s="3">
        <v>5126.576</v>
      </c>
      <c r="H677" s="3">
        <v>1007.0060000000002</v>
      </c>
      <c r="I677" s="4" t="s">
        <v>42</v>
      </c>
    </row>
    <row r="678" spans="1:9" ht="18" customHeight="1" x14ac:dyDescent="0.3">
      <c r="A678" s="1">
        <v>2023</v>
      </c>
      <c r="B678" s="1" t="s">
        <v>9</v>
      </c>
      <c r="C678" s="1" t="s">
        <v>14</v>
      </c>
      <c r="D678" s="2" t="s">
        <v>37</v>
      </c>
      <c r="E678" s="3">
        <v>2498</v>
      </c>
      <c r="F678" s="3">
        <v>9200</v>
      </c>
      <c r="G678" s="3">
        <v>8960</v>
      </c>
      <c r="H678" s="3">
        <v>1840</v>
      </c>
      <c r="I678" s="4" t="s">
        <v>42</v>
      </c>
    </row>
    <row r="679" spans="1:9" ht="18" customHeight="1" x14ac:dyDescent="0.3">
      <c r="A679" s="1">
        <v>2023</v>
      </c>
      <c r="B679" s="1" t="s">
        <v>9</v>
      </c>
      <c r="C679" s="1" t="s">
        <v>13</v>
      </c>
      <c r="D679" s="2" t="s">
        <v>35</v>
      </c>
      <c r="E679" s="3">
        <v>1245</v>
      </c>
      <c r="F679" s="3">
        <v>5263.78</v>
      </c>
      <c r="G679" s="3">
        <v>5126.4639999999999</v>
      </c>
      <c r="H679" s="3">
        <v>1052.7560000000001</v>
      </c>
      <c r="I679" s="4" t="s">
        <v>42</v>
      </c>
    </row>
    <row r="680" spans="1:9" ht="18" customHeight="1" x14ac:dyDescent="0.3">
      <c r="A680" s="1">
        <v>2023</v>
      </c>
      <c r="B680" s="1" t="s">
        <v>9</v>
      </c>
      <c r="C680" s="1" t="s">
        <v>38</v>
      </c>
      <c r="D680" s="5" t="s">
        <v>30</v>
      </c>
      <c r="E680" s="6">
        <v>644</v>
      </c>
      <c r="F680" s="6">
        <v>6605.0249999999996</v>
      </c>
      <c r="G680" s="6">
        <v>6432.72</v>
      </c>
      <c r="H680" s="3">
        <v>1321.0050000000001</v>
      </c>
      <c r="I680" s="4" t="s">
        <v>42</v>
      </c>
    </row>
    <row r="681" spans="1:9" ht="18" customHeight="1" x14ac:dyDescent="0.3">
      <c r="A681" s="1">
        <v>2023</v>
      </c>
      <c r="B681" s="1" t="s">
        <v>9</v>
      </c>
      <c r="C681" s="1" t="s">
        <v>12</v>
      </c>
      <c r="D681" s="5" t="s">
        <v>29</v>
      </c>
      <c r="E681" s="6">
        <v>643</v>
      </c>
      <c r="F681" s="6">
        <v>8400</v>
      </c>
      <c r="G681" s="6">
        <v>7840</v>
      </c>
      <c r="H681" s="3">
        <v>1680</v>
      </c>
      <c r="I681" s="4" t="s">
        <v>42</v>
      </c>
    </row>
    <row r="682" spans="1:9" ht="18" customHeight="1" x14ac:dyDescent="0.3">
      <c r="A682" s="1">
        <v>2023</v>
      </c>
      <c r="B682" s="1" t="s">
        <v>9</v>
      </c>
      <c r="C682" s="1" t="s">
        <v>38</v>
      </c>
      <c r="D682" s="5" t="s">
        <v>31</v>
      </c>
      <c r="E682" s="6">
        <v>455</v>
      </c>
      <c r="F682" s="6">
        <v>5494.3200000000006</v>
      </c>
      <c r="G682" s="6">
        <v>5128.0320000000002</v>
      </c>
      <c r="H682" s="3">
        <v>1098.8640000000003</v>
      </c>
      <c r="I682" s="4" t="s">
        <v>42</v>
      </c>
    </row>
    <row r="683" spans="1:9" ht="18" customHeight="1" x14ac:dyDescent="0.3">
      <c r="A683" s="1">
        <v>2023</v>
      </c>
      <c r="B683" s="1" t="s">
        <v>9</v>
      </c>
      <c r="C683" s="1" t="s">
        <v>12</v>
      </c>
      <c r="D683" s="5" t="s">
        <v>28</v>
      </c>
      <c r="E683" s="7">
        <v>345</v>
      </c>
      <c r="F683" s="7">
        <v>8400</v>
      </c>
      <c r="G683" s="7">
        <v>7840</v>
      </c>
      <c r="H683" s="3">
        <v>1680</v>
      </c>
      <c r="I683" s="4" t="s">
        <v>42</v>
      </c>
    </row>
    <row r="684" spans="1:9" ht="18" customHeight="1" x14ac:dyDescent="0.3">
      <c r="A684" s="1">
        <v>2023</v>
      </c>
      <c r="B684" s="1" t="s">
        <v>9</v>
      </c>
      <c r="C684" s="1" t="s">
        <v>13</v>
      </c>
      <c r="D684" s="2" t="s">
        <v>33</v>
      </c>
      <c r="E684" s="3">
        <v>122</v>
      </c>
      <c r="F684" s="3">
        <v>120</v>
      </c>
      <c r="G684" s="3">
        <v>112</v>
      </c>
      <c r="H684" s="3">
        <v>24</v>
      </c>
      <c r="I684" s="4" t="s">
        <v>42</v>
      </c>
    </row>
    <row r="685" spans="1:9" ht="18" customHeight="1" x14ac:dyDescent="0.3">
      <c r="A685" s="1">
        <v>2023</v>
      </c>
      <c r="B685" s="1" t="s">
        <v>9</v>
      </c>
      <c r="C685" s="1" t="s">
        <v>15</v>
      </c>
      <c r="D685" s="5" t="s">
        <v>26</v>
      </c>
      <c r="E685" s="6">
        <v>78</v>
      </c>
      <c r="F685" s="6">
        <v>2517.46</v>
      </c>
      <c r="G685" s="6">
        <v>5126.4639999999999</v>
      </c>
      <c r="H685" s="3">
        <v>503.49200000000002</v>
      </c>
      <c r="I685" s="4" t="s">
        <v>42</v>
      </c>
    </row>
    <row r="686" spans="1:9" ht="18" customHeight="1" x14ac:dyDescent="0.3">
      <c r="A686" s="1">
        <v>2023</v>
      </c>
      <c r="B686" s="1" t="s">
        <v>9</v>
      </c>
      <c r="C686" s="1" t="s">
        <v>15</v>
      </c>
      <c r="D686" s="5" t="s">
        <v>24</v>
      </c>
      <c r="E686" s="6">
        <v>76</v>
      </c>
      <c r="F686" s="6">
        <v>2517.2949999999996</v>
      </c>
      <c r="G686" s="6">
        <v>5126.1279999999997</v>
      </c>
      <c r="H686" s="3">
        <v>503.45899999999995</v>
      </c>
      <c r="I686" s="4" t="s">
        <v>42</v>
      </c>
    </row>
    <row r="687" spans="1:9" ht="18" customHeight="1" x14ac:dyDescent="0.3">
      <c r="A687" s="1">
        <v>2023</v>
      </c>
      <c r="B687" s="1" t="s">
        <v>9</v>
      </c>
      <c r="C687" s="1" t="s">
        <v>15</v>
      </c>
      <c r="D687" s="5" t="s">
        <v>25</v>
      </c>
      <c r="E687" s="6">
        <v>46</v>
      </c>
      <c r="F687" s="6">
        <v>110</v>
      </c>
      <c r="G687" s="6">
        <v>224</v>
      </c>
      <c r="H687" s="3">
        <v>22</v>
      </c>
      <c r="I687" s="4" t="s">
        <v>42</v>
      </c>
    </row>
    <row r="688" spans="1:9" ht="18" customHeight="1" x14ac:dyDescent="0.3">
      <c r="A688" s="1">
        <v>2023</v>
      </c>
      <c r="B688" s="1" t="s">
        <v>9</v>
      </c>
      <c r="C688" s="1" t="s">
        <v>15</v>
      </c>
      <c r="D688" s="5" t="s">
        <v>23</v>
      </c>
      <c r="E688" s="6">
        <v>34</v>
      </c>
      <c r="F688" s="6">
        <v>2517.2400000000002</v>
      </c>
      <c r="G688" s="6">
        <v>5126.0160000000005</v>
      </c>
      <c r="H688" s="3">
        <v>503.44800000000009</v>
      </c>
      <c r="I688" s="4" t="s">
        <v>42</v>
      </c>
    </row>
    <row r="689" spans="1:9" ht="18" customHeight="1" x14ac:dyDescent="0.3">
      <c r="A689" s="1">
        <v>2023</v>
      </c>
      <c r="B689" s="1" t="s">
        <v>9</v>
      </c>
      <c r="C689" s="1" t="s">
        <v>13</v>
      </c>
      <c r="D689" s="2" t="s">
        <v>34</v>
      </c>
      <c r="E689" s="3">
        <v>7</v>
      </c>
      <c r="F689" s="3">
        <v>220</v>
      </c>
      <c r="G689" s="3">
        <v>224</v>
      </c>
      <c r="H689" s="3">
        <v>44</v>
      </c>
      <c r="I689" s="4" t="s">
        <v>42</v>
      </c>
    </row>
    <row r="690" spans="1:9" ht="18" customHeight="1" x14ac:dyDescent="0.3">
      <c r="A690" s="1">
        <v>2023</v>
      </c>
      <c r="B690" s="1" t="s">
        <v>9</v>
      </c>
      <c r="C690" s="1" t="s">
        <v>15</v>
      </c>
      <c r="D690" s="5" t="s">
        <v>27</v>
      </c>
      <c r="E690" s="6">
        <v>3</v>
      </c>
      <c r="F690" s="6">
        <v>2517.5150000000003</v>
      </c>
      <c r="G690" s="6">
        <v>5126.576</v>
      </c>
      <c r="H690" s="3">
        <v>503.5030000000001</v>
      </c>
      <c r="I690" s="4" t="s">
        <v>42</v>
      </c>
    </row>
    <row r="691" spans="1:9" ht="18" customHeight="1" x14ac:dyDescent="0.3">
      <c r="A691" s="1">
        <v>2023</v>
      </c>
      <c r="B691" s="1" t="s">
        <v>9</v>
      </c>
      <c r="C691" s="1" t="s">
        <v>32</v>
      </c>
      <c r="D691" s="5" t="s">
        <v>32</v>
      </c>
      <c r="E691" s="6">
        <v>2</v>
      </c>
      <c r="F691" s="6">
        <v>7260</v>
      </c>
      <c r="G691" s="6">
        <v>7392</v>
      </c>
      <c r="H691" s="3">
        <v>1452</v>
      </c>
      <c r="I691" s="4" t="s">
        <v>42</v>
      </c>
    </row>
    <row r="692" spans="1:9" ht="18" customHeight="1" x14ac:dyDescent="0.3">
      <c r="A692" s="1">
        <v>2023</v>
      </c>
      <c r="B692" s="1" t="s">
        <v>10</v>
      </c>
      <c r="C692" s="1" t="s">
        <v>14</v>
      </c>
      <c r="D692" s="2" t="s">
        <v>36</v>
      </c>
      <c r="E692" s="3">
        <v>3566</v>
      </c>
      <c r="F692" s="3">
        <v>5263.8950000000004</v>
      </c>
      <c r="G692" s="3">
        <v>5126.576</v>
      </c>
      <c r="H692" s="3">
        <v>1052.7790000000002</v>
      </c>
      <c r="I692" s="4" t="s">
        <v>42</v>
      </c>
    </row>
    <row r="693" spans="1:9" ht="18" customHeight="1" x14ac:dyDescent="0.3">
      <c r="A693" s="1">
        <v>2023</v>
      </c>
      <c r="B693" s="1" t="s">
        <v>10</v>
      </c>
      <c r="C693" s="1" t="s">
        <v>14</v>
      </c>
      <c r="D693" s="2" t="s">
        <v>37</v>
      </c>
      <c r="E693" s="3">
        <v>2498</v>
      </c>
      <c r="F693" s="3">
        <v>8800</v>
      </c>
      <c r="G693" s="3">
        <v>8960</v>
      </c>
      <c r="H693" s="3">
        <v>1760</v>
      </c>
      <c r="I693" s="4" t="s">
        <v>42</v>
      </c>
    </row>
    <row r="694" spans="1:9" ht="18" customHeight="1" x14ac:dyDescent="0.3">
      <c r="A694" s="1">
        <v>2023</v>
      </c>
      <c r="B694" s="1" t="s">
        <v>10</v>
      </c>
      <c r="C694" s="1" t="s">
        <v>13</v>
      </c>
      <c r="D694" s="2" t="s">
        <v>35</v>
      </c>
      <c r="E694" s="3">
        <v>1245</v>
      </c>
      <c r="F694" s="3">
        <v>5034.92</v>
      </c>
      <c r="G694" s="3">
        <v>5126.4639999999999</v>
      </c>
      <c r="H694" s="3">
        <v>1006.984</v>
      </c>
      <c r="I694" s="4" t="s">
        <v>42</v>
      </c>
    </row>
    <row r="695" spans="1:9" ht="18" customHeight="1" x14ac:dyDescent="0.3">
      <c r="A695" s="1">
        <v>2023</v>
      </c>
      <c r="B695" s="1" t="s">
        <v>10</v>
      </c>
      <c r="C695" s="1" t="s">
        <v>38</v>
      </c>
      <c r="D695" s="5" t="s">
        <v>30</v>
      </c>
      <c r="E695" s="6">
        <v>644</v>
      </c>
      <c r="F695" s="6">
        <v>22000</v>
      </c>
      <c r="G695" s="6">
        <v>6432.72</v>
      </c>
      <c r="H695" s="3">
        <v>4400</v>
      </c>
      <c r="I695" s="4" t="s">
        <v>42</v>
      </c>
    </row>
    <row r="696" spans="1:9" ht="18" customHeight="1" x14ac:dyDescent="0.3">
      <c r="A696" s="1">
        <v>2023</v>
      </c>
      <c r="B696" s="1" t="s">
        <v>10</v>
      </c>
      <c r="C696" s="1" t="s">
        <v>12</v>
      </c>
      <c r="D696" s="5" t="s">
        <v>29</v>
      </c>
      <c r="E696" s="6">
        <v>643</v>
      </c>
      <c r="F696" s="6">
        <v>7700</v>
      </c>
      <c r="G696" s="6">
        <v>7840</v>
      </c>
      <c r="H696" s="3">
        <v>1540</v>
      </c>
      <c r="I696" s="4" t="s">
        <v>42</v>
      </c>
    </row>
    <row r="697" spans="1:9" ht="18" customHeight="1" x14ac:dyDescent="0.3">
      <c r="A697" s="1">
        <v>2023</v>
      </c>
      <c r="B697" s="1" t="s">
        <v>10</v>
      </c>
      <c r="C697" s="1" t="s">
        <v>38</v>
      </c>
      <c r="D697" s="5" t="s">
        <v>31</v>
      </c>
      <c r="E697" s="6">
        <v>455</v>
      </c>
      <c r="F697" s="6">
        <v>11111</v>
      </c>
      <c r="G697" s="6">
        <v>5128.0320000000002</v>
      </c>
      <c r="H697" s="3">
        <v>2222.2000000000003</v>
      </c>
      <c r="I697" s="4" t="s">
        <v>42</v>
      </c>
    </row>
    <row r="698" spans="1:9" ht="18" customHeight="1" x14ac:dyDescent="0.3">
      <c r="A698" s="1">
        <v>2023</v>
      </c>
      <c r="B698" s="1" t="s">
        <v>10</v>
      </c>
      <c r="C698" s="1" t="s">
        <v>12</v>
      </c>
      <c r="D698" s="5" t="s">
        <v>28</v>
      </c>
      <c r="E698" s="7">
        <v>345</v>
      </c>
      <c r="F698" s="7">
        <v>7700</v>
      </c>
      <c r="G698" s="7">
        <v>7840</v>
      </c>
      <c r="H698" s="3">
        <v>1540</v>
      </c>
      <c r="I698" s="4" t="s">
        <v>42</v>
      </c>
    </row>
    <row r="699" spans="1:9" ht="18" customHeight="1" x14ac:dyDescent="0.3">
      <c r="A699" s="1">
        <v>2023</v>
      </c>
      <c r="B699" s="1" t="s">
        <v>10</v>
      </c>
      <c r="C699" s="1" t="s">
        <v>13</v>
      </c>
      <c r="D699" s="2" t="s">
        <v>33</v>
      </c>
      <c r="E699" s="3">
        <v>122</v>
      </c>
      <c r="F699" s="3">
        <v>110</v>
      </c>
      <c r="G699" s="3">
        <v>112</v>
      </c>
      <c r="H699" s="3">
        <v>22</v>
      </c>
      <c r="I699" s="4" t="s">
        <v>42</v>
      </c>
    </row>
    <row r="700" spans="1:9" ht="18" customHeight="1" x14ac:dyDescent="0.3">
      <c r="A700" s="1">
        <v>2023</v>
      </c>
      <c r="B700" s="1" t="s">
        <v>10</v>
      </c>
      <c r="C700" s="1" t="s">
        <v>15</v>
      </c>
      <c r="D700" s="5" t="s">
        <v>26</v>
      </c>
      <c r="E700" s="6">
        <v>78</v>
      </c>
      <c r="F700" s="6">
        <v>2517.46</v>
      </c>
      <c r="G700" s="6">
        <v>5126.4639999999999</v>
      </c>
      <c r="H700" s="3">
        <v>503.49200000000002</v>
      </c>
      <c r="I700" s="4" t="s">
        <v>42</v>
      </c>
    </row>
    <row r="701" spans="1:9" ht="18" customHeight="1" x14ac:dyDescent="0.3">
      <c r="A701" s="1">
        <v>2023</v>
      </c>
      <c r="B701" s="1" t="s">
        <v>10</v>
      </c>
      <c r="C701" s="1" t="s">
        <v>15</v>
      </c>
      <c r="D701" s="5" t="s">
        <v>24</v>
      </c>
      <c r="E701" s="6">
        <v>76</v>
      </c>
      <c r="F701" s="6">
        <v>2288.4499999999998</v>
      </c>
      <c r="G701" s="6">
        <v>5126.1279999999997</v>
      </c>
      <c r="H701" s="3">
        <v>457.69</v>
      </c>
      <c r="I701" s="4" t="s">
        <v>42</v>
      </c>
    </row>
    <row r="702" spans="1:9" ht="18" customHeight="1" x14ac:dyDescent="0.3">
      <c r="A702" s="1">
        <v>2023</v>
      </c>
      <c r="B702" s="1" t="s">
        <v>10</v>
      </c>
      <c r="C702" s="1" t="s">
        <v>15</v>
      </c>
      <c r="D702" s="5" t="s">
        <v>25</v>
      </c>
      <c r="E702" s="6">
        <v>46</v>
      </c>
      <c r="F702" s="6">
        <v>100</v>
      </c>
      <c r="G702" s="6">
        <v>224</v>
      </c>
      <c r="H702" s="3">
        <v>20</v>
      </c>
      <c r="I702" s="4" t="s">
        <v>42</v>
      </c>
    </row>
    <row r="703" spans="1:9" ht="18" customHeight="1" x14ac:dyDescent="0.3">
      <c r="A703" s="1">
        <v>2023</v>
      </c>
      <c r="B703" s="1" t="s">
        <v>10</v>
      </c>
      <c r="C703" s="1" t="s">
        <v>15</v>
      </c>
      <c r="D703" s="5" t="s">
        <v>23</v>
      </c>
      <c r="E703" s="6">
        <v>34</v>
      </c>
      <c r="F703" s="6">
        <v>2288.4</v>
      </c>
      <c r="G703" s="6">
        <v>5126.0160000000005</v>
      </c>
      <c r="H703" s="3">
        <v>457.68000000000006</v>
      </c>
      <c r="I703" s="4" t="s">
        <v>42</v>
      </c>
    </row>
    <row r="704" spans="1:9" ht="18" customHeight="1" x14ac:dyDescent="0.3">
      <c r="A704" s="1">
        <v>2023</v>
      </c>
      <c r="B704" s="1" t="s">
        <v>10</v>
      </c>
      <c r="C704" s="1" t="s">
        <v>13</v>
      </c>
      <c r="D704" s="2" t="s">
        <v>34</v>
      </c>
      <c r="E704" s="3">
        <v>7</v>
      </c>
      <c r="F704" s="3">
        <v>200</v>
      </c>
      <c r="G704" s="3">
        <v>224</v>
      </c>
      <c r="H704" s="3">
        <v>40</v>
      </c>
      <c r="I704" s="4" t="s">
        <v>42</v>
      </c>
    </row>
    <row r="705" spans="1:9" ht="18" customHeight="1" x14ac:dyDescent="0.3">
      <c r="A705" s="1">
        <v>2023</v>
      </c>
      <c r="B705" s="1" t="s">
        <v>10</v>
      </c>
      <c r="C705" s="1" t="s">
        <v>15</v>
      </c>
      <c r="D705" s="5" t="s">
        <v>27</v>
      </c>
      <c r="E705" s="6">
        <v>3</v>
      </c>
      <c r="F705" s="6">
        <v>2288.65</v>
      </c>
      <c r="G705" s="6">
        <v>5126.576</v>
      </c>
      <c r="H705" s="3">
        <v>457.73</v>
      </c>
      <c r="I705" s="4" t="s">
        <v>42</v>
      </c>
    </row>
    <row r="706" spans="1:9" ht="18" customHeight="1" x14ac:dyDescent="0.3">
      <c r="A706" s="1">
        <v>2023</v>
      </c>
      <c r="B706" s="1" t="s">
        <v>10</v>
      </c>
      <c r="C706" s="1" t="s">
        <v>32</v>
      </c>
      <c r="D706" s="5" t="s">
        <v>32</v>
      </c>
      <c r="E706" s="6">
        <v>2</v>
      </c>
      <c r="F706" s="6">
        <v>6600</v>
      </c>
      <c r="G706" s="6">
        <v>7392</v>
      </c>
      <c r="H706" s="3">
        <v>1320</v>
      </c>
      <c r="I706" s="4" t="s">
        <v>42</v>
      </c>
    </row>
    <row r="707" spans="1:9" ht="18" customHeight="1" x14ac:dyDescent="0.3">
      <c r="A707" s="1">
        <v>2023</v>
      </c>
      <c r="B707" s="1" t="s">
        <v>11</v>
      </c>
      <c r="C707" s="1" t="s">
        <v>14</v>
      </c>
      <c r="D707" s="2" t="s">
        <v>36</v>
      </c>
      <c r="E707" s="3">
        <v>3566</v>
      </c>
      <c r="F707" s="3">
        <v>4577.3</v>
      </c>
      <c r="G707" s="3">
        <v>5126.576</v>
      </c>
      <c r="H707" s="3">
        <v>915.46</v>
      </c>
      <c r="I707" s="4" t="s">
        <v>42</v>
      </c>
    </row>
    <row r="708" spans="1:9" ht="18" customHeight="1" x14ac:dyDescent="0.3">
      <c r="A708" s="1">
        <v>2023</v>
      </c>
      <c r="B708" s="1" t="s">
        <v>11</v>
      </c>
      <c r="C708" s="1" t="s">
        <v>14</v>
      </c>
      <c r="D708" s="2" t="s">
        <v>37</v>
      </c>
      <c r="E708" s="3">
        <v>2498</v>
      </c>
      <c r="F708" s="3">
        <v>8000</v>
      </c>
      <c r="G708" s="3">
        <v>8960</v>
      </c>
      <c r="H708" s="3">
        <v>1600</v>
      </c>
      <c r="I708" s="4" t="s">
        <v>42</v>
      </c>
    </row>
    <row r="709" spans="1:9" ht="18" customHeight="1" x14ac:dyDescent="0.3">
      <c r="A709" s="1">
        <v>2023</v>
      </c>
      <c r="B709" s="1" t="s">
        <v>11</v>
      </c>
      <c r="C709" s="1" t="s">
        <v>13</v>
      </c>
      <c r="D709" s="2" t="s">
        <v>35</v>
      </c>
      <c r="E709" s="3">
        <v>1245</v>
      </c>
      <c r="F709" s="3">
        <v>4577.2</v>
      </c>
      <c r="G709" s="3">
        <v>5126.4639999999999</v>
      </c>
      <c r="H709" s="3">
        <v>915.44</v>
      </c>
      <c r="I709" s="4" t="s">
        <v>42</v>
      </c>
    </row>
    <row r="710" spans="1:9" ht="18" customHeight="1" x14ac:dyDescent="0.3">
      <c r="A710" s="1">
        <v>2023</v>
      </c>
      <c r="B710" s="1" t="s">
        <v>11</v>
      </c>
      <c r="C710" s="1" t="s">
        <v>38</v>
      </c>
      <c r="D710" s="5" t="s">
        <v>30</v>
      </c>
      <c r="E710" s="6">
        <v>644</v>
      </c>
      <c r="F710" s="6">
        <v>5743.5</v>
      </c>
      <c r="G710" s="6">
        <v>6432.72</v>
      </c>
      <c r="H710" s="3">
        <v>1148.7</v>
      </c>
      <c r="I710" s="4" t="s">
        <v>42</v>
      </c>
    </row>
    <row r="711" spans="1:9" ht="18" customHeight="1" x14ac:dyDescent="0.3">
      <c r="A711" s="1">
        <v>2023</v>
      </c>
      <c r="B711" s="1" t="s">
        <v>11</v>
      </c>
      <c r="C711" s="1" t="s">
        <v>12</v>
      </c>
      <c r="D711" s="5" t="s">
        <v>29</v>
      </c>
      <c r="E711" s="6">
        <v>643</v>
      </c>
      <c r="F711" s="6">
        <v>7000</v>
      </c>
      <c r="G711" s="6">
        <v>7840</v>
      </c>
      <c r="H711" s="3">
        <v>1400</v>
      </c>
      <c r="I711" s="4" t="s">
        <v>42</v>
      </c>
    </row>
    <row r="712" spans="1:9" ht="18" customHeight="1" x14ac:dyDescent="0.3">
      <c r="A712" s="1">
        <v>2023</v>
      </c>
      <c r="B712" s="1" t="s">
        <v>11</v>
      </c>
      <c r="C712" s="1" t="s">
        <v>38</v>
      </c>
      <c r="D712" s="5" t="s">
        <v>31</v>
      </c>
      <c r="E712" s="6">
        <v>455</v>
      </c>
      <c r="F712" s="6">
        <v>4578.6000000000004</v>
      </c>
      <c r="G712" s="6">
        <v>5128.0320000000002</v>
      </c>
      <c r="H712" s="3">
        <v>915.72000000000014</v>
      </c>
      <c r="I712" s="4" t="s">
        <v>42</v>
      </c>
    </row>
    <row r="713" spans="1:9" ht="18" customHeight="1" x14ac:dyDescent="0.3">
      <c r="A713" s="1">
        <v>2023</v>
      </c>
      <c r="B713" s="1" t="s">
        <v>11</v>
      </c>
      <c r="C713" s="1" t="s">
        <v>12</v>
      </c>
      <c r="D713" s="5" t="s">
        <v>28</v>
      </c>
      <c r="E713" s="7">
        <v>345</v>
      </c>
      <c r="F713" s="7">
        <v>7000</v>
      </c>
      <c r="G713" s="7">
        <v>7840</v>
      </c>
      <c r="H713" s="3">
        <v>1400</v>
      </c>
      <c r="I713" s="4" t="s">
        <v>42</v>
      </c>
    </row>
    <row r="714" spans="1:9" ht="18" customHeight="1" x14ac:dyDescent="0.3">
      <c r="A714" s="1">
        <v>2023</v>
      </c>
      <c r="B714" s="1" t="s">
        <v>11</v>
      </c>
      <c r="C714" s="1" t="s">
        <v>13</v>
      </c>
      <c r="D714" s="2" t="s">
        <v>33</v>
      </c>
      <c r="E714" s="3">
        <v>122</v>
      </c>
      <c r="F714" s="3">
        <v>100</v>
      </c>
      <c r="G714" s="3">
        <v>112</v>
      </c>
      <c r="H714" s="3">
        <v>20</v>
      </c>
      <c r="I714" s="4" t="s">
        <v>42</v>
      </c>
    </row>
    <row r="715" spans="1:9" ht="18" customHeight="1" x14ac:dyDescent="0.3">
      <c r="A715" s="1">
        <v>2023</v>
      </c>
      <c r="B715" s="1" t="s">
        <v>11</v>
      </c>
      <c r="C715" s="1" t="s">
        <v>15</v>
      </c>
      <c r="D715" s="5" t="s">
        <v>26</v>
      </c>
      <c r="E715" s="6">
        <v>78</v>
      </c>
      <c r="F715" s="6">
        <v>2288.6</v>
      </c>
      <c r="G715" s="6">
        <v>5126.4639999999999</v>
      </c>
      <c r="H715" s="3">
        <v>457.72</v>
      </c>
      <c r="I715" s="4" t="s">
        <v>42</v>
      </c>
    </row>
    <row r="716" spans="1:9" ht="18" customHeight="1" x14ac:dyDescent="0.3">
      <c r="A716" s="1">
        <v>2023</v>
      </c>
      <c r="B716" s="1" t="s">
        <v>11</v>
      </c>
      <c r="C716" s="1" t="s">
        <v>15</v>
      </c>
      <c r="D716" s="5" t="s">
        <v>24</v>
      </c>
      <c r="E716" s="6">
        <v>76</v>
      </c>
      <c r="F716" s="6">
        <v>2288.4499999999998</v>
      </c>
      <c r="G716" s="6">
        <v>5126.1279999999997</v>
      </c>
      <c r="H716" s="3">
        <v>457.69</v>
      </c>
      <c r="I716" s="4" t="s">
        <v>42</v>
      </c>
    </row>
    <row r="717" spans="1:9" ht="18" customHeight="1" x14ac:dyDescent="0.3">
      <c r="A717" s="1">
        <v>2023</v>
      </c>
      <c r="B717" s="1" t="s">
        <v>11</v>
      </c>
      <c r="C717" s="1" t="s">
        <v>15</v>
      </c>
      <c r="D717" s="5" t="s">
        <v>25</v>
      </c>
      <c r="E717" s="6">
        <v>46</v>
      </c>
      <c r="F717" s="6">
        <v>100</v>
      </c>
      <c r="G717" s="6">
        <v>224</v>
      </c>
      <c r="H717" s="3">
        <v>20</v>
      </c>
      <c r="I717" s="4" t="s">
        <v>42</v>
      </c>
    </row>
    <row r="718" spans="1:9" ht="18" customHeight="1" x14ac:dyDescent="0.3">
      <c r="A718" s="1">
        <v>2023</v>
      </c>
      <c r="B718" s="1" t="s">
        <v>11</v>
      </c>
      <c r="C718" s="1" t="s">
        <v>15</v>
      </c>
      <c r="D718" s="5" t="s">
        <v>23</v>
      </c>
      <c r="E718" s="6">
        <v>34</v>
      </c>
      <c r="F718" s="6">
        <v>2288.4</v>
      </c>
      <c r="G718" s="6">
        <v>5126.0160000000005</v>
      </c>
      <c r="H718" s="3">
        <v>457.68000000000006</v>
      </c>
      <c r="I718" s="4" t="s">
        <v>42</v>
      </c>
    </row>
    <row r="719" spans="1:9" ht="18" customHeight="1" x14ac:dyDescent="0.3">
      <c r="A719" s="1">
        <v>2023</v>
      </c>
      <c r="B719" s="1" t="s">
        <v>11</v>
      </c>
      <c r="C719" s="1" t="s">
        <v>13</v>
      </c>
      <c r="D719" s="2" t="s">
        <v>34</v>
      </c>
      <c r="E719" s="3">
        <v>7</v>
      </c>
      <c r="F719" s="3">
        <v>200</v>
      </c>
      <c r="G719" s="3">
        <v>224</v>
      </c>
      <c r="H719" s="3">
        <v>40</v>
      </c>
      <c r="I719" s="4" t="s">
        <v>42</v>
      </c>
    </row>
    <row r="720" spans="1:9" ht="18" customHeight="1" x14ac:dyDescent="0.3">
      <c r="A720" s="1">
        <v>2023</v>
      </c>
      <c r="B720" s="1" t="s">
        <v>11</v>
      </c>
      <c r="C720" s="1" t="s">
        <v>15</v>
      </c>
      <c r="D720" s="5" t="s">
        <v>27</v>
      </c>
      <c r="E720" s="6">
        <v>3</v>
      </c>
      <c r="F720" s="6">
        <v>2288.65</v>
      </c>
      <c r="G720" s="6">
        <v>5126.576</v>
      </c>
      <c r="H720" s="3">
        <v>457.73</v>
      </c>
      <c r="I720" s="4" t="s">
        <v>42</v>
      </c>
    </row>
    <row r="721" spans="1:9" ht="18" customHeight="1" x14ac:dyDescent="0.3">
      <c r="A721" s="1">
        <v>2023</v>
      </c>
      <c r="B721" s="1" t="s">
        <v>11</v>
      </c>
      <c r="C721" s="1" t="s">
        <v>32</v>
      </c>
      <c r="D721" s="5" t="s">
        <v>32</v>
      </c>
      <c r="E721" s="6">
        <v>2</v>
      </c>
      <c r="F721" s="6">
        <v>6600</v>
      </c>
      <c r="G721" s="6">
        <v>7392</v>
      </c>
      <c r="H721" s="3">
        <v>1320</v>
      </c>
      <c r="I721" s="4" t="s">
        <v>42</v>
      </c>
    </row>
    <row r="722" spans="1:9" ht="18" customHeight="1" x14ac:dyDescent="0.3">
      <c r="A722" s="1">
        <v>2024</v>
      </c>
      <c r="B722" s="1" t="s">
        <v>0</v>
      </c>
      <c r="C722" s="1" t="s">
        <v>14</v>
      </c>
      <c r="D722" s="2" t="s">
        <v>36</v>
      </c>
      <c r="E722" s="3">
        <v>3566</v>
      </c>
      <c r="F722" s="3">
        <v>4577.3</v>
      </c>
      <c r="G722" s="3">
        <v>5126.576</v>
      </c>
      <c r="H722" s="3">
        <v>915.46</v>
      </c>
      <c r="I722" s="4" t="s">
        <v>42</v>
      </c>
    </row>
    <row r="723" spans="1:9" ht="18" customHeight="1" x14ac:dyDescent="0.3">
      <c r="A723" s="1">
        <v>2024</v>
      </c>
      <c r="B723" s="1" t="s">
        <v>0</v>
      </c>
      <c r="C723" s="1" t="s">
        <v>14</v>
      </c>
      <c r="D723" s="2" t="s">
        <v>37</v>
      </c>
      <c r="E723" s="3">
        <v>2498</v>
      </c>
      <c r="F723" s="3">
        <v>8000</v>
      </c>
      <c r="G723" s="3">
        <v>8960</v>
      </c>
      <c r="H723" s="3">
        <v>1600</v>
      </c>
      <c r="I723" s="4" t="s">
        <v>42</v>
      </c>
    </row>
    <row r="724" spans="1:9" ht="18" customHeight="1" x14ac:dyDescent="0.3">
      <c r="A724" s="1">
        <v>2024</v>
      </c>
      <c r="B724" s="1" t="s">
        <v>0</v>
      </c>
      <c r="C724" s="1" t="s">
        <v>13</v>
      </c>
      <c r="D724" s="2" t="s">
        <v>35</v>
      </c>
      <c r="E724" s="3">
        <v>1245</v>
      </c>
      <c r="F724" s="3">
        <v>4577.2</v>
      </c>
      <c r="G724" s="3">
        <v>5126.4639999999999</v>
      </c>
      <c r="H724" s="3">
        <v>915.44</v>
      </c>
      <c r="I724" s="4" t="s">
        <v>42</v>
      </c>
    </row>
    <row r="725" spans="1:9" ht="18" customHeight="1" x14ac:dyDescent="0.3">
      <c r="A725" s="1">
        <v>2024</v>
      </c>
      <c r="B725" s="1" t="s">
        <v>0</v>
      </c>
      <c r="C725" s="1" t="s">
        <v>38</v>
      </c>
      <c r="D725" s="5" t="s">
        <v>30</v>
      </c>
      <c r="E725" s="6">
        <v>644</v>
      </c>
      <c r="F725" s="6">
        <v>5743.5</v>
      </c>
      <c r="G725" s="6">
        <v>6432.72</v>
      </c>
      <c r="H725" s="3">
        <v>1148.7</v>
      </c>
      <c r="I725" s="4" t="s">
        <v>42</v>
      </c>
    </row>
    <row r="726" spans="1:9" ht="18" customHeight="1" x14ac:dyDescent="0.3">
      <c r="A726" s="1">
        <v>2024</v>
      </c>
      <c r="B726" s="1" t="s">
        <v>0</v>
      </c>
      <c r="C726" s="1" t="s">
        <v>12</v>
      </c>
      <c r="D726" s="5" t="s">
        <v>29</v>
      </c>
      <c r="E726" s="6">
        <v>643</v>
      </c>
      <c r="F726" s="6">
        <v>7000</v>
      </c>
      <c r="G726" s="6">
        <v>7840</v>
      </c>
      <c r="H726" s="3">
        <v>1400</v>
      </c>
      <c r="I726" s="4" t="s">
        <v>42</v>
      </c>
    </row>
    <row r="727" spans="1:9" ht="18" customHeight="1" x14ac:dyDescent="0.3">
      <c r="A727" s="1">
        <v>2024</v>
      </c>
      <c r="B727" s="1" t="s">
        <v>0</v>
      </c>
      <c r="C727" s="1" t="s">
        <v>38</v>
      </c>
      <c r="D727" s="5" t="s">
        <v>31</v>
      </c>
      <c r="E727" s="6">
        <v>455</v>
      </c>
      <c r="F727" s="6">
        <v>4578.6000000000004</v>
      </c>
      <c r="G727" s="6">
        <v>5128.0320000000002</v>
      </c>
      <c r="H727" s="3">
        <v>915.72000000000014</v>
      </c>
      <c r="I727" s="4" t="s">
        <v>42</v>
      </c>
    </row>
    <row r="728" spans="1:9" ht="18" customHeight="1" x14ac:dyDescent="0.3">
      <c r="A728" s="1">
        <v>2024</v>
      </c>
      <c r="B728" s="1" t="s">
        <v>0</v>
      </c>
      <c r="C728" s="1" t="s">
        <v>12</v>
      </c>
      <c r="D728" s="5" t="s">
        <v>28</v>
      </c>
      <c r="E728" s="7">
        <v>345</v>
      </c>
      <c r="F728" s="7">
        <v>7000</v>
      </c>
      <c r="G728" s="7">
        <v>7840</v>
      </c>
      <c r="H728" s="3">
        <v>1400</v>
      </c>
      <c r="I728" s="4" t="s">
        <v>42</v>
      </c>
    </row>
    <row r="729" spans="1:9" ht="18" customHeight="1" x14ac:dyDescent="0.3">
      <c r="A729" s="1">
        <v>2024</v>
      </c>
      <c r="B729" s="1" t="s">
        <v>0</v>
      </c>
      <c r="C729" s="1" t="s">
        <v>13</v>
      </c>
      <c r="D729" s="2" t="s">
        <v>33</v>
      </c>
      <c r="E729" s="3">
        <v>122</v>
      </c>
      <c r="F729" s="3">
        <v>100</v>
      </c>
      <c r="G729" s="3">
        <v>112</v>
      </c>
      <c r="H729" s="3">
        <v>20</v>
      </c>
      <c r="I729" s="4" t="s">
        <v>42</v>
      </c>
    </row>
    <row r="730" spans="1:9" ht="18" customHeight="1" x14ac:dyDescent="0.3">
      <c r="A730" s="1">
        <v>2024</v>
      </c>
      <c r="B730" s="1" t="s">
        <v>0</v>
      </c>
      <c r="C730" s="1" t="s">
        <v>15</v>
      </c>
      <c r="D730" s="5" t="s">
        <v>26</v>
      </c>
      <c r="E730" s="6">
        <v>78</v>
      </c>
      <c r="F730" s="6">
        <v>4577.2</v>
      </c>
      <c r="G730" s="6">
        <v>5126.4639999999999</v>
      </c>
      <c r="H730" s="3">
        <v>915.44</v>
      </c>
      <c r="I730" s="4" t="s">
        <v>42</v>
      </c>
    </row>
    <row r="731" spans="1:9" ht="18" customHeight="1" x14ac:dyDescent="0.3">
      <c r="A731" s="1">
        <v>2024</v>
      </c>
      <c r="B731" s="1" t="s">
        <v>0</v>
      </c>
      <c r="C731" s="1" t="s">
        <v>15</v>
      </c>
      <c r="D731" s="5" t="s">
        <v>24</v>
      </c>
      <c r="E731" s="6">
        <v>76</v>
      </c>
      <c r="F731" s="6">
        <v>4576.8999999999996</v>
      </c>
      <c r="G731" s="6">
        <v>5126.1279999999997</v>
      </c>
      <c r="H731" s="3">
        <v>915.38</v>
      </c>
      <c r="I731" s="4" t="s">
        <v>42</v>
      </c>
    </row>
    <row r="732" spans="1:9" ht="18" customHeight="1" x14ac:dyDescent="0.3">
      <c r="A732" s="1">
        <v>2024</v>
      </c>
      <c r="B732" s="1" t="s">
        <v>0</v>
      </c>
      <c r="C732" s="1" t="s">
        <v>15</v>
      </c>
      <c r="D732" s="5" t="s">
        <v>25</v>
      </c>
      <c r="E732" s="6">
        <v>46</v>
      </c>
      <c r="F732" s="6">
        <v>200</v>
      </c>
      <c r="G732" s="6">
        <v>224</v>
      </c>
      <c r="H732" s="3">
        <v>40</v>
      </c>
      <c r="I732" s="4" t="s">
        <v>42</v>
      </c>
    </row>
    <row r="733" spans="1:9" ht="18" customHeight="1" x14ac:dyDescent="0.3">
      <c r="A733" s="1">
        <v>2024</v>
      </c>
      <c r="B733" s="1" t="s">
        <v>0</v>
      </c>
      <c r="C733" s="1" t="s">
        <v>15</v>
      </c>
      <c r="D733" s="5" t="s">
        <v>23</v>
      </c>
      <c r="E733" s="6">
        <v>34</v>
      </c>
      <c r="F733" s="6">
        <v>4576.8</v>
      </c>
      <c r="G733" s="6">
        <v>5126.0160000000005</v>
      </c>
      <c r="H733" s="3">
        <v>915.36000000000013</v>
      </c>
      <c r="I733" s="4" t="s">
        <v>42</v>
      </c>
    </row>
    <row r="734" spans="1:9" ht="18" customHeight="1" x14ac:dyDescent="0.3">
      <c r="A734" s="1">
        <v>2024</v>
      </c>
      <c r="B734" s="1" t="s">
        <v>0</v>
      </c>
      <c r="C734" s="1" t="s">
        <v>13</v>
      </c>
      <c r="D734" s="2" t="s">
        <v>34</v>
      </c>
      <c r="E734" s="3">
        <v>7</v>
      </c>
      <c r="F734" s="3">
        <v>200</v>
      </c>
      <c r="G734" s="3">
        <v>224</v>
      </c>
      <c r="H734" s="3">
        <v>40</v>
      </c>
      <c r="I734" s="4" t="s">
        <v>42</v>
      </c>
    </row>
    <row r="735" spans="1:9" ht="18" customHeight="1" x14ac:dyDescent="0.3">
      <c r="A735" s="1">
        <v>2024</v>
      </c>
      <c r="B735" s="1" t="s">
        <v>0</v>
      </c>
      <c r="C735" s="1" t="s">
        <v>32</v>
      </c>
      <c r="D735" s="5" t="s">
        <v>32</v>
      </c>
      <c r="E735" s="6">
        <v>3</v>
      </c>
      <c r="F735" s="6">
        <v>6600</v>
      </c>
      <c r="G735" s="6">
        <v>7392</v>
      </c>
      <c r="H735" s="3">
        <v>1320</v>
      </c>
      <c r="I735" s="4" t="s">
        <v>42</v>
      </c>
    </row>
    <row r="736" spans="1:9" ht="18" customHeight="1" x14ac:dyDescent="0.3">
      <c r="A736" s="1">
        <v>2024</v>
      </c>
      <c r="B736" s="1" t="s">
        <v>0</v>
      </c>
      <c r="C736" s="1" t="s">
        <v>15</v>
      </c>
      <c r="D736" s="5" t="s">
        <v>27</v>
      </c>
      <c r="E736" s="6">
        <v>3</v>
      </c>
      <c r="F736" s="6">
        <v>4577.3</v>
      </c>
      <c r="G736" s="6">
        <v>5126.576</v>
      </c>
      <c r="H736" s="3">
        <v>915.46</v>
      </c>
      <c r="I736" s="4" t="s">
        <v>42</v>
      </c>
    </row>
    <row r="737" spans="1:9" ht="18" customHeight="1" x14ac:dyDescent="0.3">
      <c r="A737" s="1">
        <v>2024</v>
      </c>
      <c r="B737" s="1" t="s">
        <v>1</v>
      </c>
      <c r="C737" s="1" t="s">
        <v>14</v>
      </c>
      <c r="D737" s="2" t="s">
        <v>36</v>
      </c>
      <c r="E737" s="3">
        <v>3566</v>
      </c>
      <c r="F737" s="3">
        <v>4577.3</v>
      </c>
      <c r="G737" s="3">
        <v>5126.576</v>
      </c>
      <c r="H737" s="3">
        <v>915.46</v>
      </c>
      <c r="I737" s="4" t="s">
        <v>42</v>
      </c>
    </row>
    <row r="738" spans="1:9" ht="18" customHeight="1" x14ac:dyDescent="0.3">
      <c r="A738" s="1">
        <v>2024</v>
      </c>
      <c r="B738" s="1" t="s">
        <v>1</v>
      </c>
      <c r="C738" s="1" t="s">
        <v>14</v>
      </c>
      <c r="D738" s="2" t="s">
        <v>37</v>
      </c>
      <c r="E738" s="3">
        <v>2498</v>
      </c>
      <c r="F738" s="3">
        <v>8000</v>
      </c>
      <c r="G738" s="3">
        <v>8960</v>
      </c>
      <c r="H738" s="3">
        <v>1600</v>
      </c>
      <c r="I738" s="4" t="s">
        <v>42</v>
      </c>
    </row>
    <row r="739" spans="1:9" ht="18" customHeight="1" x14ac:dyDescent="0.3">
      <c r="A739" s="1">
        <v>2024</v>
      </c>
      <c r="B739" s="1" t="s">
        <v>1</v>
      </c>
      <c r="C739" s="1" t="s">
        <v>13</v>
      </c>
      <c r="D739" s="2" t="s">
        <v>35</v>
      </c>
      <c r="E739" s="3">
        <v>1245</v>
      </c>
      <c r="F739" s="3">
        <v>4577.2</v>
      </c>
      <c r="G739" s="3">
        <v>5126.4639999999999</v>
      </c>
      <c r="H739" s="3">
        <v>915.44</v>
      </c>
      <c r="I739" s="4" t="s">
        <v>42</v>
      </c>
    </row>
    <row r="740" spans="1:9" ht="18" customHeight="1" x14ac:dyDescent="0.3">
      <c r="A740" s="1">
        <v>2024</v>
      </c>
      <c r="B740" s="1" t="s">
        <v>1</v>
      </c>
      <c r="C740" s="1" t="s">
        <v>38</v>
      </c>
      <c r="D740" s="5" t="s">
        <v>30</v>
      </c>
      <c r="E740" s="6">
        <v>644</v>
      </c>
      <c r="F740" s="6">
        <v>5743.5</v>
      </c>
      <c r="G740" s="6">
        <v>6432.72</v>
      </c>
      <c r="H740" s="3">
        <v>1148.7</v>
      </c>
      <c r="I740" s="4" t="s">
        <v>42</v>
      </c>
    </row>
    <row r="741" spans="1:9" ht="18" customHeight="1" x14ac:dyDescent="0.3">
      <c r="A741" s="1">
        <v>2024</v>
      </c>
      <c r="B741" s="1" t="s">
        <v>1</v>
      </c>
      <c r="C741" s="1" t="s">
        <v>12</v>
      </c>
      <c r="D741" s="5" t="s">
        <v>29</v>
      </c>
      <c r="E741" s="6">
        <v>643</v>
      </c>
      <c r="F741" s="6">
        <v>7000</v>
      </c>
      <c r="G741" s="6">
        <v>7840</v>
      </c>
      <c r="H741" s="3">
        <v>1400</v>
      </c>
      <c r="I741" s="4" t="s">
        <v>42</v>
      </c>
    </row>
    <row r="742" spans="1:9" ht="18" customHeight="1" x14ac:dyDescent="0.3">
      <c r="A742" s="1">
        <v>2024</v>
      </c>
      <c r="B742" s="1" t="s">
        <v>1</v>
      </c>
      <c r="C742" s="1" t="s">
        <v>38</v>
      </c>
      <c r="D742" s="5" t="s">
        <v>31</v>
      </c>
      <c r="E742" s="6">
        <v>455</v>
      </c>
      <c r="F742" s="6">
        <v>4578.6000000000004</v>
      </c>
      <c r="G742" s="6">
        <v>5128.0320000000002</v>
      </c>
      <c r="H742" s="3">
        <v>915.72000000000014</v>
      </c>
      <c r="I742" s="4" t="s">
        <v>42</v>
      </c>
    </row>
    <row r="743" spans="1:9" ht="18" customHeight="1" x14ac:dyDescent="0.3">
      <c r="A743" s="1">
        <v>2024</v>
      </c>
      <c r="B743" s="1" t="s">
        <v>1</v>
      </c>
      <c r="C743" s="1" t="s">
        <v>12</v>
      </c>
      <c r="D743" s="5" t="s">
        <v>28</v>
      </c>
      <c r="E743" s="7">
        <v>345</v>
      </c>
      <c r="F743" s="7">
        <v>7000</v>
      </c>
      <c r="G743" s="7">
        <v>7840</v>
      </c>
      <c r="H743" s="3">
        <v>1400</v>
      </c>
      <c r="I743" s="4" t="s">
        <v>42</v>
      </c>
    </row>
    <row r="744" spans="1:9" ht="18" customHeight="1" x14ac:dyDescent="0.3">
      <c r="A744" s="1">
        <v>2024</v>
      </c>
      <c r="B744" s="1" t="s">
        <v>1</v>
      </c>
      <c r="C744" s="1" t="s">
        <v>13</v>
      </c>
      <c r="D744" s="2" t="s">
        <v>33</v>
      </c>
      <c r="E744" s="3">
        <v>122</v>
      </c>
      <c r="F744" s="3">
        <v>100</v>
      </c>
      <c r="G744" s="3">
        <v>112</v>
      </c>
      <c r="H744" s="3">
        <v>20</v>
      </c>
      <c r="I744" s="4" t="s">
        <v>42</v>
      </c>
    </row>
    <row r="745" spans="1:9" ht="18" customHeight="1" x14ac:dyDescent="0.3">
      <c r="A745" s="1">
        <v>2024</v>
      </c>
      <c r="B745" s="1" t="s">
        <v>1</v>
      </c>
      <c r="C745" s="1" t="s">
        <v>15</v>
      </c>
      <c r="D745" s="5" t="s">
        <v>26</v>
      </c>
      <c r="E745" s="6">
        <v>78</v>
      </c>
      <c r="F745" s="6">
        <v>4577.2</v>
      </c>
      <c r="G745" s="6">
        <v>5126.4639999999999</v>
      </c>
      <c r="H745" s="3">
        <v>915.44</v>
      </c>
      <c r="I745" s="4" t="s">
        <v>42</v>
      </c>
    </row>
    <row r="746" spans="1:9" ht="18" customHeight="1" x14ac:dyDescent="0.3">
      <c r="A746" s="1">
        <v>2024</v>
      </c>
      <c r="B746" s="1" t="s">
        <v>1</v>
      </c>
      <c r="C746" s="1" t="s">
        <v>15</v>
      </c>
      <c r="D746" s="5" t="s">
        <v>24</v>
      </c>
      <c r="E746" s="6">
        <v>76</v>
      </c>
      <c r="F746" s="6">
        <v>4576.8999999999996</v>
      </c>
      <c r="G746" s="6">
        <v>5126.1279999999997</v>
      </c>
      <c r="H746" s="3">
        <v>915.38</v>
      </c>
      <c r="I746" s="4" t="s">
        <v>42</v>
      </c>
    </row>
    <row r="747" spans="1:9" ht="18" customHeight="1" x14ac:dyDescent="0.3">
      <c r="A747" s="1">
        <v>2024</v>
      </c>
      <c r="B747" s="1" t="s">
        <v>1</v>
      </c>
      <c r="C747" s="1" t="s">
        <v>15</v>
      </c>
      <c r="D747" s="5" t="s">
        <v>25</v>
      </c>
      <c r="E747" s="6">
        <v>46</v>
      </c>
      <c r="F747" s="6">
        <v>200</v>
      </c>
      <c r="G747" s="6">
        <v>224</v>
      </c>
      <c r="H747" s="3">
        <v>40</v>
      </c>
      <c r="I747" s="4" t="s">
        <v>42</v>
      </c>
    </row>
    <row r="748" spans="1:9" ht="18" customHeight="1" x14ac:dyDescent="0.3">
      <c r="A748" s="1">
        <v>2024</v>
      </c>
      <c r="B748" s="1" t="s">
        <v>1</v>
      </c>
      <c r="C748" s="1" t="s">
        <v>15</v>
      </c>
      <c r="D748" s="5" t="s">
        <v>23</v>
      </c>
      <c r="E748" s="6">
        <v>34</v>
      </c>
      <c r="F748" s="6">
        <v>4576.8</v>
      </c>
      <c r="G748" s="6">
        <v>5126.0160000000005</v>
      </c>
      <c r="H748" s="3">
        <v>915.36000000000013</v>
      </c>
      <c r="I748" s="4" t="s">
        <v>42</v>
      </c>
    </row>
    <row r="749" spans="1:9" ht="18" customHeight="1" x14ac:dyDescent="0.3">
      <c r="A749" s="1">
        <v>2024</v>
      </c>
      <c r="B749" s="1" t="s">
        <v>1</v>
      </c>
      <c r="C749" s="1" t="s">
        <v>13</v>
      </c>
      <c r="D749" s="2" t="s">
        <v>34</v>
      </c>
      <c r="E749" s="3">
        <v>7</v>
      </c>
      <c r="F749" s="3">
        <v>200</v>
      </c>
      <c r="G749" s="3">
        <v>224</v>
      </c>
      <c r="H749" s="3">
        <v>40</v>
      </c>
      <c r="I749" s="4" t="s">
        <v>42</v>
      </c>
    </row>
    <row r="750" spans="1:9" ht="18" customHeight="1" x14ac:dyDescent="0.3">
      <c r="A750" s="1">
        <v>2024</v>
      </c>
      <c r="B750" s="1" t="s">
        <v>1</v>
      </c>
      <c r="C750" s="1" t="s">
        <v>15</v>
      </c>
      <c r="D750" s="5" t="s">
        <v>27</v>
      </c>
      <c r="E750" s="6">
        <v>3</v>
      </c>
      <c r="F750" s="6">
        <v>4577.3</v>
      </c>
      <c r="G750" s="6">
        <v>5126.576</v>
      </c>
      <c r="H750" s="3">
        <v>915.46</v>
      </c>
      <c r="I750" s="4" t="s">
        <v>42</v>
      </c>
    </row>
    <row r="751" spans="1:9" ht="18" customHeight="1" x14ac:dyDescent="0.3">
      <c r="A751" s="1">
        <v>2024</v>
      </c>
      <c r="B751" s="1" t="s">
        <v>1</v>
      </c>
      <c r="C751" s="1" t="s">
        <v>32</v>
      </c>
      <c r="D751" s="5" t="s">
        <v>32</v>
      </c>
      <c r="E751" s="6">
        <v>2</v>
      </c>
      <c r="F751" s="6">
        <v>6600</v>
      </c>
      <c r="G751" s="6">
        <v>7392</v>
      </c>
      <c r="H751" s="3">
        <v>1320</v>
      </c>
      <c r="I751" s="4" t="s">
        <v>42</v>
      </c>
    </row>
    <row r="752" spans="1:9" ht="18" customHeight="1" x14ac:dyDescent="0.3">
      <c r="A752" s="1">
        <v>2024</v>
      </c>
      <c r="B752" s="1" t="s">
        <v>2</v>
      </c>
      <c r="C752" s="1" t="s">
        <v>14</v>
      </c>
      <c r="D752" s="2" t="s">
        <v>36</v>
      </c>
      <c r="E752" s="3">
        <v>3566</v>
      </c>
      <c r="F752" s="3">
        <v>4577.3</v>
      </c>
      <c r="G752" s="3">
        <v>5126.576</v>
      </c>
      <c r="H752" s="3">
        <v>915.46</v>
      </c>
      <c r="I752" s="4" t="s">
        <v>42</v>
      </c>
    </row>
    <row r="753" spans="1:9" ht="18" customHeight="1" x14ac:dyDescent="0.3">
      <c r="A753" s="1">
        <v>2024</v>
      </c>
      <c r="B753" s="1" t="s">
        <v>2</v>
      </c>
      <c r="C753" s="1" t="s">
        <v>14</v>
      </c>
      <c r="D753" s="2" t="s">
        <v>37</v>
      </c>
      <c r="E753" s="3">
        <v>2498</v>
      </c>
      <c r="F753" s="3">
        <v>8000</v>
      </c>
      <c r="G753" s="3">
        <v>8960</v>
      </c>
      <c r="H753" s="3">
        <v>1600</v>
      </c>
      <c r="I753" s="4" t="s">
        <v>42</v>
      </c>
    </row>
    <row r="754" spans="1:9" ht="18" customHeight="1" x14ac:dyDescent="0.3">
      <c r="A754" s="1">
        <v>2024</v>
      </c>
      <c r="B754" s="1" t="s">
        <v>2</v>
      </c>
      <c r="C754" s="1" t="s">
        <v>13</v>
      </c>
      <c r="D754" s="2" t="s">
        <v>35</v>
      </c>
      <c r="E754" s="3">
        <v>1245</v>
      </c>
      <c r="F754" s="3">
        <v>4577.2</v>
      </c>
      <c r="G754" s="3">
        <v>5126.4639999999999</v>
      </c>
      <c r="H754" s="3">
        <v>915.44</v>
      </c>
      <c r="I754" s="4" t="s">
        <v>42</v>
      </c>
    </row>
    <row r="755" spans="1:9" ht="18" customHeight="1" x14ac:dyDescent="0.3">
      <c r="A755" s="1">
        <v>2024</v>
      </c>
      <c r="B755" s="1" t="s">
        <v>2</v>
      </c>
      <c r="C755" s="1" t="s">
        <v>38</v>
      </c>
      <c r="D755" s="5" t="s">
        <v>30</v>
      </c>
      <c r="E755" s="6">
        <v>644</v>
      </c>
      <c r="F755" s="6">
        <v>5743.5</v>
      </c>
      <c r="G755" s="6">
        <v>6432.72</v>
      </c>
      <c r="H755" s="3">
        <v>1148.7</v>
      </c>
      <c r="I755" s="4" t="s">
        <v>40</v>
      </c>
    </row>
    <row r="756" spans="1:9" ht="18" customHeight="1" x14ac:dyDescent="0.3">
      <c r="A756" s="1">
        <v>2024</v>
      </c>
      <c r="B756" s="1" t="s">
        <v>2</v>
      </c>
      <c r="C756" s="1" t="s">
        <v>12</v>
      </c>
      <c r="D756" s="5" t="s">
        <v>29</v>
      </c>
      <c r="E756" s="6">
        <v>643</v>
      </c>
      <c r="F756" s="6">
        <v>7000</v>
      </c>
      <c r="G756" s="6">
        <v>7840</v>
      </c>
      <c r="H756" s="3">
        <v>1400</v>
      </c>
      <c r="I756" s="4" t="s">
        <v>40</v>
      </c>
    </row>
    <row r="757" spans="1:9" ht="18" customHeight="1" x14ac:dyDescent="0.3">
      <c r="A757" s="1">
        <v>2024</v>
      </c>
      <c r="B757" s="1" t="s">
        <v>2</v>
      </c>
      <c r="C757" s="1" t="s">
        <v>38</v>
      </c>
      <c r="D757" s="5" t="s">
        <v>31</v>
      </c>
      <c r="E757" s="6">
        <v>455</v>
      </c>
      <c r="F757" s="6">
        <v>4578.6000000000004</v>
      </c>
      <c r="G757" s="6">
        <v>5128.0320000000002</v>
      </c>
      <c r="H757" s="3">
        <v>915.72000000000014</v>
      </c>
      <c r="I757" s="4" t="s">
        <v>40</v>
      </c>
    </row>
    <row r="758" spans="1:9" ht="18" customHeight="1" x14ac:dyDescent="0.3">
      <c r="A758" s="1">
        <v>2024</v>
      </c>
      <c r="B758" s="1" t="s">
        <v>2</v>
      </c>
      <c r="C758" s="1" t="s">
        <v>12</v>
      </c>
      <c r="D758" s="5" t="s">
        <v>28</v>
      </c>
      <c r="E758" s="7">
        <v>345</v>
      </c>
      <c r="F758" s="7">
        <v>7000</v>
      </c>
      <c r="G758" s="7">
        <v>7840</v>
      </c>
      <c r="H758" s="3">
        <v>1400</v>
      </c>
      <c r="I758" s="4" t="s">
        <v>40</v>
      </c>
    </row>
    <row r="759" spans="1:9" ht="18" customHeight="1" x14ac:dyDescent="0.3">
      <c r="A759" s="1">
        <v>2024</v>
      </c>
      <c r="B759" s="1" t="s">
        <v>2</v>
      </c>
      <c r="C759" s="1" t="s">
        <v>13</v>
      </c>
      <c r="D759" s="2" t="s">
        <v>33</v>
      </c>
      <c r="E759" s="3">
        <v>122</v>
      </c>
      <c r="F759" s="3">
        <v>100</v>
      </c>
      <c r="G759" s="3">
        <v>112</v>
      </c>
      <c r="H759" s="3">
        <v>20</v>
      </c>
      <c r="I759" s="4" t="s">
        <v>40</v>
      </c>
    </row>
    <row r="760" spans="1:9" ht="18" customHeight="1" x14ac:dyDescent="0.3">
      <c r="A760" s="1">
        <v>2024</v>
      </c>
      <c r="B760" s="1" t="s">
        <v>2</v>
      </c>
      <c r="C760" s="1" t="s">
        <v>15</v>
      </c>
      <c r="D760" s="5" t="s">
        <v>26</v>
      </c>
      <c r="E760" s="6">
        <v>78</v>
      </c>
      <c r="F760" s="6">
        <v>4577.2</v>
      </c>
      <c r="G760" s="6">
        <v>5126.4639999999999</v>
      </c>
      <c r="H760" s="3">
        <v>915.44</v>
      </c>
      <c r="I760" s="4" t="s">
        <v>40</v>
      </c>
    </row>
    <row r="761" spans="1:9" ht="18" customHeight="1" x14ac:dyDescent="0.3">
      <c r="A761" s="1">
        <v>2024</v>
      </c>
      <c r="B761" s="1" t="s">
        <v>2</v>
      </c>
      <c r="C761" s="1" t="s">
        <v>15</v>
      </c>
      <c r="D761" s="5" t="s">
        <v>24</v>
      </c>
      <c r="E761" s="6">
        <v>76</v>
      </c>
      <c r="F761" s="6">
        <v>4576.8999999999996</v>
      </c>
      <c r="G761" s="6">
        <v>5126.1279999999997</v>
      </c>
      <c r="H761" s="3">
        <v>915.38</v>
      </c>
      <c r="I761" s="4" t="s">
        <v>40</v>
      </c>
    </row>
    <row r="762" spans="1:9" ht="18" customHeight="1" x14ac:dyDescent="0.3">
      <c r="A762" s="1">
        <v>2024</v>
      </c>
      <c r="B762" s="1" t="s">
        <v>2</v>
      </c>
      <c r="C762" s="1" t="s">
        <v>15</v>
      </c>
      <c r="D762" s="5" t="s">
        <v>25</v>
      </c>
      <c r="E762" s="6">
        <v>46</v>
      </c>
      <c r="F762" s="6">
        <v>200</v>
      </c>
      <c r="G762" s="6">
        <v>224</v>
      </c>
      <c r="H762" s="3">
        <v>40</v>
      </c>
      <c r="I762" s="4" t="s">
        <v>40</v>
      </c>
    </row>
    <row r="763" spans="1:9" ht="18" customHeight="1" x14ac:dyDescent="0.3">
      <c r="A763" s="1">
        <v>2024</v>
      </c>
      <c r="B763" s="1" t="s">
        <v>2</v>
      </c>
      <c r="C763" s="1" t="s">
        <v>15</v>
      </c>
      <c r="D763" s="5" t="s">
        <v>23</v>
      </c>
      <c r="E763" s="6">
        <v>34</v>
      </c>
      <c r="F763" s="6">
        <v>4576.8</v>
      </c>
      <c r="G763" s="6">
        <v>5126.0160000000005</v>
      </c>
      <c r="H763" s="3">
        <v>915.36000000000013</v>
      </c>
      <c r="I763" s="4" t="s">
        <v>40</v>
      </c>
    </row>
    <row r="764" spans="1:9" ht="18" customHeight="1" x14ac:dyDescent="0.3">
      <c r="A764" s="1">
        <v>2024</v>
      </c>
      <c r="B764" s="1" t="s">
        <v>2</v>
      </c>
      <c r="C764" s="1" t="s">
        <v>13</v>
      </c>
      <c r="D764" s="2" t="s">
        <v>34</v>
      </c>
      <c r="E764" s="3">
        <v>7</v>
      </c>
      <c r="F764" s="3">
        <v>200</v>
      </c>
      <c r="G764" s="3">
        <v>224</v>
      </c>
      <c r="H764" s="3">
        <v>40</v>
      </c>
      <c r="I764" s="4" t="s">
        <v>40</v>
      </c>
    </row>
    <row r="765" spans="1:9" ht="18" customHeight="1" x14ac:dyDescent="0.3">
      <c r="A765" s="1">
        <v>2024</v>
      </c>
      <c r="B765" s="1" t="s">
        <v>2</v>
      </c>
      <c r="C765" s="1" t="s">
        <v>15</v>
      </c>
      <c r="D765" s="5" t="s">
        <v>27</v>
      </c>
      <c r="E765" s="6">
        <v>3</v>
      </c>
      <c r="F765" s="6">
        <v>4577.3</v>
      </c>
      <c r="G765" s="6">
        <v>5126.576</v>
      </c>
      <c r="H765" s="3">
        <v>915.46</v>
      </c>
      <c r="I765" s="4" t="s">
        <v>40</v>
      </c>
    </row>
    <row r="766" spans="1:9" ht="18" customHeight="1" x14ac:dyDescent="0.3">
      <c r="A766" s="1">
        <v>2024</v>
      </c>
      <c r="B766" s="1" t="s">
        <v>2</v>
      </c>
      <c r="C766" s="1" t="s">
        <v>32</v>
      </c>
      <c r="D766" s="5" t="s">
        <v>32</v>
      </c>
      <c r="E766" s="6">
        <v>2</v>
      </c>
      <c r="F766" s="6">
        <v>6600</v>
      </c>
      <c r="G766" s="6">
        <v>7392</v>
      </c>
      <c r="H766" s="3">
        <v>1320</v>
      </c>
      <c r="I766" s="4" t="s">
        <v>40</v>
      </c>
    </row>
    <row r="767" spans="1:9" ht="18" customHeight="1" x14ac:dyDescent="0.3">
      <c r="A767" s="1">
        <v>2024</v>
      </c>
      <c r="B767" s="1" t="s">
        <v>3</v>
      </c>
      <c r="C767" s="1" t="s">
        <v>14</v>
      </c>
      <c r="D767" s="2" t="s">
        <v>36</v>
      </c>
      <c r="E767" s="3">
        <v>3566</v>
      </c>
      <c r="F767" s="3">
        <v>4577.3</v>
      </c>
      <c r="G767" s="3">
        <v>5126.576</v>
      </c>
      <c r="H767" s="3">
        <v>915.46</v>
      </c>
      <c r="I767" s="4" t="s">
        <v>40</v>
      </c>
    </row>
    <row r="768" spans="1:9" ht="18" customHeight="1" x14ac:dyDescent="0.3">
      <c r="A768" s="1">
        <v>2024</v>
      </c>
      <c r="B768" s="1" t="s">
        <v>3</v>
      </c>
      <c r="C768" s="1" t="s">
        <v>14</v>
      </c>
      <c r="D768" s="2" t="s">
        <v>37</v>
      </c>
      <c r="E768" s="3">
        <v>2498</v>
      </c>
      <c r="F768" s="3">
        <v>8000</v>
      </c>
      <c r="G768" s="3">
        <v>8960</v>
      </c>
      <c r="H768" s="3">
        <v>1600</v>
      </c>
      <c r="I768" s="4" t="s">
        <v>40</v>
      </c>
    </row>
    <row r="769" spans="1:9" ht="18" customHeight="1" x14ac:dyDescent="0.3">
      <c r="A769" s="1">
        <v>2024</v>
      </c>
      <c r="B769" s="1" t="s">
        <v>3</v>
      </c>
      <c r="C769" s="1" t="s">
        <v>13</v>
      </c>
      <c r="D769" s="2" t="s">
        <v>35</v>
      </c>
      <c r="E769" s="3">
        <v>1245</v>
      </c>
      <c r="F769" s="3">
        <v>4577.2</v>
      </c>
      <c r="G769" s="3">
        <v>5126.4639999999999</v>
      </c>
      <c r="H769" s="3">
        <v>915.44</v>
      </c>
      <c r="I769" s="4" t="s">
        <v>40</v>
      </c>
    </row>
    <row r="770" spans="1:9" ht="18" customHeight="1" x14ac:dyDescent="0.3">
      <c r="A770" s="1">
        <v>2024</v>
      </c>
      <c r="B770" s="1" t="s">
        <v>3</v>
      </c>
      <c r="C770" s="1" t="s">
        <v>38</v>
      </c>
      <c r="D770" s="5" t="s">
        <v>30</v>
      </c>
      <c r="E770" s="6">
        <v>644</v>
      </c>
      <c r="F770" s="6">
        <v>5743.5</v>
      </c>
      <c r="G770" s="6">
        <v>6432.72</v>
      </c>
      <c r="H770" s="3">
        <v>1148.7</v>
      </c>
      <c r="I770" s="4" t="s">
        <v>40</v>
      </c>
    </row>
    <row r="771" spans="1:9" ht="18" customHeight="1" x14ac:dyDescent="0.3">
      <c r="A771" s="1">
        <v>2024</v>
      </c>
      <c r="B771" s="1" t="s">
        <v>3</v>
      </c>
      <c r="C771" s="1" t="s">
        <v>12</v>
      </c>
      <c r="D771" s="5" t="s">
        <v>29</v>
      </c>
      <c r="E771" s="6">
        <v>643</v>
      </c>
      <c r="F771" s="6">
        <v>7000</v>
      </c>
      <c r="G771" s="6">
        <v>7840</v>
      </c>
      <c r="H771" s="3">
        <v>1400</v>
      </c>
      <c r="I771" s="4" t="s">
        <v>40</v>
      </c>
    </row>
    <row r="772" spans="1:9" ht="18" customHeight="1" x14ac:dyDescent="0.3">
      <c r="A772" s="1">
        <v>2024</v>
      </c>
      <c r="B772" s="1" t="s">
        <v>3</v>
      </c>
      <c r="C772" s="1" t="s">
        <v>38</v>
      </c>
      <c r="D772" s="5" t="s">
        <v>31</v>
      </c>
      <c r="E772" s="6">
        <v>455</v>
      </c>
      <c r="F772" s="6">
        <v>4578.6000000000004</v>
      </c>
      <c r="G772" s="6">
        <v>5128.0320000000002</v>
      </c>
      <c r="H772" s="3">
        <v>915.72000000000014</v>
      </c>
      <c r="I772" s="4" t="s">
        <v>40</v>
      </c>
    </row>
    <row r="773" spans="1:9" ht="18" customHeight="1" x14ac:dyDescent="0.3">
      <c r="A773" s="1">
        <v>2024</v>
      </c>
      <c r="B773" s="1" t="s">
        <v>3</v>
      </c>
      <c r="C773" s="1" t="s">
        <v>12</v>
      </c>
      <c r="D773" s="5" t="s">
        <v>28</v>
      </c>
      <c r="E773" s="7">
        <v>345</v>
      </c>
      <c r="F773" s="7">
        <v>7000</v>
      </c>
      <c r="G773" s="7">
        <v>7840</v>
      </c>
      <c r="H773" s="3">
        <v>1400</v>
      </c>
      <c r="I773" s="4" t="s">
        <v>40</v>
      </c>
    </row>
    <row r="774" spans="1:9" ht="18" customHeight="1" x14ac:dyDescent="0.3">
      <c r="A774" s="1">
        <v>2024</v>
      </c>
      <c r="B774" s="1" t="s">
        <v>3</v>
      </c>
      <c r="C774" s="1" t="s">
        <v>13</v>
      </c>
      <c r="D774" s="2" t="s">
        <v>33</v>
      </c>
      <c r="E774" s="3">
        <v>122</v>
      </c>
      <c r="F774" s="3">
        <v>100</v>
      </c>
      <c r="G774" s="3">
        <v>112</v>
      </c>
      <c r="H774" s="3">
        <v>20</v>
      </c>
      <c r="I774" s="4" t="s">
        <v>40</v>
      </c>
    </row>
    <row r="775" spans="1:9" ht="18" customHeight="1" x14ac:dyDescent="0.3">
      <c r="A775" s="1">
        <v>2024</v>
      </c>
      <c r="B775" s="1" t="s">
        <v>3</v>
      </c>
      <c r="C775" s="1" t="s">
        <v>15</v>
      </c>
      <c r="D775" s="5" t="s">
        <v>26</v>
      </c>
      <c r="E775" s="6">
        <v>78</v>
      </c>
      <c r="F775" s="6">
        <v>4577.2</v>
      </c>
      <c r="G775" s="6">
        <v>5126.4639999999999</v>
      </c>
      <c r="H775" s="3">
        <v>915.44</v>
      </c>
      <c r="I775" s="4" t="s">
        <v>40</v>
      </c>
    </row>
    <row r="776" spans="1:9" ht="18" customHeight="1" x14ac:dyDescent="0.3">
      <c r="A776" s="1">
        <v>2024</v>
      </c>
      <c r="B776" s="1" t="s">
        <v>3</v>
      </c>
      <c r="C776" s="1" t="s">
        <v>15</v>
      </c>
      <c r="D776" s="5" t="s">
        <v>24</v>
      </c>
      <c r="E776" s="6">
        <v>76</v>
      </c>
      <c r="F776" s="6">
        <v>4576.8999999999996</v>
      </c>
      <c r="G776" s="6">
        <v>5126.1279999999997</v>
      </c>
      <c r="H776" s="3">
        <v>915.38</v>
      </c>
      <c r="I776" s="4" t="s">
        <v>40</v>
      </c>
    </row>
    <row r="777" spans="1:9" ht="18" customHeight="1" x14ac:dyDescent="0.3">
      <c r="A777" s="1">
        <v>2024</v>
      </c>
      <c r="B777" s="1" t="s">
        <v>3</v>
      </c>
      <c r="C777" s="1" t="s">
        <v>15</v>
      </c>
      <c r="D777" s="5" t="s">
        <v>25</v>
      </c>
      <c r="E777" s="6">
        <v>46</v>
      </c>
      <c r="F777" s="6">
        <v>200</v>
      </c>
      <c r="G777" s="6">
        <v>224</v>
      </c>
      <c r="H777" s="3">
        <v>40</v>
      </c>
      <c r="I777" s="4" t="s">
        <v>40</v>
      </c>
    </row>
    <row r="778" spans="1:9" ht="18" customHeight="1" x14ac:dyDescent="0.3">
      <c r="A778" s="1">
        <v>2024</v>
      </c>
      <c r="B778" s="1" t="s">
        <v>3</v>
      </c>
      <c r="C778" s="1" t="s">
        <v>15</v>
      </c>
      <c r="D778" s="5" t="s">
        <v>23</v>
      </c>
      <c r="E778" s="6">
        <v>34</v>
      </c>
      <c r="F778" s="6">
        <v>4576.8</v>
      </c>
      <c r="G778" s="6">
        <v>5126.0160000000005</v>
      </c>
      <c r="H778" s="3">
        <v>915.36000000000013</v>
      </c>
      <c r="I778" s="4" t="s">
        <v>40</v>
      </c>
    </row>
    <row r="779" spans="1:9" ht="18" customHeight="1" x14ac:dyDescent="0.3">
      <c r="A779" s="1">
        <v>2024</v>
      </c>
      <c r="B779" s="1" t="s">
        <v>3</v>
      </c>
      <c r="C779" s="1" t="s">
        <v>13</v>
      </c>
      <c r="D779" s="2" t="s">
        <v>34</v>
      </c>
      <c r="E779" s="3">
        <v>7</v>
      </c>
      <c r="F779" s="3">
        <v>200</v>
      </c>
      <c r="G779" s="3">
        <v>224</v>
      </c>
      <c r="H779" s="3">
        <v>40</v>
      </c>
      <c r="I779" s="4" t="s">
        <v>40</v>
      </c>
    </row>
    <row r="780" spans="1:9" ht="18" customHeight="1" x14ac:dyDescent="0.3">
      <c r="A780" s="1">
        <v>2024</v>
      </c>
      <c r="B780" s="1" t="s">
        <v>3</v>
      </c>
      <c r="C780" s="1" t="s">
        <v>15</v>
      </c>
      <c r="D780" s="5" t="s">
        <v>27</v>
      </c>
      <c r="E780" s="6">
        <v>3</v>
      </c>
      <c r="F780" s="6">
        <v>4577.3</v>
      </c>
      <c r="G780" s="6">
        <v>5126.576</v>
      </c>
      <c r="H780" s="3">
        <v>915.46</v>
      </c>
      <c r="I780" s="4" t="s">
        <v>40</v>
      </c>
    </row>
    <row r="781" spans="1:9" ht="18" customHeight="1" x14ac:dyDescent="0.3">
      <c r="A781" s="1">
        <v>2024</v>
      </c>
      <c r="B781" s="1" t="s">
        <v>3</v>
      </c>
      <c r="C781" s="1" t="s">
        <v>32</v>
      </c>
      <c r="D781" s="5" t="s">
        <v>32</v>
      </c>
      <c r="E781" s="6">
        <v>2</v>
      </c>
      <c r="F781" s="6">
        <v>6600</v>
      </c>
      <c r="G781" s="6">
        <v>7392</v>
      </c>
      <c r="H781" s="3">
        <v>1320</v>
      </c>
      <c r="I781" s="4" t="s">
        <v>40</v>
      </c>
    </row>
    <row r="782" spans="1:9" ht="18" customHeight="1" x14ac:dyDescent="0.3">
      <c r="A782" s="1">
        <v>2024</v>
      </c>
      <c r="B782" s="1" t="s">
        <v>4</v>
      </c>
      <c r="C782" s="1" t="s">
        <v>14</v>
      </c>
      <c r="D782" s="2" t="s">
        <v>36</v>
      </c>
      <c r="E782" s="3">
        <v>3566</v>
      </c>
      <c r="F782" s="3">
        <v>4577.3</v>
      </c>
      <c r="G782" s="3">
        <v>5126.576</v>
      </c>
      <c r="H782" s="3">
        <v>915.46</v>
      </c>
      <c r="I782" s="4" t="s">
        <v>40</v>
      </c>
    </row>
    <row r="783" spans="1:9" ht="18" customHeight="1" x14ac:dyDescent="0.3">
      <c r="A783" s="1">
        <v>2024</v>
      </c>
      <c r="B783" s="1" t="s">
        <v>4</v>
      </c>
      <c r="C783" s="1" t="s">
        <v>14</v>
      </c>
      <c r="D783" s="2" t="s">
        <v>37</v>
      </c>
      <c r="E783" s="3">
        <v>2498</v>
      </c>
      <c r="F783" s="3">
        <v>8000</v>
      </c>
      <c r="G783" s="3">
        <v>8960</v>
      </c>
      <c r="H783" s="3">
        <v>1600</v>
      </c>
      <c r="I783" s="4" t="s">
        <v>40</v>
      </c>
    </row>
    <row r="784" spans="1:9" ht="18" customHeight="1" x14ac:dyDescent="0.3">
      <c r="A784" s="1">
        <v>2024</v>
      </c>
      <c r="B784" s="1" t="s">
        <v>4</v>
      </c>
      <c r="C784" s="1" t="s">
        <v>13</v>
      </c>
      <c r="D784" s="2" t="s">
        <v>35</v>
      </c>
      <c r="E784" s="3">
        <v>1245</v>
      </c>
      <c r="F784" s="3">
        <v>4577.2</v>
      </c>
      <c r="G784" s="3">
        <v>5126.4639999999999</v>
      </c>
      <c r="H784" s="3">
        <v>915.44</v>
      </c>
      <c r="I784" s="4" t="s">
        <v>40</v>
      </c>
    </row>
    <row r="785" spans="1:9" ht="18" customHeight="1" x14ac:dyDescent="0.3">
      <c r="A785" s="1">
        <v>2024</v>
      </c>
      <c r="B785" s="1" t="s">
        <v>4</v>
      </c>
      <c r="C785" s="1" t="s">
        <v>38</v>
      </c>
      <c r="D785" s="5" t="s">
        <v>30</v>
      </c>
      <c r="E785" s="6">
        <v>644</v>
      </c>
      <c r="F785" s="6">
        <v>5743.5</v>
      </c>
      <c r="G785" s="6">
        <v>6432.72</v>
      </c>
      <c r="H785" s="3">
        <v>1148.7</v>
      </c>
      <c r="I785" s="4" t="s">
        <v>40</v>
      </c>
    </row>
    <row r="786" spans="1:9" ht="18" customHeight="1" x14ac:dyDescent="0.3">
      <c r="A786" s="1">
        <v>2024</v>
      </c>
      <c r="B786" s="1" t="s">
        <v>4</v>
      </c>
      <c r="C786" s="1" t="s">
        <v>12</v>
      </c>
      <c r="D786" s="5" t="s">
        <v>29</v>
      </c>
      <c r="E786" s="6">
        <v>643</v>
      </c>
      <c r="F786" s="6">
        <v>7000</v>
      </c>
      <c r="G786" s="6">
        <v>7840</v>
      </c>
      <c r="H786" s="3">
        <v>1400</v>
      </c>
      <c r="I786" s="4" t="s">
        <v>40</v>
      </c>
    </row>
    <row r="787" spans="1:9" ht="18" customHeight="1" x14ac:dyDescent="0.3">
      <c r="A787" s="1">
        <v>2024</v>
      </c>
      <c r="B787" s="1" t="s">
        <v>4</v>
      </c>
      <c r="C787" s="1" t="s">
        <v>38</v>
      </c>
      <c r="D787" s="5" t="s">
        <v>31</v>
      </c>
      <c r="E787" s="6">
        <v>455</v>
      </c>
      <c r="F787" s="6">
        <v>4578.6000000000004</v>
      </c>
      <c r="G787" s="6">
        <v>5128.0320000000002</v>
      </c>
      <c r="H787" s="3">
        <v>915.72000000000014</v>
      </c>
      <c r="I787" s="4" t="s">
        <v>40</v>
      </c>
    </row>
    <row r="788" spans="1:9" ht="18" customHeight="1" x14ac:dyDescent="0.3">
      <c r="A788" s="1">
        <v>2024</v>
      </c>
      <c r="B788" s="1" t="s">
        <v>4</v>
      </c>
      <c r="C788" s="1" t="s">
        <v>12</v>
      </c>
      <c r="D788" s="5" t="s">
        <v>28</v>
      </c>
      <c r="E788" s="7">
        <v>345</v>
      </c>
      <c r="F788" s="7">
        <v>7000</v>
      </c>
      <c r="G788" s="7">
        <v>7840</v>
      </c>
      <c r="H788" s="3">
        <v>1400</v>
      </c>
      <c r="I788" s="4" t="s">
        <v>40</v>
      </c>
    </row>
    <row r="789" spans="1:9" ht="18" customHeight="1" x14ac:dyDescent="0.3">
      <c r="A789" s="1">
        <v>2024</v>
      </c>
      <c r="B789" s="1" t="s">
        <v>4</v>
      </c>
      <c r="C789" s="1" t="s">
        <v>13</v>
      </c>
      <c r="D789" s="2" t="s">
        <v>33</v>
      </c>
      <c r="E789" s="3">
        <v>122</v>
      </c>
      <c r="F789" s="3">
        <v>100</v>
      </c>
      <c r="G789" s="3">
        <v>112</v>
      </c>
      <c r="H789" s="3">
        <v>20</v>
      </c>
      <c r="I789" s="4" t="s">
        <v>40</v>
      </c>
    </row>
    <row r="790" spans="1:9" ht="18" customHeight="1" x14ac:dyDescent="0.3">
      <c r="A790" s="1">
        <v>2024</v>
      </c>
      <c r="B790" s="1" t="s">
        <v>4</v>
      </c>
      <c r="C790" s="1" t="s">
        <v>15</v>
      </c>
      <c r="D790" s="5" t="s">
        <v>26</v>
      </c>
      <c r="E790" s="6">
        <v>78</v>
      </c>
      <c r="F790" s="6">
        <v>4577.2</v>
      </c>
      <c r="G790" s="6">
        <v>5126.4639999999999</v>
      </c>
      <c r="H790" s="3">
        <v>915.44</v>
      </c>
      <c r="I790" s="4" t="s">
        <v>40</v>
      </c>
    </row>
    <row r="791" spans="1:9" ht="18" customHeight="1" x14ac:dyDescent="0.3">
      <c r="A791" s="1">
        <v>2024</v>
      </c>
      <c r="B791" s="1" t="s">
        <v>4</v>
      </c>
      <c r="C791" s="1" t="s">
        <v>15</v>
      </c>
      <c r="D791" s="5" t="s">
        <v>24</v>
      </c>
      <c r="E791" s="6">
        <v>76</v>
      </c>
      <c r="F791" s="6">
        <v>4576.8999999999996</v>
      </c>
      <c r="G791" s="6">
        <v>5126.1279999999997</v>
      </c>
      <c r="H791" s="3">
        <v>915.38</v>
      </c>
      <c r="I791" s="4" t="s">
        <v>40</v>
      </c>
    </row>
    <row r="792" spans="1:9" ht="18" customHeight="1" x14ac:dyDescent="0.3">
      <c r="A792" s="1">
        <v>2024</v>
      </c>
      <c r="B792" s="1" t="s">
        <v>4</v>
      </c>
      <c r="C792" s="1" t="s">
        <v>15</v>
      </c>
      <c r="D792" s="5" t="s">
        <v>25</v>
      </c>
      <c r="E792" s="6">
        <v>46</v>
      </c>
      <c r="F792" s="6">
        <v>200</v>
      </c>
      <c r="G792" s="6">
        <v>224</v>
      </c>
      <c r="H792" s="3">
        <v>40</v>
      </c>
      <c r="I792" s="4" t="s">
        <v>40</v>
      </c>
    </row>
    <row r="793" spans="1:9" ht="18" customHeight="1" x14ac:dyDescent="0.3">
      <c r="A793" s="1">
        <v>2024</v>
      </c>
      <c r="B793" s="1" t="s">
        <v>4</v>
      </c>
      <c r="C793" s="1" t="s">
        <v>15</v>
      </c>
      <c r="D793" s="5" t="s">
        <v>23</v>
      </c>
      <c r="E793" s="6">
        <v>34</v>
      </c>
      <c r="F793" s="6">
        <v>4576.8</v>
      </c>
      <c r="G793" s="6">
        <v>5126.0160000000005</v>
      </c>
      <c r="H793" s="3">
        <v>915.36000000000013</v>
      </c>
      <c r="I793" s="4" t="s">
        <v>40</v>
      </c>
    </row>
    <row r="794" spans="1:9" ht="18" customHeight="1" x14ac:dyDescent="0.3">
      <c r="A794" s="1">
        <v>2024</v>
      </c>
      <c r="B794" s="1" t="s">
        <v>4</v>
      </c>
      <c r="C794" s="1" t="s">
        <v>13</v>
      </c>
      <c r="D794" s="2" t="s">
        <v>34</v>
      </c>
      <c r="E794" s="3">
        <v>7</v>
      </c>
      <c r="F794" s="3">
        <v>200</v>
      </c>
      <c r="G794" s="3">
        <v>224</v>
      </c>
      <c r="H794" s="3">
        <v>40</v>
      </c>
      <c r="I794" s="4" t="s">
        <v>40</v>
      </c>
    </row>
    <row r="795" spans="1:9" ht="18" customHeight="1" x14ac:dyDescent="0.3">
      <c r="A795" s="1">
        <v>2024</v>
      </c>
      <c r="B795" s="1" t="s">
        <v>4</v>
      </c>
      <c r="C795" s="1" t="s">
        <v>15</v>
      </c>
      <c r="D795" s="5" t="s">
        <v>27</v>
      </c>
      <c r="E795" s="6">
        <v>3</v>
      </c>
      <c r="F795" s="6">
        <v>4577.3</v>
      </c>
      <c r="G795" s="6">
        <v>5126.576</v>
      </c>
      <c r="H795" s="3">
        <v>915.46</v>
      </c>
      <c r="I795" s="4" t="s">
        <v>40</v>
      </c>
    </row>
    <row r="796" spans="1:9" ht="18" customHeight="1" x14ac:dyDescent="0.3">
      <c r="A796" s="1">
        <v>2024</v>
      </c>
      <c r="B796" s="1" t="s">
        <v>4</v>
      </c>
      <c r="C796" s="1" t="s">
        <v>32</v>
      </c>
      <c r="D796" s="5" t="s">
        <v>32</v>
      </c>
      <c r="E796" s="6">
        <v>2</v>
      </c>
      <c r="F796" s="6">
        <v>6600</v>
      </c>
      <c r="G796" s="6">
        <v>7392</v>
      </c>
      <c r="H796" s="3">
        <v>1320</v>
      </c>
      <c r="I796" s="4" t="s">
        <v>42</v>
      </c>
    </row>
    <row r="797" spans="1:9" ht="18" customHeight="1" x14ac:dyDescent="0.3">
      <c r="A797" s="1">
        <v>2024</v>
      </c>
      <c r="B797" s="1" t="s">
        <v>5</v>
      </c>
      <c r="C797" s="1" t="s">
        <v>14</v>
      </c>
      <c r="D797" s="2" t="s">
        <v>36</v>
      </c>
      <c r="E797" s="3">
        <v>3566</v>
      </c>
      <c r="F797" s="3">
        <v>4577.3</v>
      </c>
      <c r="G797" s="3">
        <v>5126.576</v>
      </c>
      <c r="H797" s="3">
        <v>915.46</v>
      </c>
      <c r="I797" s="4" t="s">
        <v>42</v>
      </c>
    </row>
    <row r="798" spans="1:9" ht="18" customHeight="1" x14ac:dyDescent="0.3">
      <c r="A798" s="1">
        <v>2024</v>
      </c>
      <c r="B798" s="1" t="s">
        <v>5</v>
      </c>
      <c r="C798" s="1" t="s">
        <v>14</v>
      </c>
      <c r="D798" s="2" t="s">
        <v>37</v>
      </c>
      <c r="E798" s="3">
        <v>2498</v>
      </c>
      <c r="F798" s="3">
        <v>8000</v>
      </c>
      <c r="G798" s="3">
        <v>8960</v>
      </c>
      <c r="H798" s="3">
        <v>1600</v>
      </c>
      <c r="I798" s="4" t="s">
        <v>42</v>
      </c>
    </row>
    <row r="799" spans="1:9" ht="18" customHeight="1" x14ac:dyDescent="0.3">
      <c r="A799" s="1">
        <v>2024</v>
      </c>
      <c r="B799" s="1" t="s">
        <v>5</v>
      </c>
      <c r="C799" s="1" t="s">
        <v>13</v>
      </c>
      <c r="D799" s="2" t="s">
        <v>35</v>
      </c>
      <c r="E799" s="3">
        <v>1245</v>
      </c>
      <c r="F799" s="3">
        <v>4577.2</v>
      </c>
      <c r="G799" s="3">
        <v>5126.4639999999999</v>
      </c>
      <c r="H799" s="3">
        <v>915.44</v>
      </c>
      <c r="I799" s="4" t="s">
        <v>42</v>
      </c>
    </row>
    <row r="800" spans="1:9" ht="18" customHeight="1" x14ac:dyDescent="0.3">
      <c r="A800" s="1">
        <v>2024</v>
      </c>
      <c r="B800" s="1" t="s">
        <v>5</v>
      </c>
      <c r="C800" s="1" t="s">
        <v>38</v>
      </c>
      <c r="D800" s="5" t="s">
        <v>30</v>
      </c>
      <c r="E800" s="6">
        <v>644</v>
      </c>
      <c r="F800" s="6">
        <v>5743.5</v>
      </c>
      <c r="G800" s="6">
        <v>6432.72</v>
      </c>
      <c r="H800" s="3">
        <v>1148.7</v>
      </c>
      <c r="I800" s="4" t="s">
        <v>42</v>
      </c>
    </row>
    <row r="801" spans="1:9" ht="18" customHeight="1" x14ac:dyDescent="0.3">
      <c r="A801" s="1">
        <v>2024</v>
      </c>
      <c r="B801" s="1" t="s">
        <v>5</v>
      </c>
      <c r="C801" s="1" t="s">
        <v>12</v>
      </c>
      <c r="D801" s="5" t="s">
        <v>29</v>
      </c>
      <c r="E801" s="6">
        <v>643</v>
      </c>
      <c r="F801" s="6">
        <v>7000</v>
      </c>
      <c r="G801" s="6">
        <v>7840</v>
      </c>
      <c r="H801" s="3">
        <v>1400</v>
      </c>
      <c r="I801" s="4" t="s">
        <v>42</v>
      </c>
    </row>
    <row r="802" spans="1:9" ht="18" customHeight="1" x14ac:dyDescent="0.3">
      <c r="A802" s="1">
        <v>2024</v>
      </c>
      <c r="B802" s="1" t="s">
        <v>5</v>
      </c>
      <c r="C802" s="1" t="s">
        <v>38</v>
      </c>
      <c r="D802" s="5" t="s">
        <v>31</v>
      </c>
      <c r="E802" s="6">
        <v>455</v>
      </c>
      <c r="F802" s="6">
        <v>4578.6000000000004</v>
      </c>
      <c r="G802" s="6">
        <v>5128.0320000000002</v>
      </c>
      <c r="H802" s="3">
        <v>915.72000000000014</v>
      </c>
      <c r="I802" s="4" t="s">
        <v>42</v>
      </c>
    </row>
    <row r="803" spans="1:9" ht="18" customHeight="1" x14ac:dyDescent="0.3">
      <c r="A803" s="1">
        <v>2024</v>
      </c>
      <c r="B803" s="1" t="s">
        <v>5</v>
      </c>
      <c r="C803" s="1" t="s">
        <v>12</v>
      </c>
      <c r="D803" s="5" t="s">
        <v>28</v>
      </c>
      <c r="E803" s="7">
        <v>345</v>
      </c>
      <c r="F803" s="7">
        <v>7000</v>
      </c>
      <c r="G803" s="7">
        <v>7840</v>
      </c>
      <c r="H803" s="3">
        <v>1400</v>
      </c>
      <c r="I803" s="4" t="s">
        <v>42</v>
      </c>
    </row>
    <row r="804" spans="1:9" ht="18" customHeight="1" x14ac:dyDescent="0.3">
      <c r="A804" s="1">
        <v>2024</v>
      </c>
      <c r="B804" s="1" t="s">
        <v>5</v>
      </c>
      <c r="C804" s="1" t="s">
        <v>13</v>
      </c>
      <c r="D804" s="2" t="s">
        <v>33</v>
      </c>
      <c r="E804" s="3">
        <v>122</v>
      </c>
      <c r="F804" s="3">
        <v>100</v>
      </c>
      <c r="G804" s="3">
        <v>112</v>
      </c>
      <c r="H804" s="3">
        <v>20</v>
      </c>
      <c r="I804" s="4" t="s">
        <v>42</v>
      </c>
    </row>
    <row r="805" spans="1:9" ht="18" customHeight="1" x14ac:dyDescent="0.3">
      <c r="A805" s="1">
        <v>2024</v>
      </c>
      <c r="B805" s="1" t="s">
        <v>5</v>
      </c>
      <c r="C805" s="1" t="s">
        <v>15</v>
      </c>
      <c r="D805" s="5" t="s">
        <v>26</v>
      </c>
      <c r="E805" s="6">
        <v>78</v>
      </c>
      <c r="F805" s="6">
        <v>4577.2</v>
      </c>
      <c r="G805" s="6">
        <v>5126.4639999999999</v>
      </c>
      <c r="H805" s="3">
        <v>915.44</v>
      </c>
      <c r="I805" s="4" t="s">
        <v>42</v>
      </c>
    </row>
    <row r="806" spans="1:9" ht="18" customHeight="1" x14ac:dyDescent="0.3">
      <c r="A806" s="1">
        <v>2024</v>
      </c>
      <c r="B806" s="1" t="s">
        <v>5</v>
      </c>
      <c r="C806" s="1" t="s">
        <v>15</v>
      </c>
      <c r="D806" s="5" t="s">
        <v>24</v>
      </c>
      <c r="E806" s="6">
        <v>76</v>
      </c>
      <c r="F806" s="6">
        <v>4576.8999999999996</v>
      </c>
      <c r="G806" s="6">
        <v>5126.1279999999997</v>
      </c>
      <c r="H806" s="3">
        <v>915.38</v>
      </c>
      <c r="I806" s="4" t="s">
        <v>42</v>
      </c>
    </row>
    <row r="807" spans="1:9" ht="18" customHeight="1" x14ac:dyDescent="0.3">
      <c r="A807" s="1">
        <v>2024</v>
      </c>
      <c r="B807" s="1" t="s">
        <v>5</v>
      </c>
      <c r="C807" s="1" t="s">
        <v>15</v>
      </c>
      <c r="D807" s="5" t="s">
        <v>25</v>
      </c>
      <c r="E807" s="6">
        <v>46</v>
      </c>
      <c r="F807" s="6">
        <v>200</v>
      </c>
      <c r="G807" s="6">
        <v>224</v>
      </c>
      <c r="H807" s="3">
        <v>40</v>
      </c>
      <c r="I807" s="4" t="s">
        <v>42</v>
      </c>
    </row>
    <row r="808" spans="1:9" ht="18" customHeight="1" x14ac:dyDescent="0.3">
      <c r="A808" s="1">
        <v>2024</v>
      </c>
      <c r="B808" s="1" t="s">
        <v>5</v>
      </c>
      <c r="C808" s="1" t="s">
        <v>15</v>
      </c>
      <c r="D808" s="5" t="s">
        <v>23</v>
      </c>
      <c r="E808" s="6">
        <v>34</v>
      </c>
      <c r="F808" s="6">
        <v>4576.8</v>
      </c>
      <c r="G808" s="6">
        <v>5126.0160000000005</v>
      </c>
      <c r="H808" s="3">
        <v>915.36000000000013</v>
      </c>
      <c r="I808" s="4" t="s">
        <v>42</v>
      </c>
    </row>
    <row r="809" spans="1:9" ht="18" customHeight="1" x14ac:dyDescent="0.3">
      <c r="A809" s="1">
        <v>2024</v>
      </c>
      <c r="B809" s="1" t="s">
        <v>5</v>
      </c>
      <c r="C809" s="1" t="s">
        <v>13</v>
      </c>
      <c r="D809" s="2" t="s">
        <v>34</v>
      </c>
      <c r="E809" s="3">
        <v>7</v>
      </c>
      <c r="F809" s="3">
        <v>200</v>
      </c>
      <c r="G809" s="3">
        <v>224</v>
      </c>
      <c r="H809" s="3">
        <v>40</v>
      </c>
      <c r="I809" s="4" t="s">
        <v>42</v>
      </c>
    </row>
    <row r="810" spans="1:9" ht="18" customHeight="1" x14ac:dyDescent="0.3">
      <c r="A810" s="1">
        <v>2024</v>
      </c>
      <c r="B810" s="1" t="s">
        <v>5</v>
      </c>
      <c r="C810" s="1" t="s">
        <v>32</v>
      </c>
      <c r="D810" s="5" t="s">
        <v>32</v>
      </c>
      <c r="E810" s="6">
        <v>3</v>
      </c>
      <c r="F810" s="6">
        <v>6600</v>
      </c>
      <c r="G810" s="6">
        <v>7392</v>
      </c>
      <c r="H810" s="3">
        <v>1320</v>
      </c>
      <c r="I810" s="4" t="s">
        <v>42</v>
      </c>
    </row>
    <row r="811" spans="1:9" ht="18" customHeight="1" x14ac:dyDescent="0.3">
      <c r="A811" s="1">
        <v>2024</v>
      </c>
      <c r="B811" s="1" t="s">
        <v>5</v>
      </c>
      <c r="C811" s="1" t="s">
        <v>15</v>
      </c>
      <c r="D811" s="5" t="s">
        <v>27</v>
      </c>
      <c r="E811" s="6">
        <v>3</v>
      </c>
      <c r="F811" s="6">
        <v>4577.3</v>
      </c>
      <c r="G811" s="6">
        <v>5126.576</v>
      </c>
      <c r="H811" s="3">
        <v>915.46</v>
      </c>
      <c r="I811" s="4" t="s">
        <v>42</v>
      </c>
    </row>
    <row r="812" spans="1:9" ht="18" customHeight="1" x14ac:dyDescent="0.3">
      <c r="A812" s="1">
        <v>2024</v>
      </c>
      <c r="B812" s="1" t="s">
        <v>6</v>
      </c>
      <c r="C812" s="1" t="s">
        <v>14</v>
      </c>
      <c r="D812" s="2" t="s">
        <v>36</v>
      </c>
      <c r="E812" s="3">
        <v>3566</v>
      </c>
      <c r="F812" s="3">
        <v>4577.3</v>
      </c>
      <c r="G812" s="3">
        <v>5126.576</v>
      </c>
      <c r="H812" s="3">
        <v>915.46</v>
      </c>
      <c r="I812" s="4" t="s">
        <v>42</v>
      </c>
    </row>
    <row r="813" spans="1:9" ht="18" customHeight="1" x14ac:dyDescent="0.3">
      <c r="A813" s="1">
        <v>2024</v>
      </c>
      <c r="B813" s="1" t="s">
        <v>6</v>
      </c>
      <c r="C813" s="1" t="s">
        <v>14</v>
      </c>
      <c r="D813" s="2" t="s">
        <v>37</v>
      </c>
      <c r="E813" s="3">
        <v>2498</v>
      </c>
      <c r="F813" s="3">
        <v>8000</v>
      </c>
      <c r="G813" s="3">
        <v>8960</v>
      </c>
      <c r="H813" s="3">
        <v>1600</v>
      </c>
      <c r="I813" s="4" t="s">
        <v>42</v>
      </c>
    </row>
    <row r="814" spans="1:9" ht="18" customHeight="1" x14ac:dyDescent="0.3">
      <c r="A814" s="1">
        <v>2024</v>
      </c>
      <c r="B814" s="1" t="s">
        <v>6</v>
      </c>
      <c r="C814" s="1" t="s">
        <v>13</v>
      </c>
      <c r="D814" s="2" t="s">
        <v>35</v>
      </c>
      <c r="E814" s="3">
        <v>1245</v>
      </c>
      <c r="F814" s="3">
        <v>4577.2</v>
      </c>
      <c r="G814" s="3">
        <v>5126.4639999999999</v>
      </c>
      <c r="H814" s="3">
        <v>915.44</v>
      </c>
      <c r="I814" s="4" t="s">
        <v>42</v>
      </c>
    </row>
    <row r="815" spans="1:9" ht="18" customHeight="1" x14ac:dyDescent="0.3">
      <c r="A815" s="1">
        <v>2024</v>
      </c>
      <c r="B815" s="1" t="s">
        <v>6</v>
      </c>
      <c r="C815" s="1" t="s">
        <v>38</v>
      </c>
      <c r="D815" s="5" t="s">
        <v>30</v>
      </c>
      <c r="E815" s="6">
        <v>644</v>
      </c>
      <c r="F815" s="6">
        <v>5743.5</v>
      </c>
      <c r="G815" s="6">
        <v>6432.72</v>
      </c>
      <c r="H815" s="3">
        <v>1148.7</v>
      </c>
      <c r="I815" s="4" t="s">
        <v>42</v>
      </c>
    </row>
    <row r="816" spans="1:9" ht="18" customHeight="1" x14ac:dyDescent="0.3">
      <c r="A816" s="1">
        <v>2024</v>
      </c>
      <c r="B816" s="1" t="s">
        <v>6</v>
      </c>
      <c r="C816" s="1" t="s">
        <v>12</v>
      </c>
      <c r="D816" s="5" t="s">
        <v>29</v>
      </c>
      <c r="E816" s="6">
        <v>643</v>
      </c>
      <c r="F816" s="6">
        <v>7000</v>
      </c>
      <c r="G816" s="6">
        <v>7840</v>
      </c>
      <c r="H816" s="3">
        <v>1400</v>
      </c>
      <c r="I816" s="4" t="s">
        <v>42</v>
      </c>
    </row>
    <row r="817" spans="1:9" ht="18" customHeight="1" x14ac:dyDescent="0.3">
      <c r="A817" s="1">
        <v>2024</v>
      </c>
      <c r="B817" s="1" t="s">
        <v>6</v>
      </c>
      <c r="C817" s="1" t="s">
        <v>38</v>
      </c>
      <c r="D817" s="5" t="s">
        <v>31</v>
      </c>
      <c r="E817" s="6">
        <v>455</v>
      </c>
      <c r="F817" s="6">
        <v>4578.6000000000004</v>
      </c>
      <c r="G817" s="6">
        <v>5128.0320000000002</v>
      </c>
      <c r="H817" s="3">
        <v>915.72000000000014</v>
      </c>
      <c r="I817" s="4" t="s">
        <v>42</v>
      </c>
    </row>
    <row r="818" spans="1:9" ht="18" customHeight="1" x14ac:dyDescent="0.3">
      <c r="A818" s="1">
        <v>2024</v>
      </c>
      <c r="B818" s="1" t="s">
        <v>6</v>
      </c>
      <c r="C818" s="1" t="s">
        <v>12</v>
      </c>
      <c r="D818" s="5" t="s">
        <v>28</v>
      </c>
      <c r="E818" s="7">
        <v>345</v>
      </c>
      <c r="F818" s="7">
        <v>7000</v>
      </c>
      <c r="G818" s="7">
        <v>7840</v>
      </c>
      <c r="H818" s="3">
        <v>1400</v>
      </c>
      <c r="I818" s="4" t="s">
        <v>42</v>
      </c>
    </row>
    <row r="819" spans="1:9" ht="18" customHeight="1" x14ac:dyDescent="0.3">
      <c r="A819" s="1">
        <v>2024</v>
      </c>
      <c r="B819" s="1" t="s">
        <v>6</v>
      </c>
      <c r="C819" s="1" t="s">
        <v>13</v>
      </c>
      <c r="D819" s="2" t="s">
        <v>33</v>
      </c>
      <c r="E819" s="3">
        <v>122</v>
      </c>
      <c r="F819" s="3">
        <v>100</v>
      </c>
      <c r="G819" s="3">
        <v>112</v>
      </c>
      <c r="H819" s="3">
        <v>20</v>
      </c>
      <c r="I819" s="4" t="s">
        <v>40</v>
      </c>
    </row>
    <row r="820" spans="1:9" ht="18" customHeight="1" x14ac:dyDescent="0.3">
      <c r="A820" s="1">
        <v>2024</v>
      </c>
      <c r="B820" s="1" t="s">
        <v>6</v>
      </c>
      <c r="C820" s="1" t="s">
        <v>15</v>
      </c>
      <c r="D820" s="5" t="s">
        <v>26</v>
      </c>
      <c r="E820" s="6">
        <v>78</v>
      </c>
      <c r="F820" s="6">
        <v>4577.2</v>
      </c>
      <c r="G820" s="6">
        <v>5126.4639999999999</v>
      </c>
      <c r="H820" s="3">
        <v>915.44</v>
      </c>
      <c r="I820" s="4" t="s">
        <v>40</v>
      </c>
    </row>
    <row r="821" spans="1:9" ht="18" customHeight="1" x14ac:dyDescent="0.3">
      <c r="A821" s="1">
        <v>2024</v>
      </c>
      <c r="B821" s="1" t="s">
        <v>6</v>
      </c>
      <c r="C821" s="1" t="s">
        <v>15</v>
      </c>
      <c r="D821" s="5" t="s">
        <v>24</v>
      </c>
      <c r="E821" s="6">
        <v>76</v>
      </c>
      <c r="F821" s="6">
        <v>4576.8999999999996</v>
      </c>
      <c r="G821" s="6">
        <v>5126.1279999999997</v>
      </c>
      <c r="H821" s="3">
        <v>915.38</v>
      </c>
      <c r="I821" s="4" t="s">
        <v>40</v>
      </c>
    </row>
    <row r="822" spans="1:9" ht="18" customHeight="1" x14ac:dyDescent="0.3">
      <c r="A822" s="1">
        <v>2024</v>
      </c>
      <c r="B822" s="1" t="s">
        <v>6</v>
      </c>
      <c r="C822" s="1" t="s">
        <v>15</v>
      </c>
      <c r="D822" s="5" t="s">
        <v>25</v>
      </c>
      <c r="E822" s="6">
        <v>46</v>
      </c>
      <c r="F822" s="6">
        <v>200</v>
      </c>
      <c r="G822" s="6">
        <v>224</v>
      </c>
      <c r="H822" s="3">
        <v>40</v>
      </c>
      <c r="I822" s="4" t="s">
        <v>40</v>
      </c>
    </row>
    <row r="823" spans="1:9" ht="18" customHeight="1" x14ac:dyDescent="0.3">
      <c r="A823" s="1">
        <v>2024</v>
      </c>
      <c r="B823" s="1" t="s">
        <v>6</v>
      </c>
      <c r="C823" s="1" t="s">
        <v>15</v>
      </c>
      <c r="D823" s="5" t="s">
        <v>23</v>
      </c>
      <c r="E823" s="6">
        <v>34</v>
      </c>
      <c r="F823" s="6">
        <v>4576.8</v>
      </c>
      <c r="G823" s="6">
        <v>5126.0160000000005</v>
      </c>
      <c r="H823" s="3">
        <v>915.36000000000013</v>
      </c>
      <c r="I823" s="4" t="s">
        <v>40</v>
      </c>
    </row>
    <row r="824" spans="1:9" ht="18" customHeight="1" x14ac:dyDescent="0.3">
      <c r="A824" s="1">
        <v>2024</v>
      </c>
      <c r="B824" s="1" t="s">
        <v>6</v>
      </c>
      <c r="C824" s="1" t="s">
        <v>13</v>
      </c>
      <c r="D824" s="2" t="s">
        <v>34</v>
      </c>
      <c r="E824" s="3">
        <v>7</v>
      </c>
      <c r="F824" s="3">
        <v>200</v>
      </c>
      <c r="G824" s="3">
        <v>224</v>
      </c>
      <c r="H824" s="3">
        <v>40</v>
      </c>
      <c r="I824" s="4" t="s">
        <v>40</v>
      </c>
    </row>
    <row r="825" spans="1:9" ht="18" customHeight="1" x14ac:dyDescent="0.3">
      <c r="A825" s="1">
        <v>2024</v>
      </c>
      <c r="B825" s="1" t="s">
        <v>6</v>
      </c>
      <c r="C825" s="1" t="s">
        <v>15</v>
      </c>
      <c r="D825" s="5" t="s">
        <v>27</v>
      </c>
      <c r="E825" s="6">
        <v>3</v>
      </c>
      <c r="F825" s="6">
        <v>4577.3</v>
      </c>
      <c r="G825" s="6">
        <v>5126.576</v>
      </c>
      <c r="H825" s="3">
        <v>915.46</v>
      </c>
      <c r="I825" s="4" t="s">
        <v>40</v>
      </c>
    </row>
    <row r="826" spans="1:9" ht="18" customHeight="1" x14ac:dyDescent="0.3">
      <c r="A826" s="1">
        <v>2024</v>
      </c>
      <c r="B826" s="1" t="s">
        <v>6</v>
      </c>
      <c r="C826" s="1" t="s">
        <v>32</v>
      </c>
      <c r="D826" s="5" t="s">
        <v>32</v>
      </c>
      <c r="E826" s="6">
        <v>2</v>
      </c>
      <c r="F826" s="6">
        <v>6600</v>
      </c>
      <c r="G826" s="6">
        <v>7392</v>
      </c>
      <c r="H826" s="3">
        <v>1320</v>
      </c>
      <c r="I826" s="4" t="s">
        <v>40</v>
      </c>
    </row>
    <row r="827" spans="1:9" ht="18" customHeight="1" x14ac:dyDescent="0.3">
      <c r="A827" s="1">
        <v>2024</v>
      </c>
      <c r="B827" s="1" t="s">
        <v>7</v>
      </c>
      <c r="C827" s="1" t="s">
        <v>14</v>
      </c>
      <c r="D827" s="2" t="s">
        <v>36</v>
      </c>
      <c r="E827" s="3">
        <v>3566</v>
      </c>
      <c r="F827" s="3">
        <v>4577.3</v>
      </c>
      <c r="G827" s="3">
        <v>5126.576</v>
      </c>
      <c r="H827" s="3">
        <v>915.46</v>
      </c>
      <c r="I827" s="4" t="s">
        <v>40</v>
      </c>
    </row>
    <row r="828" spans="1:9" ht="18" customHeight="1" x14ac:dyDescent="0.3">
      <c r="A828" s="1">
        <v>2024</v>
      </c>
      <c r="B828" s="1" t="s">
        <v>7</v>
      </c>
      <c r="C828" s="1" t="s">
        <v>14</v>
      </c>
      <c r="D828" s="2" t="s">
        <v>37</v>
      </c>
      <c r="E828" s="3">
        <v>2498</v>
      </c>
      <c r="F828" s="3">
        <v>8000</v>
      </c>
      <c r="G828" s="3">
        <v>8960</v>
      </c>
      <c r="H828" s="3">
        <v>1600</v>
      </c>
      <c r="I828" s="4" t="s">
        <v>40</v>
      </c>
    </row>
    <row r="829" spans="1:9" ht="18" customHeight="1" x14ac:dyDescent="0.3">
      <c r="A829" s="1">
        <v>2024</v>
      </c>
      <c r="B829" s="1" t="s">
        <v>7</v>
      </c>
      <c r="C829" s="1" t="s">
        <v>13</v>
      </c>
      <c r="D829" s="2" t="s">
        <v>35</v>
      </c>
      <c r="E829" s="3">
        <v>1245</v>
      </c>
      <c r="F829" s="3">
        <v>4577.2</v>
      </c>
      <c r="G829" s="3">
        <v>5126.4639999999999</v>
      </c>
      <c r="H829" s="3">
        <v>915.44</v>
      </c>
      <c r="I829" s="4" t="s">
        <v>40</v>
      </c>
    </row>
    <row r="830" spans="1:9" ht="18" customHeight="1" x14ac:dyDescent="0.3">
      <c r="A830" s="1">
        <v>2024</v>
      </c>
      <c r="B830" s="1" t="s">
        <v>7</v>
      </c>
      <c r="C830" s="1" t="s">
        <v>38</v>
      </c>
      <c r="D830" s="5" t="s">
        <v>30</v>
      </c>
      <c r="E830" s="6">
        <v>644</v>
      </c>
      <c r="F830" s="6">
        <v>5743.5</v>
      </c>
      <c r="G830" s="6">
        <v>6432.72</v>
      </c>
      <c r="H830" s="3">
        <v>1148.7</v>
      </c>
      <c r="I830" s="4" t="s">
        <v>40</v>
      </c>
    </row>
    <row r="831" spans="1:9" ht="18" customHeight="1" x14ac:dyDescent="0.3">
      <c r="A831" s="1">
        <v>2024</v>
      </c>
      <c r="B831" s="1" t="s">
        <v>7</v>
      </c>
      <c r="C831" s="1" t="s">
        <v>12</v>
      </c>
      <c r="D831" s="5" t="s">
        <v>29</v>
      </c>
      <c r="E831" s="6">
        <v>643</v>
      </c>
      <c r="F831" s="6">
        <v>7000</v>
      </c>
      <c r="G831" s="6">
        <v>7840</v>
      </c>
      <c r="H831" s="3">
        <v>1400</v>
      </c>
      <c r="I831" s="4" t="s">
        <v>40</v>
      </c>
    </row>
    <row r="832" spans="1:9" ht="18" customHeight="1" x14ac:dyDescent="0.3">
      <c r="A832" s="1">
        <v>2024</v>
      </c>
      <c r="B832" s="1" t="s">
        <v>7</v>
      </c>
      <c r="C832" s="1" t="s">
        <v>38</v>
      </c>
      <c r="D832" s="5" t="s">
        <v>31</v>
      </c>
      <c r="E832" s="6">
        <v>455</v>
      </c>
      <c r="F832" s="6">
        <v>4578.6000000000004</v>
      </c>
      <c r="G832" s="6">
        <v>5128.0320000000002</v>
      </c>
      <c r="H832" s="3">
        <v>915.72000000000014</v>
      </c>
      <c r="I832" s="4" t="s">
        <v>40</v>
      </c>
    </row>
    <row r="833" spans="1:9" ht="18" customHeight="1" x14ac:dyDescent="0.3">
      <c r="A833" s="1">
        <v>2024</v>
      </c>
      <c r="B833" s="1" t="s">
        <v>7</v>
      </c>
      <c r="C833" s="1" t="s">
        <v>12</v>
      </c>
      <c r="D833" s="5" t="s">
        <v>28</v>
      </c>
      <c r="E833" s="7">
        <v>345</v>
      </c>
      <c r="F833" s="7">
        <v>7000</v>
      </c>
      <c r="G833" s="7">
        <v>7840</v>
      </c>
      <c r="H833" s="3">
        <v>1400</v>
      </c>
      <c r="I833" s="4" t="s">
        <v>40</v>
      </c>
    </row>
    <row r="834" spans="1:9" ht="18" customHeight="1" x14ac:dyDescent="0.3">
      <c r="A834" s="1">
        <v>2024</v>
      </c>
      <c r="B834" s="1" t="s">
        <v>7</v>
      </c>
      <c r="C834" s="1" t="s">
        <v>13</v>
      </c>
      <c r="D834" s="2" t="s">
        <v>33</v>
      </c>
      <c r="E834" s="3">
        <v>122</v>
      </c>
      <c r="F834" s="3">
        <v>100</v>
      </c>
      <c r="G834" s="3">
        <v>112</v>
      </c>
      <c r="H834" s="3">
        <v>20</v>
      </c>
      <c r="I834" s="4" t="s">
        <v>40</v>
      </c>
    </row>
    <row r="835" spans="1:9" ht="18" customHeight="1" x14ac:dyDescent="0.3">
      <c r="A835" s="1">
        <v>2024</v>
      </c>
      <c r="B835" s="1" t="s">
        <v>7</v>
      </c>
      <c r="C835" s="1" t="s">
        <v>15</v>
      </c>
      <c r="D835" s="5" t="s">
        <v>26</v>
      </c>
      <c r="E835" s="6">
        <v>78</v>
      </c>
      <c r="F835" s="6">
        <v>4577.2</v>
      </c>
      <c r="G835" s="6">
        <v>5126.4639999999999</v>
      </c>
      <c r="H835" s="3">
        <v>915.44</v>
      </c>
      <c r="I835" s="4" t="s">
        <v>40</v>
      </c>
    </row>
    <row r="836" spans="1:9" ht="18" customHeight="1" x14ac:dyDescent="0.3">
      <c r="A836" s="1">
        <v>2024</v>
      </c>
      <c r="B836" s="1" t="s">
        <v>7</v>
      </c>
      <c r="C836" s="1" t="s">
        <v>15</v>
      </c>
      <c r="D836" s="5" t="s">
        <v>24</v>
      </c>
      <c r="E836" s="6">
        <v>76</v>
      </c>
      <c r="F836" s="6">
        <v>4576.8999999999996</v>
      </c>
      <c r="G836" s="6">
        <v>5126.1279999999997</v>
      </c>
      <c r="H836" s="3">
        <v>915.38</v>
      </c>
      <c r="I836" s="4" t="s">
        <v>40</v>
      </c>
    </row>
    <row r="837" spans="1:9" ht="18" customHeight="1" x14ac:dyDescent="0.3">
      <c r="A837" s="1">
        <v>2024</v>
      </c>
      <c r="B837" s="1" t="s">
        <v>7</v>
      </c>
      <c r="C837" s="1" t="s">
        <v>15</v>
      </c>
      <c r="D837" s="5" t="s">
        <v>25</v>
      </c>
      <c r="E837" s="6">
        <v>46</v>
      </c>
      <c r="F837" s="6">
        <v>200</v>
      </c>
      <c r="G837" s="6">
        <v>224</v>
      </c>
      <c r="H837" s="3">
        <v>40</v>
      </c>
      <c r="I837" s="4" t="s">
        <v>40</v>
      </c>
    </row>
    <row r="838" spans="1:9" ht="18" customHeight="1" x14ac:dyDescent="0.3">
      <c r="A838" s="1">
        <v>2024</v>
      </c>
      <c r="B838" s="1" t="s">
        <v>7</v>
      </c>
      <c r="C838" s="1" t="s">
        <v>15</v>
      </c>
      <c r="D838" s="5" t="s">
        <v>23</v>
      </c>
      <c r="E838" s="6">
        <v>34</v>
      </c>
      <c r="F838" s="6">
        <v>4576.8</v>
      </c>
      <c r="G838" s="6">
        <v>5126.0160000000005</v>
      </c>
      <c r="H838" s="3">
        <v>915.36000000000013</v>
      </c>
      <c r="I838" s="4" t="s">
        <v>40</v>
      </c>
    </row>
    <row r="839" spans="1:9" ht="18" customHeight="1" x14ac:dyDescent="0.3">
      <c r="A839" s="1">
        <v>2024</v>
      </c>
      <c r="B839" s="1" t="s">
        <v>7</v>
      </c>
      <c r="C839" s="1" t="s">
        <v>13</v>
      </c>
      <c r="D839" s="2" t="s">
        <v>34</v>
      </c>
      <c r="E839" s="3">
        <v>7</v>
      </c>
      <c r="F839" s="3">
        <v>200</v>
      </c>
      <c r="G839" s="3">
        <v>224</v>
      </c>
      <c r="H839" s="3">
        <v>40</v>
      </c>
      <c r="I839" s="4" t="s">
        <v>40</v>
      </c>
    </row>
    <row r="840" spans="1:9" ht="18" customHeight="1" x14ac:dyDescent="0.3">
      <c r="A840" s="1">
        <v>2024</v>
      </c>
      <c r="B840" s="1" t="s">
        <v>7</v>
      </c>
      <c r="C840" s="1" t="s">
        <v>15</v>
      </c>
      <c r="D840" s="5" t="s">
        <v>27</v>
      </c>
      <c r="E840" s="6">
        <v>3</v>
      </c>
      <c r="F840" s="6">
        <v>4577.3</v>
      </c>
      <c r="G840" s="6">
        <v>5126.576</v>
      </c>
      <c r="H840" s="3">
        <v>915.46</v>
      </c>
      <c r="I840" s="4" t="s">
        <v>40</v>
      </c>
    </row>
    <row r="841" spans="1:9" ht="18" customHeight="1" x14ac:dyDescent="0.3">
      <c r="A841" s="1">
        <v>2024</v>
      </c>
      <c r="B841" s="1" t="s">
        <v>7</v>
      </c>
      <c r="C841" s="1" t="s">
        <v>32</v>
      </c>
      <c r="D841" s="5" t="s">
        <v>32</v>
      </c>
      <c r="E841" s="6">
        <v>2</v>
      </c>
      <c r="F841" s="6">
        <v>6600</v>
      </c>
      <c r="G841" s="6">
        <v>7392</v>
      </c>
      <c r="H841" s="3">
        <v>1320</v>
      </c>
      <c r="I841" s="4" t="s">
        <v>40</v>
      </c>
    </row>
    <row r="842" spans="1:9" ht="18" customHeight="1" x14ac:dyDescent="0.3">
      <c r="A842" s="1">
        <v>2024</v>
      </c>
      <c r="B842" s="1" t="s">
        <v>8</v>
      </c>
      <c r="C842" s="1" t="s">
        <v>14</v>
      </c>
      <c r="D842" s="2" t="s">
        <v>36</v>
      </c>
      <c r="E842" s="3">
        <v>3566</v>
      </c>
      <c r="F842" s="3">
        <v>4577.3</v>
      </c>
      <c r="G842" s="3">
        <v>5126.576</v>
      </c>
      <c r="H842" s="3">
        <v>915.46</v>
      </c>
      <c r="I842" s="4" t="s">
        <v>40</v>
      </c>
    </row>
    <row r="843" spans="1:9" ht="18" customHeight="1" x14ac:dyDescent="0.3">
      <c r="A843" s="1">
        <v>2024</v>
      </c>
      <c r="B843" s="1" t="s">
        <v>8</v>
      </c>
      <c r="C843" s="1" t="s">
        <v>14</v>
      </c>
      <c r="D843" s="2" t="s">
        <v>37</v>
      </c>
      <c r="E843" s="3">
        <v>2498</v>
      </c>
      <c r="F843" s="3">
        <v>8000</v>
      </c>
      <c r="G843" s="3">
        <v>8960</v>
      </c>
      <c r="H843" s="3">
        <v>1600</v>
      </c>
      <c r="I843" s="4" t="s">
        <v>40</v>
      </c>
    </row>
    <row r="844" spans="1:9" ht="18" customHeight="1" x14ac:dyDescent="0.3">
      <c r="A844" s="1">
        <v>2024</v>
      </c>
      <c r="B844" s="1" t="s">
        <v>8</v>
      </c>
      <c r="C844" s="1" t="s">
        <v>13</v>
      </c>
      <c r="D844" s="2" t="s">
        <v>35</v>
      </c>
      <c r="E844" s="3">
        <v>1245</v>
      </c>
      <c r="F844" s="3">
        <v>4577.2</v>
      </c>
      <c r="G844" s="3">
        <v>5126.4639999999999</v>
      </c>
      <c r="H844" s="3">
        <v>915.44</v>
      </c>
      <c r="I844" s="4" t="s">
        <v>40</v>
      </c>
    </row>
    <row r="845" spans="1:9" ht="18" customHeight="1" x14ac:dyDescent="0.3">
      <c r="A845" s="1">
        <v>2024</v>
      </c>
      <c r="B845" s="1" t="s">
        <v>8</v>
      </c>
      <c r="C845" s="1" t="s">
        <v>38</v>
      </c>
      <c r="D845" s="5" t="s">
        <v>30</v>
      </c>
      <c r="E845" s="6">
        <v>644</v>
      </c>
      <c r="F845" s="6">
        <v>5743.5</v>
      </c>
      <c r="G845" s="6">
        <v>6432.72</v>
      </c>
      <c r="H845" s="3">
        <v>1148.7</v>
      </c>
      <c r="I845" s="4" t="s">
        <v>40</v>
      </c>
    </row>
    <row r="846" spans="1:9" ht="18" customHeight="1" x14ac:dyDescent="0.3">
      <c r="A846" s="1">
        <v>2024</v>
      </c>
      <c r="B846" s="1" t="s">
        <v>8</v>
      </c>
      <c r="C846" s="1" t="s">
        <v>12</v>
      </c>
      <c r="D846" s="5" t="s">
        <v>29</v>
      </c>
      <c r="E846" s="6">
        <v>643</v>
      </c>
      <c r="F846" s="6">
        <v>7000</v>
      </c>
      <c r="G846" s="6">
        <v>7840</v>
      </c>
      <c r="H846" s="3">
        <v>1400</v>
      </c>
      <c r="I846" s="4" t="s">
        <v>40</v>
      </c>
    </row>
    <row r="847" spans="1:9" ht="18" customHeight="1" x14ac:dyDescent="0.3">
      <c r="A847" s="1">
        <v>2024</v>
      </c>
      <c r="B847" s="1" t="s">
        <v>8</v>
      </c>
      <c r="C847" s="1" t="s">
        <v>38</v>
      </c>
      <c r="D847" s="5" t="s">
        <v>31</v>
      </c>
      <c r="E847" s="6">
        <v>455</v>
      </c>
      <c r="F847" s="6">
        <v>4578.6000000000004</v>
      </c>
      <c r="G847" s="6">
        <v>5128.0320000000002</v>
      </c>
      <c r="H847" s="3">
        <v>915.72000000000014</v>
      </c>
      <c r="I847" s="4" t="s">
        <v>40</v>
      </c>
    </row>
    <row r="848" spans="1:9" ht="18" customHeight="1" x14ac:dyDescent="0.3">
      <c r="A848" s="1">
        <v>2024</v>
      </c>
      <c r="B848" s="1" t="s">
        <v>8</v>
      </c>
      <c r="C848" s="1" t="s">
        <v>12</v>
      </c>
      <c r="D848" s="5" t="s">
        <v>28</v>
      </c>
      <c r="E848" s="7">
        <v>345</v>
      </c>
      <c r="F848" s="7">
        <v>7000</v>
      </c>
      <c r="G848" s="7">
        <v>7840</v>
      </c>
      <c r="H848" s="3">
        <v>1400</v>
      </c>
      <c r="I848" s="4" t="s">
        <v>40</v>
      </c>
    </row>
    <row r="849" spans="1:9" ht="18" customHeight="1" x14ac:dyDescent="0.3">
      <c r="A849" s="1">
        <v>2024</v>
      </c>
      <c r="B849" s="1" t="s">
        <v>8</v>
      </c>
      <c r="C849" s="1" t="s">
        <v>13</v>
      </c>
      <c r="D849" s="2" t="s">
        <v>33</v>
      </c>
      <c r="E849" s="3">
        <v>122</v>
      </c>
      <c r="F849" s="3">
        <v>100</v>
      </c>
      <c r="G849" s="3">
        <v>112</v>
      </c>
      <c r="H849" s="3">
        <v>20</v>
      </c>
      <c r="I849" s="4" t="s">
        <v>40</v>
      </c>
    </row>
    <row r="850" spans="1:9" ht="18" customHeight="1" x14ac:dyDescent="0.3">
      <c r="A850" s="1">
        <v>2024</v>
      </c>
      <c r="B850" s="1" t="s">
        <v>8</v>
      </c>
      <c r="C850" s="1" t="s">
        <v>15</v>
      </c>
      <c r="D850" s="5" t="s">
        <v>26</v>
      </c>
      <c r="E850" s="6">
        <v>78</v>
      </c>
      <c r="F850" s="6">
        <v>4577.2</v>
      </c>
      <c r="G850" s="6">
        <v>5126.4639999999999</v>
      </c>
      <c r="H850" s="3">
        <v>915.44</v>
      </c>
      <c r="I850" s="4" t="s">
        <v>40</v>
      </c>
    </row>
    <row r="851" spans="1:9" ht="18" customHeight="1" x14ac:dyDescent="0.3">
      <c r="A851" s="1">
        <v>2024</v>
      </c>
      <c r="B851" s="1" t="s">
        <v>8</v>
      </c>
      <c r="C851" s="1" t="s">
        <v>15</v>
      </c>
      <c r="D851" s="5" t="s">
        <v>24</v>
      </c>
      <c r="E851" s="6">
        <v>76</v>
      </c>
      <c r="F851" s="6">
        <v>4576.8999999999996</v>
      </c>
      <c r="G851" s="6">
        <v>5126.1279999999997</v>
      </c>
      <c r="H851" s="3">
        <v>915.38</v>
      </c>
      <c r="I851" s="4" t="s">
        <v>40</v>
      </c>
    </row>
    <row r="852" spans="1:9" ht="18" customHeight="1" x14ac:dyDescent="0.3">
      <c r="A852" s="1">
        <v>2024</v>
      </c>
      <c r="B852" s="1" t="s">
        <v>8</v>
      </c>
      <c r="C852" s="1" t="s">
        <v>15</v>
      </c>
      <c r="D852" s="5" t="s">
        <v>25</v>
      </c>
      <c r="E852" s="6">
        <v>46</v>
      </c>
      <c r="F852" s="6">
        <v>200</v>
      </c>
      <c r="G852" s="6">
        <v>224</v>
      </c>
      <c r="H852" s="3">
        <v>40</v>
      </c>
      <c r="I852" s="4" t="s">
        <v>40</v>
      </c>
    </row>
    <row r="853" spans="1:9" ht="18" customHeight="1" x14ac:dyDescent="0.3">
      <c r="A853" s="1">
        <v>2024</v>
      </c>
      <c r="B853" s="1" t="s">
        <v>8</v>
      </c>
      <c r="C853" s="1" t="s">
        <v>15</v>
      </c>
      <c r="D853" s="5" t="s">
        <v>23</v>
      </c>
      <c r="E853" s="6">
        <v>34</v>
      </c>
      <c r="F853" s="6">
        <v>4576.8</v>
      </c>
      <c r="G853" s="6">
        <v>5126.0160000000005</v>
      </c>
      <c r="H853" s="3">
        <v>915.36000000000013</v>
      </c>
      <c r="I853" s="4" t="s">
        <v>40</v>
      </c>
    </row>
    <row r="854" spans="1:9" ht="18" customHeight="1" x14ac:dyDescent="0.3">
      <c r="A854" s="1">
        <v>2024</v>
      </c>
      <c r="B854" s="1" t="s">
        <v>8</v>
      </c>
      <c r="C854" s="1" t="s">
        <v>13</v>
      </c>
      <c r="D854" s="2" t="s">
        <v>34</v>
      </c>
      <c r="E854" s="3">
        <v>7</v>
      </c>
      <c r="F854" s="3">
        <v>200</v>
      </c>
      <c r="G854" s="3">
        <v>224</v>
      </c>
      <c r="H854" s="3">
        <v>40</v>
      </c>
      <c r="I854" s="4" t="s">
        <v>40</v>
      </c>
    </row>
    <row r="855" spans="1:9" ht="18" customHeight="1" x14ac:dyDescent="0.3">
      <c r="A855" s="1">
        <v>2024</v>
      </c>
      <c r="B855" s="1" t="s">
        <v>8</v>
      </c>
      <c r="C855" s="1" t="s">
        <v>15</v>
      </c>
      <c r="D855" s="5" t="s">
        <v>27</v>
      </c>
      <c r="E855" s="6">
        <v>3</v>
      </c>
      <c r="F855" s="6">
        <v>4577.3</v>
      </c>
      <c r="G855" s="6">
        <v>5126.576</v>
      </c>
      <c r="H855" s="3">
        <v>915.46</v>
      </c>
      <c r="I855" s="4" t="s">
        <v>40</v>
      </c>
    </row>
    <row r="856" spans="1:9" ht="18" customHeight="1" x14ac:dyDescent="0.3">
      <c r="A856" s="1">
        <v>2024</v>
      </c>
      <c r="B856" s="1" t="s">
        <v>8</v>
      </c>
      <c r="C856" s="1" t="s">
        <v>32</v>
      </c>
      <c r="D856" s="5" t="s">
        <v>32</v>
      </c>
      <c r="E856" s="6">
        <v>2</v>
      </c>
      <c r="F856" s="6">
        <v>6600</v>
      </c>
      <c r="G856" s="6">
        <v>7392</v>
      </c>
      <c r="H856" s="3">
        <v>1320</v>
      </c>
      <c r="I856" s="4" t="s">
        <v>40</v>
      </c>
    </row>
    <row r="857" spans="1:9" ht="18" customHeight="1" x14ac:dyDescent="0.3">
      <c r="A857" s="1">
        <v>2024</v>
      </c>
      <c r="B857" s="1" t="s">
        <v>9</v>
      </c>
      <c r="C857" s="1" t="s">
        <v>14</v>
      </c>
      <c r="D857" s="2" t="s">
        <v>36</v>
      </c>
      <c r="E857" s="3">
        <v>3566</v>
      </c>
      <c r="F857" s="3">
        <v>4577.3</v>
      </c>
      <c r="G857" s="3">
        <v>5126.576</v>
      </c>
      <c r="H857" s="3">
        <v>915.46</v>
      </c>
      <c r="I857" s="4" t="s">
        <v>40</v>
      </c>
    </row>
    <row r="858" spans="1:9" ht="18" customHeight="1" x14ac:dyDescent="0.3">
      <c r="A858" s="1">
        <v>2024</v>
      </c>
      <c r="B858" s="1" t="s">
        <v>9</v>
      </c>
      <c r="C858" s="1" t="s">
        <v>14</v>
      </c>
      <c r="D858" s="2" t="s">
        <v>37</v>
      </c>
      <c r="E858" s="3">
        <v>2498</v>
      </c>
      <c r="F858" s="3">
        <v>8000</v>
      </c>
      <c r="G858" s="3">
        <v>8960</v>
      </c>
      <c r="H858" s="3">
        <v>1600</v>
      </c>
      <c r="I858" s="4" t="s">
        <v>40</v>
      </c>
    </row>
    <row r="859" spans="1:9" ht="18" customHeight="1" x14ac:dyDescent="0.3">
      <c r="A859" s="1">
        <v>2024</v>
      </c>
      <c r="B859" s="1" t="s">
        <v>9</v>
      </c>
      <c r="C859" s="1" t="s">
        <v>13</v>
      </c>
      <c r="D859" s="2" t="s">
        <v>35</v>
      </c>
      <c r="E859" s="3">
        <v>1245</v>
      </c>
      <c r="F859" s="3">
        <v>4577.2</v>
      </c>
      <c r="G859" s="3">
        <v>5126.4639999999999</v>
      </c>
      <c r="H859" s="3">
        <v>915.44</v>
      </c>
      <c r="I859" s="4" t="s">
        <v>40</v>
      </c>
    </row>
    <row r="860" spans="1:9" ht="18" customHeight="1" x14ac:dyDescent="0.3">
      <c r="A860" s="1">
        <v>2024</v>
      </c>
      <c r="B860" s="1" t="s">
        <v>9</v>
      </c>
      <c r="C860" s="1" t="s">
        <v>38</v>
      </c>
      <c r="D860" s="5" t="s">
        <v>30</v>
      </c>
      <c r="E860" s="6">
        <v>644</v>
      </c>
      <c r="F860" s="6">
        <v>5743.5</v>
      </c>
      <c r="G860" s="6">
        <v>6432.72</v>
      </c>
      <c r="H860" s="3">
        <v>1148.7</v>
      </c>
      <c r="I860" s="4" t="s">
        <v>40</v>
      </c>
    </row>
    <row r="861" spans="1:9" ht="18" customHeight="1" x14ac:dyDescent="0.3">
      <c r="A861" s="1">
        <v>2024</v>
      </c>
      <c r="B861" s="1" t="s">
        <v>9</v>
      </c>
      <c r="C861" s="1" t="s">
        <v>12</v>
      </c>
      <c r="D861" s="5" t="s">
        <v>29</v>
      </c>
      <c r="E861" s="6">
        <v>643</v>
      </c>
      <c r="F861" s="6">
        <v>7000</v>
      </c>
      <c r="G861" s="6">
        <v>7840</v>
      </c>
      <c r="H861" s="3">
        <v>1400</v>
      </c>
      <c r="I861" s="4" t="s">
        <v>42</v>
      </c>
    </row>
    <row r="862" spans="1:9" ht="18" customHeight="1" x14ac:dyDescent="0.3">
      <c r="A862" s="1">
        <v>2024</v>
      </c>
      <c r="B862" s="1" t="s">
        <v>9</v>
      </c>
      <c r="C862" s="1" t="s">
        <v>38</v>
      </c>
      <c r="D862" s="5" t="s">
        <v>31</v>
      </c>
      <c r="E862" s="6">
        <v>455</v>
      </c>
      <c r="F862" s="6">
        <v>4578.6000000000004</v>
      </c>
      <c r="G862" s="6">
        <v>5128.0320000000002</v>
      </c>
      <c r="H862" s="3">
        <v>915.72000000000014</v>
      </c>
      <c r="I862" s="4" t="s">
        <v>42</v>
      </c>
    </row>
    <row r="863" spans="1:9" ht="18" customHeight="1" x14ac:dyDescent="0.3">
      <c r="A863" s="1">
        <v>2024</v>
      </c>
      <c r="B863" s="1" t="s">
        <v>9</v>
      </c>
      <c r="C863" s="1" t="s">
        <v>12</v>
      </c>
      <c r="D863" s="5" t="s">
        <v>28</v>
      </c>
      <c r="E863" s="7">
        <v>345</v>
      </c>
      <c r="F863" s="7">
        <v>7000</v>
      </c>
      <c r="G863" s="7">
        <v>7840</v>
      </c>
      <c r="H863" s="3">
        <v>1400</v>
      </c>
      <c r="I863" s="4" t="s">
        <v>42</v>
      </c>
    </row>
    <row r="864" spans="1:9" ht="18" customHeight="1" x14ac:dyDescent="0.3">
      <c r="A864" s="1">
        <v>2024</v>
      </c>
      <c r="B864" s="1" t="s">
        <v>9</v>
      </c>
      <c r="C864" s="1" t="s">
        <v>13</v>
      </c>
      <c r="D864" s="2" t="s">
        <v>33</v>
      </c>
      <c r="E864" s="3">
        <v>122</v>
      </c>
      <c r="F864" s="3">
        <v>100</v>
      </c>
      <c r="G864" s="3">
        <v>112</v>
      </c>
      <c r="H864" s="3">
        <v>20</v>
      </c>
      <c r="I864" s="4" t="s">
        <v>42</v>
      </c>
    </row>
    <row r="865" spans="1:9" ht="18" customHeight="1" x14ac:dyDescent="0.3">
      <c r="A865" s="1">
        <v>2024</v>
      </c>
      <c r="B865" s="1" t="s">
        <v>9</v>
      </c>
      <c r="C865" s="1" t="s">
        <v>15</v>
      </c>
      <c r="D865" s="5" t="s">
        <v>26</v>
      </c>
      <c r="E865" s="6">
        <v>78</v>
      </c>
      <c r="F865" s="6">
        <v>4577.2</v>
      </c>
      <c r="G865" s="6">
        <v>5126.4639999999999</v>
      </c>
      <c r="H865" s="3">
        <v>915.44</v>
      </c>
      <c r="I865" s="4" t="s">
        <v>42</v>
      </c>
    </row>
    <row r="866" spans="1:9" ht="18" customHeight="1" x14ac:dyDescent="0.3">
      <c r="A866" s="1">
        <v>2024</v>
      </c>
      <c r="B866" s="1" t="s">
        <v>9</v>
      </c>
      <c r="C866" s="1" t="s">
        <v>15</v>
      </c>
      <c r="D866" s="5" t="s">
        <v>24</v>
      </c>
      <c r="E866" s="6">
        <v>76</v>
      </c>
      <c r="F866" s="6">
        <v>4576.8999999999996</v>
      </c>
      <c r="G866" s="6">
        <v>5126.1279999999997</v>
      </c>
      <c r="H866" s="3">
        <v>915.38</v>
      </c>
      <c r="I866" s="4" t="s">
        <v>42</v>
      </c>
    </row>
    <row r="867" spans="1:9" ht="18" customHeight="1" x14ac:dyDescent="0.3">
      <c r="A867" s="1">
        <v>2024</v>
      </c>
      <c r="B867" s="1" t="s">
        <v>9</v>
      </c>
      <c r="C867" s="1" t="s">
        <v>15</v>
      </c>
      <c r="D867" s="5" t="s">
        <v>25</v>
      </c>
      <c r="E867" s="6">
        <v>46</v>
      </c>
      <c r="F867" s="6">
        <v>200</v>
      </c>
      <c r="G867" s="6">
        <v>224</v>
      </c>
      <c r="H867" s="3">
        <v>40</v>
      </c>
      <c r="I867" s="4" t="s">
        <v>42</v>
      </c>
    </row>
    <row r="868" spans="1:9" ht="18" customHeight="1" x14ac:dyDescent="0.3">
      <c r="A868" s="1">
        <v>2024</v>
      </c>
      <c r="B868" s="1" t="s">
        <v>9</v>
      </c>
      <c r="C868" s="1" t="s">
        <v>15</v>
      </c>
      <c r="D868" s="5" t="s">
        <v>23</v>
      </c>
      <c r="E868" s="6">
        <v>34</v>
      </c>
      <c r="F868" s="6">
        <v>4576.8</v>
      </c>
      <c r="G868" s="6">
        <v>5126.0160000000005</v>
      </c>
      <c r="H868" s="3">
        <v>915.36000000000013</v>
      </c>
      <c r="I868" s="4" t="s">
        <v>42</v>
      </c>
    </row>
    <row r="869" spans="1:9" ht="18" customHeight="1" x14ac:dyDescent="0.3">
      <c r="A869" s="1">
        <v>2024</v>
      </c>
      <c r="B869" s="1" t="s">
        <v>9</v>
      </c>
      <c r="C869" s="1" t="s">
        <v>13</v>
      </c>
      <c r="D869" s="2" t="s">
        <v>34</v>
      </c>
      <c r="E869" s="3">
        <v>7</v>
      </c>
      <c r="F869" s="3">
        <v>200</v>
      </c>
      <c r="G869" s="3">
        <v>224</v>
      </c>
      <c r="H869" s="3">
        <v>40</v>
      </c>
      <c r="I869" s="4" t="s">
        <v>42</v>
      </c>
    </row>
    <row r="870" spans="1:9" ht="18" customHeight="1" x14ac:dyDescent="0.3">
      <c r="A870" s="1">
        <v>2024</v>
      </c>
      <c r="B870" s="1" t="s">
        <v>9</v>
      </c>
      <c r="C870" s="1" t="s">
        <v>15</v>
      </c>
      <c r="D870" s="5" t="s">
        <v>27</v>
      </c>
      <c r="E870" s="6">
        <v>3</v>
      </c>
      <c r="F870" s="6">
        <v>4577.3</v>
      </c>
      <c r="G870" s="6">
        <v>5126.576</v>
      </c>
      <c r="H870" s="3">
        <v>915.46</v>
      </c>
      <c r="I870" s="4" t="s">
        <v>42</v>
      </c>
    </row>
    <row r="871" spans="1:9" ht="18" customHeight="1" x14ac:dyDescent="0.3">
      <c r="A871" s="1">
        <v>2024</v>
      </c>
      <c r="B871" s="1" t="s">
        <v>9</v>
      </c>
      <c r="C871" s="1" t="s">
        <v>32</v>
      </c>
      <c r="D871" s="5" t="s">
        <v>32</v>
      </c>
      <c r="E871" s="6">
        <v>2</v>
      </c>
      <c r="F871" s="6">
        <v>6600</v>
      </c>
      <c r="G871" s="6">
        <v>7392</v>
      </c>
      <c r="H871" s="3">
        <v>1320</v>
      </c>
      <c r="I871" s="4" t="s">
        <v>42</v>
      </c>
    </row>
    <row r="872" spans="1:9" ht="18" customHeight="1" x14ac:dyDescent="0.3">
      <c r="A872" s="1">
        <v>2024</v>
      </c>
      <c r="B872" s="1" t="s">
        <v>10</v>
      </c>
      <c r="C872" s="1" t="s">
        <v>14</v>
      </c>
      <c r="D872" s="2" t="s">
        <v>36</v>
      </c>
      <c r="E872" s="3">
        <v>3566</v>
      </c>
      <c r="F872" s="3">
        <v>4577.3</v>
      </c>
      <c r="G872" s="3">
        <v>5126.576</v>
      </c>
      <c r="H872" s="3">
        <v>915.46</v>
      </c>
      <c r="I872" s="4" t="s">
        <v>42</v>
      </c>
    </row>
    <row r="873" spans="1:9" ht="18" customHeight="1" x14ac:dyDescent="0.3">
      <c r="A873" s="1">
        <v>2024</v>
      </c>
      <c r="B873" s="1" t="s">
        <v>10</v>
      </c>
      <c r="C873" s="1" t="s">
        <v>14</v>
      </c>
      <c r="D873" s="2" t="s">
        <v>37</v>
      </c>
      <c r="E873" s="3">
        <v>2498</v>
      </c>
      <c r="F873" s="3">
        <v>8000</v>
      </c>
      <c r="G873" s="3">
        <v>8960</v>
      </c>
      <c r="H873" s="3">
        <v>1600</v>
      </c>
      <c r="I873" s="4" t="s">
        <v>42</v>
      </c>
    </row>
    <row r="874" spans="1:9" ht="18" customHeight="1" x14ac:dyDescent="0.3">
      <c r="A874" s="1">
        <v>2024</v>
      </c>
      <c r="B874" s="1" t="s">
        <v>10</v>
      </c>
      <c r="C874" s="1" t="s">
        <v>13</v>
      </c>
      <c r="D874" s="2" t="s">
        <v>35</v>
      </c>
      <c r="E874" s="3">
        <v>1245</v>
      </c>
      <c r="F874" s="3">
        <v>4577.2</v>
      </c>
      <c r="G874" s="3">
        <v>5126.4639999999999</v>
      </c>
      <c r="H874" s="3">
        <v>915.44</v>
      </c>
      <c r="I874" s="4" t="s">
        <v>42</v>
      </c>
    </row>
    <row r="875" spans="1:9" ht="18" customHeight="1" x14ac:dyDescent="0.3">
      <c r="A875" s="1">
        <v>2024</v>
      </c>
      <c r="B875" s="1" t="s">
        <v>10</v>
      </c>
      <c r="C875" s="1" t="s">
        <v>38</v>
      </c>
      <c r="D875" s="5" t="s">
        <v>30</v>
      </c>
      <c r="E875" s="6">
        <v>644</v>
      </c>
      <c r="F875" s="6">
        <v>5743.5</v>
      </c>
      <c r="G875" s="6">
        <v>6432.72</v>
      </c>
      <c r="H875" s="3">
        <v>1148.7</v>
      </c>
      <c r="I875" s="4" t="s">
        <v>42</v>
      </c>
    </row>
    <row r="876" spans="1:9" ht="18" customHeight="1" x14ac:dyDescent="0.3">
      <c r="A876" s="1">
        <v>2024</v>
      </c>
      <c r="B876" s="1" t="s">
        <v>10</v>
      </c>
      <c r="C876" s="1" t="s">
        <v>12</v>
      </c>
      <c r="D876" s="5" t="s">
        <v>29</v>
      </c>
      <c r="E876" s="6">
        <v>643</v>
      </c>
      <c r="F876" s="6">
        <v>7000</v>
      </c>
      <c r="G876" s="6">
        <v>7840</v>
      </c>
      <c r="H876" s="3">
        <v>1400</v>
      </c>
      <c r="I876" s="4" t="s">
        <v>42</v>
      </c>
    </row>
    <row r="877" spans="1:9" ht="18" customHeight="1" x14ac:dyDescent="0.3">
      <c r="A877" s="1">
        <v>2024</v>
      </c>
      <c r="B877" s="1" t="s">
        <v>10</v>
      </c>
      <c r="C877" s="1" t="s">
        <v>38</v>
      </c>
      <c r="D877" s="5" t="s">
        <v>31</v>
      </c>
      <c r="E877" s="6">
        <v>455</v>
      </c>
      <c r="F877" s="6">
        <v>4578.6000000000004</v>
      </c>
      <c r="G877" s="6">
        <v>5128.0320000000002</v>
      </c>
      <c r="H877" s="3">
        <v>915.72000000000014</v>
      </c>
      <c r="I877" s="4" t="s">
        <v>42</v>
      </c>
    </row>
    <row r="878" spans="1:9" ht="18" customHeight="1" x14ac:dyDescent="0.3">
      <c r="A878" s="1">
        <v>2024</v>
      </c>
      <c r="B878" s="1" t="s">
        <v>10</v>
      </c>
      <c r="C878" s="1" t="s">
        <v>12</v>
      </c>
      <c r="D878" s="5" t="s">
        <v>28</v>
      </c>
      <c r="E878" s="7">
        <v>345</v>
      </c>
      <c r="F878" s="7">
        <v>7000</v>
      </c>
      <c r="G878" s="7">
        <v>7840</v>
      </c>
      <c r="H878" s="3">
        <v>1400</v>
      </c>
      <c r="I878" s="4" t="s">
        <v>42</v>
      </c>
    </row>
    <row r="879" spans="1:9" ht="18" customHeight="1" x14ac:dyDescent="0.3">
      <c r="A879" s="1">
        <v>2024</v>
      </c>
      <c r="B879" s="1" t="s">
        <v>10</v>
      </c>
      <c r="C879" s="1" t="s">
        <v>13</v>
      </c>
      <c r="D879" s="2" t="s">
        <v>33</v>
      </c>
      <c r="E879" s="3">
        <v>122</v>
      </c>
      <c r="F879" s="3">
        <v>100</v>
      </c>
      <c r="G879" s="3">
        <v>112</v>
      </c>
      <c r="H879" s="3">
        <v>20</v>
      </c>
      <c r="I879" s="4" t="s">
        <v>42</v>
      </c>
    </row>
    <row r="880" spans="1:9" ht="18" customHeight="1" x14ac:dyDescent="0.3">
      <c r="A880" s="1">
        <v>2024</v>
      </c>
      <c r="B880" s="1" t="s">
        <v>10</v>
      </c>
      <c r="C880" s="1" t="s">
        <v>15</v>
      </c>
      <c r="D880" s="5" t="s">
        <v>26</v>
      </c>
      <c r="E880" s="6">
        <v>78</v>
      </c>
      <c r="F880" s="6">
        <v>4577.2</v>
      </c>
      <c r="G880" s="6">
        <v>5126.4639999999999</v>
      </c>
      <c r="H880" s="3">
        <v>915.44</v>
      </c>
      <c r="I880" s="4" t="s">
        <v>42</v>
      </c>
    </row>
    <row r="881" spans="1:9" ht="18" customHeight="1" x14ac:dyDescent="0.3">
      <c r="A881" s="1">
        <v>2024</v>
      </c>
      <c r="B881" s="1" t="s">
        <v>10</v>
      </c>
      <c r="C881" s="1" t="s">
        <v>15</v>
      </c>
      <c r="D881" s="5" t="s">
        <v>24</v>
      </c>
      <c r="E881" s="6">
        <v>76</v>
      </c>
      <c r="F881" s="6">
        <v>4576.8999999999996</v>
      </c>
      <c r="G881" s="6">
        <v>5126.1279999999997</v>
      </c>
      <c r="H881" s="3">
        <v>915.38</v>
      </c>
      <c r="I881" s="4" t="s">
        <v>42</v>
      </c>
    </row>
    <row r="882" spans="1:9" ht="18" customHeight="1" x14ac:dyDescent="0.3">
      <c r="A882" s="1">
        <v>2024</v>
      </c>
      <c r="B882" s="1" t="s">
        <v>10</v>
      </c>
      <c r="C882" s="1" t="s">
        <v>15</v>
      </c>
      <c r="D882" s="5" t="s">
        <v>25</v>
      </c>
      <c r="E882" s="6">
        <v>46</v>
      </c>
      <c r="F882" s="6">
        <v>200</v>
      </c>
      <c r="G882" s="6">
        <v>224</v>
      </c>
      <c r="H882" s="3">
        <v>40</v>
      </c>
      <c r="I882" s="4" t="s">
        <v>42</v>
      </c>
    </row>
    <row r="883" spans="1:9" ht="18" customHeight="1" x14ac:dyDescent="0.3">
      <c r="A883" s="1">
        <v>2024</v>
      </c>
      <c r="B883" s="1" t="s">
        <v>10</v>
      </c>
      <c r="C883" s="1" t="s">
        <v>15</v>
      </c>
      <c r="D883" s="5" t="s">
        <v>23</v>
      </c>
      <c r="E883" s="6">
        <v>34</v>
      </c>
      <c r="F883" s="6">
        <v>4576.8</v>
      </c>
      <c r="G883" s="6">
        <v>5126.0160000000005</v>
      </c>
      <c r="H883" s="3">
        <v>915.36000000000013</v>
      </c>
      <c r="I883" s="4" t="s">
        <v>42</v>
      </c>
    </row>
    <row r="884" spans="1:9" ht="18" customHeight="1" x14ac:dyDescent="0.3">
      <c r="A884" s="1">
        <v>2024</v>
      </c>
      <c r="B884" s="1" t="s">
        <v>10</v>
      </c>
      <c r="C884" s="1" t="s">
        <v>13</v>
      </c>
      <c r="D884" s="2" t="s">
        <v>34</v>
      </c>
      <c r="E884" s="3">
        <v>7</v>
      </c>
      <c r="F884" s="3">
        <v>200</v>
      </c>
      <c r="G884" s="3">
        <v>224</v>
      </c>
      <c r="H884" s="3">
        <v>40</v>
      </c>
      <c r="I884" s="4" t="s">
        <v>42</v>
      </c>
    </row>
    <row r="885" spans="1:9" ht="18" customHeight="1" x14ac:dyDescent="0.3">
      <c r="A885" s="1">
        <v>2024</v>
      </c>
      <c r="B885" s="1" t="s">
        <v>10</v>
      </c>
      <c r="C885" s="1" t="s">
        <v>15</v>
      </c>
      <c r="D885" s="5" t="s">
        <v>27</v>
      </c>
      <c r="E885" s="6">
        <v>3</v>
      </c>
      <c r="F885" s="6">
        <v>4577.3</v>
      </c>
      <c r="G885" s="6">
        <v>5126.576</v>
      </c>
      <c r="H885" s="3">
        <v>915.46</v>
      </c>
      <c r="I885" s="4" t="s">
        <v>42</v>
      </c>
    </row>
    <row r="886" spans="1:9" ht="18" customHeight="1" x14ac:dyDescent="0.3">
      <c r="A886" s="1">
        <v>2024</v>
      </c>
      <c r="B886" s="1" t="s">
        <v>10</v>
      </c>
      <c r="C886" s="1" t="s">
        <v>32</v>
      </c>
      <c r="D886" s="5" t="s">
        <v>32</v>
      </c>
      <c r="E886" s="6">
        <v>2</v>
      </c>
      <c r="F886" s="6">
        <v>6600</v>
      </c>
      <c r="G886" s="6">
        <v>7392</v>
      </c>
      <c r="H886" s="3">
        <v>1320</v>
      </c>
      <c r="I886" s="4" t="s">
        <v>40</v>
      </c>
    </row>
    <row r="887" spans="1:9" ht="18" customHeight="1" x14ac:dyDescent="0.3">
      <c r="A887" s="1">
        <v>2024</v>
      </c>
      <c r="B887" s="1" t="s">
        <v>11</v>
      </c>
      <c r="C887" s="1" t="s">
        <v>14</v>
      </c>
      <c r="D887" s="2" t="s">
        <v>36</v>
      </c>
      <c r="E887" s="3">
        <v>3566</v>
      </c>
      <c r="F887" s="3">
        <v>4577.3</v>
      </c>
      <c r="G887" s="3">
        <v>5126.576</v>
      </c>
      <c r="H887" s="3">
        <v>915.46</v>
      </c>
      <c r="I887" s="4" t="s">
        <v>40</v>
      </c>
    </row>
    <row r="888" spans="1:9" ht="18" customHeight="1" x14ac:dyDescent="0.3">
      <c r="A888" s="1">
        <v>2024</v>
      </c>
      <c r="B888" s="1" t="s">
        <v>11</v>
      </c>
      <c r="C888" s="1" t="s">
        <v>14</v>
      </c>
      <c r="D888" s="2" t="s">
        <v>37</v>
      </c>
      <c r="E888" s="3">
        <v>2498</v>
      </c>
      <c r="F888" s="3">
        <v>8000</v>
      </c>
      <c r="G888" s="3">
        <v>8960</v>
      </c>
      <c r="H888" s="3">
        <v>1600</v>
      </c>
      <c r="I888" s="4" t="s">
        <v>40</v>
      </c>
    </row>
    <row r="889" spans="1:9" ht="18" customHeight="1" x14ac:dyDescent="0.3">
      <c r="A889" s="1">
        <v>2024</v>
      </c>
      <c r="B889" s="1" t="s">
        <v>11</v>
      </c>
      <c r="C889" s="1" t="s">
        <v>13</v>
      </c>
      <c r="D889" s="2" t="s">
        <v>35</v>
      </c>
      <c r="E889" s="3">
        <v>1245</v>
      </c>
      <c r="F889" s="3">
        <v>4577.2</v>
      </c>
      <c r="G889" s="3">
        <v>5126.4639999999999</v>
      </c>
      <c r="H889" s="3">
        <v>915.44</v>
      </c>
      <c r="I889" s="4" t="s">
        <v>40</v>
      </c>
    </row>
    <row r="890" spans="1:9" ht="18" customHeight="1" x14ac:dyDescent="0.3">
      <c r="A890" s="1">
        <v>2024</v>
      </c>
      <c r="B890" s="1" t="s">
        <v>11</v>
      </c>
      <c r="C890" s="1" t="s">
        <v>38</v>
      </c>
      <c r="D890" s="5" t="s">
        <v>30</v>
      </c>
      <c r="E890" s="6">
        <v>644</v>
      </c>
      <c r="F890" s="6">
        <v>5743.5</v>
      </c>
      <c r="G890" s="6">
        <v>6432.72</v>
      </c>
      <c r="H890" s="3">
        <v>1148.7</v>
      </c>
      <c r="I890" s="4" t="s">
        <v>40</v>
      </c>
    </row>
    <row r="891" spans="1:9" ht="18" customHeight="1" x14ac:dyDescent="0.3">
      <c r="A891" s="1">
        <v>2024</v>
      </c>
      <c r="B891" s="1" t="s">
        <v>11</v>
      </c>
      <c r="C891" s="1" t="s">
        <v>12</v>
      </c>
      <c r="D891" s="5" t="s">
        <v>29</v>
      </c>
      <c r="E891" s="6">
        <v>643</v>
      </c>
      <c r="F891" s="6">
        <v>7000</v>
      </c>
      <c r="G891" s="6">
        <v>7840</v>
      </c>
      <c r="H891" s="3">
        <v>1400</v>
      </c>
      <c r="I891" s="4" t="s">
        <v>40</v>
      </c>
    </row>
    <row r="892" spans="1:9" ht="18" customHeight="1" x14ac:dyDescent="0.3">
      <c r="A892" s="1">
        <v>2024</v>
      </c>
      <c r="B892" s="1" t="s">
        <v>11</v>
      </c>
      <c r="C892" s="1" t="s">
        <v>38</v>
      </c>
      <c r="D892" s="5" t="s">
        <v>31</v>
      </c>
      <c r="E892" s="6">
        <v>455</v>
      </c>
      <c r="F892" s="6">
        <v>4578.6000000000004</v>
      </c>
      <c r="G892" s="6">
        <v>5128.0320000000002</v>
      </c>
      <c r="H892" s="3">
        <v>915.72000000000014</v>
      </c>
      <c r="I892" s="4" t="s">
        <v>40</v>
      </c>
    </row>
    <row r="893" spans="1:9" ht="18" customHeight="1" x14ac:dyDescent="0.3">
      <c r="A893" s="1">
        <v>2024</v>
      </c>
      <c r="B893" s="1" t="s">
        <v>11</v>
      </c>
      <c r="C893" s="1" t="s">
        <v>12</v>
      </c>
      <c r="D893" s="5" t="s">
        <v>28</v>
      </c>
      <c r="E893" s="7">
        <v>345</v>
      </c>
      <c r="F893" s="7">
        <v>7000</v>
      </c>
      <c r="G893" s="7">
        <v>7840</v>
      </c>
      <c r="H893" s="3">
        <v>1400</v>
      </c>
      <c r="I893" s="4" t="s">
        <v>40</v>
      </c>
    </row>
    <row r="894" spans="1:9" ht="18" customHeight="1" x14ac:dyDescent="0.3">
      <c r="A894" s="1">
        <v>2024</v>
      </c>
      <c r="B894" s="1" t="s">
        <v>11</v>
      </c>
      <c r="C894" s="1" t="s">
        <v>13</v>
      </c>
      <c r="D894" s="2" t="s">
        <v>33</v>
      </c>
      <c r="E894" s="3">
        <v>122</v>
      </c>
      <c r="F894" s="3">
        <v>100</v>
      </c>
      <c r="G894" s="3">
        <v>112</v>
      </c>
      <c r="H894" s="3">
        <v>20</v>
      </c>
      <c r="I894" s="4" t="s">
        <v>40</v>
      </c>
    </row>
    <row r="895" spans="1:9" ht="18" customHeight="1" x14ac:dyDescent="0.3">
      <c r="A895" s="1">
        <v>2024</v>
      </c>
      <c r="B895" s="1" t="s">
        <v>11</v>
      </c>
      <c r="C895" s="1" t="s">
        <v>15</v>
      </c>
      <c r="D895" s="5" t="s">
        <v>26</v>
      </c>
      <c r="E895" s="6">
        <v>78</v>
      </c>
      <c r="F895" s="6">
        <v>4577.2</v>
      </c>
      <c r="G895" s="6">
        <v>5126.4639999999999</v>
      </c>
      <c r="H895" s="3">
        <v>915.44</v>
      </c>
      <c r="I895" s="4" t="s">
        <v>40</v>
      </c>
    </row>
    <row r="896" spans="1:9" ht="18" customHeight="1" x14ac:dyDescent="0.3">
      <c r="A896" s="1">
        <v>2024</v>
      </c>
      <c r="B896" s="1" t="s">
        <v>11</v>
      </c>
      <c r="C896" s="1" t="s">
        <v>15</v>
      </c>
      <c r="D896" s="5" t="s">
        <v>24</v>
      </c>
      <c r="E896" s="6">
        <v>76</v>
      </c>
      <c r="F896" s="6">
        <v>4576.8999999999996</v>
      </c>
      <c r="G896" s="6">
        <v>5126.1279999999997</v>
      </c>
      <c r="H896" s="3">
        <v>915.38</v>
      </c>
      <c r="I896" s="4" t="s">
        <v>40</v>
      </c>
    </row>
    <row r="897" spans="1:9" ht="18" customHeight="1" x14ac:dyDescent="0.3">
      <c r="A897" s="1">
        <v>2024</v>
      </c>
      <c r="B897" s="1" t="s">
        <v>11</v>
      </c>
      <c r="C897" s="1" t="s">
        <v>15</v>
      </c>
      <c r="D897" s="5" t="s">
        <v>25</v>
      </c>
      <c r="E897" s="6">
        <v>46</v>
      </c>
      <c r="F897" s="6">
        <v>200</v>
      </c>
      <c r="G897" s="6">
        <v>224</v>
      </c>
      <c r="H897" s="3">
        <v>40</v>
      </c>
      <c r="I897" s="4" t="s">
        <v>40</v>
      </c>
    </row>
    <row r="898" spans="1:9" ht="18" customHeight="1" x14ac:dyDescent="0.3">
      <c r="A898" s="1">
        <v>2024</v>
      </c>
      <c r="B898" s="1" t="s">
        <v>11</v>
      </c>
      <c r="C898" s="1" t="s">
        <v>15</v>
      </c>
      <c r="D898" s="5" t="s">
        <v>23</v>
      </c>
      <c r="E898" s="6">
        <v>34</v>
      </c>
      <c r="F898" s="6">
        <v>4576.8</v>
      </c>
      <c r="G898" s="6">
        <v>5126.0160000000005</v>
      </c>
      <c r="H898" s="3">
        <v>915.36000000000013</v>
      </c>
      <c r="I898" s="4" t="s">
        <v>40</v>
      </c>
    </row>
    <row r="899" spans="1:9" ht="18" customHeight="1" x14ac:dyDescent="0.3">
      <c r="A899" s="1">
        <v>2024</v>
      </c>
      <c r="B899" s="1" t="s">
        <v>11</v>
      </c>
      <c r="C899" s="1" t="s">
        <v>13</v>
      </c>
      <c r="D899" s="2" t="s">
        <v>34</v>
      </c>
      <c r="E899" s="3">
        <v>7</v>
      </c>
      <c r="F899" s="3">
        <v>200</v>
      </c>
      <c r="G899" s="3">
        <v>224</v>
      </c>
      <c r="H899" s="3">
        <v>40</v>
      </c>
      <c r="I899" s="4" t="s">
        <v>40</v>
      </c>
    </row>
    <row r="900" spans="1:9" ht="18" customHeight="1" x14ac:dyDescent="0.3">
      <c r="A900" s="1">
        <v>2024</v>
      </c>
      <c r="B900" s="1" t="s">
        <v>11</v>
      </c>
      <c r="C900" s="1" t="s">
        <v>15</v>
      </c>
      <c r="D900" s="5" t="s">
        <v>27</v>
      </c>
      <c r="E900" s="6">
        <v>3</v>
      </c>
      <c r="F900" s="6">
        <v>4577.3</v>
      </c>
      <c r="G900" s="6">
        <v>5126.576</v>
      </c>
      <c r="H900" s="3">
        <v>915.46</v>
      </c>
      <c r="I900" s="4" t="s">
        <v>40</v>
      </c>
    </row>
    <row r="901" spans="1:9" ht="18" customHeight="1" x14ac:dyDescent="0.3">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A18D9-DB43-4978-ACE8-78398D8F7224}">
  <dimension ref="A1:L121"/>
  <sheetViews>
    <sheetView topLeftCell="A79" workbookViewId="0">
      <selection activeCell="N18" sqref="N18"/>
    </sheetView>
  </sheetViews>
  <sheetFormatPr defaultRowHeight="14.4" x14ac:dyDescent="0.3"/>
  <cols>
    <col min="3" max="3" width="16" customWidth="1"/>
    <col min="4" max="4" width="20" customWidth="1"/>
    <col min="6" max="6" width="9.21875" customWidth="1"/>
    <col min="7" max="7" width="15" customWidth="1"/>
    <col min="8" max="8" width="16.109375" customWidth="1"/>
    <col min="9" max="9" width="20.21875" customWidth="1"/>
    <col min="11" max="11" width="19.109375" bestFit="1" customWidth="1"/>
  </cols>
  <sheetData>
    <row r="1" spans="1:12" x14ac:dyDescent="0.3">
      <c r="A1" t="s">
        <v>16</v>
      </c>
      <c r="B1" t="s">
        <v>17</v>
      </c>
      <c r="C1" t="s">
        <v>18</v>
      </c>
      <c r="D1" t="s">
        <v>19</v>
      </c>
      <c r="E1" t="s">
        <v>20</v>
      </c>
      <c r="F1" t="s">
        <v>21</v>
      </c>
      <c r="G1" t="s">
        <v>22</v>
      </c>
      <c r="H1" t="s">
        <v>39</v>
      </c>
      <c r="I1" t="s">
        <v>41</v>
      </c>
    </row>
    <row r="2" spans="1:12" x14ac:dyDescent="0.3">
      <c r="A2">
        <v>2020</v>
      </c>
      <c r="B2" t="s">
        <v>0</v>
      </c>
      <c r="C2" t="s">
        <v>14</v>
      </c>
      <c r="D2" t="s">
        <v>36</v>
      </c>
      <c r="E2">
        <v>3566</v>
      </c>
      <c r="F2">
        <v>5492.76</v>
      </c>
      <c r="G2">
        <v>5126.576</v>
      </c>
      <c r="H2">
        <v>1098.5520000000001</v>
      </c>
      <c r="I2" t="s">
        <v>40</v>
      </c>
    </row>
    <row r="3" spans="1:12" x14ac:dyDescent="0.3">
      <c r="A3">
        <v>2020</v>
      </c>
      <c r="B3" t="s">
        <v>0</v>
      </c>
      <c r="C3" t="s">
        <v>14</v>
      </c>
      <c r="D3" t="s">
        <v>37</v>
      </c>
      <c r="E3">
        <v>2498</v>
      </c>
      <c r="F3">
        <v>9600</v>
      </c>
      <c r="G3">
        <v>8960</v>
      </c>
      <c r="H3">
        <v>1920</v>
      </c>
      <c r="I3" t="s">
        <v>40</v>
      </c>
    </row>
    <row r="4" spans="1:12" x14ac:dyDescent="0.3">
      <c r="A4">
        <v>2024</v>
      </c>
      <c r="B4" t="s">
        <v>11</v>
      </c>
      <c r="C4" t="s">
        <v>14</v>
      </c>
      <c r="D4" t="s">
        <v>37</v>
      </c>
      <c r="E4">
        <v>2498</v>
      </c>
      <c r="F4">
        <v>8000</v>
      </c>
      <c r="G4">
        <v>8960</v>
      </c>
      <c r="H4">
        <v>1600</v>
      </c>
      <c r="I4" t="s">
        <v>40</v>
      </c>
    </row>
    <row r="5" spans="1:12" x14ac:dyDescent="0.3">
      <c r="A5">
        <v>2024</v>
      </c>
      <c r="B5" t="s">
        <v>11</v>
      </c>
      <c r="C5" t="s">
        <v>14</v>
      </c>
      <c r="D5" t="s">
        <v>36</v>
      </c>
      <c r="E5">
        <v>3566</v>
      </c>
      <c r="F5">
        <v>4577.3</v>
      </c>
      <c r="G5">
        <v>5126.576</v>
      </c>
      <c r="H5">
        <v>915.46</v>
      </c>
      <c r="I5" t="s">
        <v>40</v>
      </c>
    </row>
    <row r="6" spans="1:12" x14ac:dyDescent="0.3">
      <c r="A6">
        <v>2024</v>
      </c>
      <c r="B6" t="s">
        <v>10</v>
      </c>
      <c r="C6" t="s">
        <v>14</v>
      </c>
      <c r="D6" t="s">
        <v>37</v>
      </c>
      <c r="E6">
        <v>2498</v>
      </c>
      <c r="F6">
        <v>8000</v>
      </c>
      <c r="G6">
        <v>8960</v>
      </c>
      <c r="H6">
        <v>1600</v>
      </c>
      <c r="I6" t="s">
        <v>42</v>
      </c>
    </row>
    <row r="7" spans="1:12" x14ac:dyDescent="0.3">
      <c r="A7">
        <v>2024</v>
      </c>
      <c r="B7" t="s">
        <v>10</v>
      </c>
      <c r="C7" t="s">
        <v>14</v>
      </c>
      <c r="D7" t="s">
        <v>36</v>
      </c>
      <c r="E7">
        <v>3566</v>
      </c>
      <c r="F7">
        <v>4577.3</v>
      </c>
      <c r="G7">
        <v>5126.576</v>
      </c>
      <c r="H7">
        <v>915.46</v>
      </c>
      <c r="I7" t="s">
        <v>42</v>
      </c>
    </row>
    <row r="8" spans="1:12" x14ac:dyDescent="0.3">
      <c r="A8">
        <v>2024</v>
      </c>
      <c r="B8" t="s">
        <v>9</v>
      </c>
      <c r="C8" t="s">
        <v>14</v>
      </c>
      <c r="D8" t="s">
        <v>37</v>
      </c>
      <c r="E8">
        <v>2498</v>
      </c>
      <c r="F8">
        <v>8000</v>
      </c>
      <c r="G8">
        <v>8960</v>
      </c>
      <c r="H8">
        <v>1600</v>
      </c>
      <c r="I8" t="s">
        <v>40</v>
      </c>
    </row>
    <row r="9" spans="1:12" x14ac:dyDescent="0.3">
      <c r="A9">
        <v>2024</v>
      </c>
      <c r="B9" t="s">
        <v>9</v>
      </c>
      <c r="C9" t="s">
        <v>14</v>
      </c>
      <c r="D9" t="s">
        <v>36</v>
      </c>
      <c r="E9">
        <v>3566</v>
      </c>
      <c r="F9">
        <v>4577.3</v>
      </c>
      <c r="G9">
        <v>5126.576</v>
      </c>
      <c r="H9">
        <v>915.46</v>
      </c>
      <c r="I9" t="s">
        <v>40</v>
      </c>
    </row>
    <row r="10" spans="1:12" x14ac:dyDescent="0.3">
      <c r="A10">
        <v>2024</v>
      </c>
      <c r="B10" t="s">
        <v>8</v>
      </c>
      <c r="C10" t="s">
        <v>14</v>
      </c>
      <c r="D10" t="s">
        <v>37</v>
      </c>
      <c r="E10">
        <v>2498</v>
      </c>
      <c r="F10">
        <v>8000</v>
      </c>
      <c r="G10">
        <v>8960</v>
      </c>
      <c r="H10">
        <v>1600</v>
      </c>
      <c r="I10" t="s">
        <v>40</v>
      </c>
    </row>
    <row r="11" spans="1:12" x14ac:dyDescent="0.3">
      <c r="A11">
        <v>2024</v>
      </c>
      <c r="B11" t="s">
        <v>8</v>
      </c>
      <c r="C11" t="s">
        <v>14</v>
      </c>
      <c r="D11" t="s">
        <v>36</v>
      </c>
      <c r="E11">
        <v>3566</v>
      </c>
      <c r="F11">
        <v>4577.3</v>
      </c>
      <c r="G11">
        <v>5126.576</v>
      </c>
      <c r="H11">
        <v>915.46</v>
      </c>
      <c r="I11" t="s">
        <v>40</v>
      </c>
    </row>
    <row r="12" spans="1:12" x14ac:dyDescent="0.3">
      <c r="A12">
        <v>2024</v>
      </c>
      <c r="B12" t="s">
        <v>7</v>
      </c>
      <c r="C12" t="s">
        <v>14</v>
      </c>
      <c r="D12" t="s">
        <v>37</v>
      </c>
      <c r="E12">
        <v>2498</v>
      </c>
      <c r="F12">
        <v>8000</v>
      </c>
      <c r="G12">
        <v>8960</v>
      </c>
      <c r="H12">
        <v>1600</v>
      </c>
      <c r="I12" t="s">
        <v>40</v>
      </c>
    </row>
    <row r="13" spans="1:12" x14ac:dyDescent="0.3">
      <c r="A13">
        <v>2024</v>
      </c>
      <c r="B13" t="s">
        <v>7</v>
      </c>
      <c r="C13" t="s">
        <v>14</v>
      </c>
      <c r="D13" t="s">
        <v>36</v>
      </c>
      <c r="E13">
        <v>3566</v>
      </c>
      <c r="F13">
        <v>4577.3</v>
      </c>
      <c r="G13">
        <v>5126.576</v>
      </c>
      <c r="H13">
        <v>915.46</v>
      </c>
      <c r="I13" t="s">
        <v>40</v>
      </c>
    </row>
    <row r="14" spans="1:12" x14ac:dyDescent="0.3">
      <c r="A14">
        <v>2024</v>
      </c>
      <c r="B14" t="s">
        <v>6</v>
      </c>
      <c r="C14" t="s">
        <v>14</v>
      </c>
      <c r="D14" t="s">
        <v>37</v>
      </c>
      <c r="E14">
        <v>2498</v>
      </c>
      <c r="F14">
        <v>8000</v>
      </c>
      <c r="G14">
        <v>8960</v>
      </c>
      <c r="H14">
        <v>1600</v>
      </c>
      <c r="I14" t="s">
        <v>42</v>
      </c>
      <c r="K14" t="s">
        <v>53</v>
      </c>
      <c r="L14">
        <f>SUM(G:G)</f>
        <v>850728.57200000004</v>
      </c>
    </row>
    <row r="15" spans="1:12" x14ac:dyDescent="0.3">
      <c r="A15">
        <v>2024</v>
      </c>
      <c r="B15" t="s">
        <v>6</v>
      </c>
      <c r="C15" t="s">
        <v>14</v>
      </c>
      <c r="D15" t="s">
        <v>36</v>
      </c>
      <c r="E15">
        <v>3566</v>
      </c>
      <c r="F15">
        <v>4577.3</v>
      </c>
      <c r="G15">
        <v>5126.576</v>
      </c>
      <c r="H15">
        <v>915.46</v>
      </c>
      <c r="I15" t="s">
        <v>42</v>
      </c>
      <c r="K15" t="s">
        <v>44</v>
      </c>
      <c r="L15">
        <f>SUM(F:F)</f>
        <v>776132.81500000064</v>
      </c>
    </row>
    <row r="16" spans="1:12" x14ac:dyDescent="0.3">
      <c r="A16">
        <v>2024</v>
      </c>
      <c r="B16" t="s">
        <v>5</v>
      </c>
      <c r="C16" t="s">
        <v>14</v>
      </c>
      <c r="D16" t="s">
        <v>37</v>
      </c>
      <c r="E16">
        <v>2498</v>
      </c>
      <c r="F16">
        <v>8000</v>
      </c>
      <c r="G16">
        <v>8960</v>
      </c>
      <c r="H16">
        <v>1600</v>
      </c>
      <c r="I16" t="s">
        <v>42</v>
      </c>
    </row>
    <row r="17" spans="1:9" x14ac:dyDescent="0.3">
      <c r="A17">
        <v>2020</v>
      </c>
      <c r="B17" t="s">
        <v>1</v>
      </c>
      <c r="C17" t="s">
        <v>14</v>
      </c>
      <c r="D17" t="s">
        <v>36</v>
      </c>
      <c r="E17">
        <v>3566</v>
      </c>
      <c r="F17">
        <v>5035.0300000000007</v>
      </c>
      <c r="G17">
        <v>5126.576</v>
      </c>
      <c r="H17">
        <v>1007.0060000000002</v>
      </c>
      <c r="I17" t="s">
        <v>40</v>
      </c>
    </row>
    <row r="18" spans="1:9" x14ac:dyDescent="0.3">
      <c r="A18">
        <v>2020</v>
      </c>
      <c r="B18" t="s">
        <v>1</v>
      </c>
      <c r="C18" t="s">
        <v>14</v>
      </c>
      <c r="D18" t="s">
        <v>37</v>
      </c>
      <c r="E18">
        <v>2498</v>
      </c>
      <c r="F18">
        <v>8800</v>
      </c>
      <c r="G18">
        <v>8960</v>
      </c>
      <c r="H18">
        <v>1760</v>
      </c>
      <c r="I18" t="s">
        <v>40</v>
      </c>
    </row>
    <row r="19" spans="1:9" x14ac:dyDescent="0.3">
      <c r="A19">
        <v>2024</v>
      </c>
      <c r="B19" t="s">
        <v>5</v>
      </c>
      <c r="C19" t="s">
        <v>14</v>
      </c>
      <c r="D19" t="s">
        <v>36</v>
      </c>
      <c r="E19">
        <v>3566</v>
      </c>
      <c r="F19">
        <v>4577.3</v>
      </c>
      <c r="G19">
        <v>5126.576</v>
      </c>
      <c r="H19">
        <v>915.46</v>
      </c>
      <c r="I19" t="s">
        <v>42</v>
      </c>
    </row>
    <row r="20" spans="1:9" x14ac:dyDescent="0.3">
      <c r="A20">
        <v>2024</v>
      </c>
      <c r="B20" t="s">
        <v>4</v>
      </c>
      <c r="C20" t="s">
        <v>14</v>
      </c>
      <c r="D20" t="s">
        <v>37</v>
      </c>
      <c r="E20">
        <v>2498</v>
      </c>
      <c r="F20">
        <v>8000</v>
      </c>
      <c r="G20">
        <v>8960</v>
      </c>
      <c r="H20">
        <v>1600</v>
      </c>
      <c r="I20" t="s">
        <v>40</v>
      </c>
    </row>
    <row r="21" spans="1:9" x14ac:dyDescent="0.3">
      <c r="A21">
        <v>2024</v>
      </c>
      <c r="B21" t="s">
        <v>4</v>
      </c>
      <c r="C21" t="s">
        <v>14</v>
      </c>
      <c r="D21" t="s">
        <v>36</v>
      </c>
      <c r="E21">
        <v>3566</v>
      </c>
      <c r="F21">
        <v>4577.3</v>
      </c>
      <c r="G21">
        <v>5126.576</v>
      </c>
      <c r="H21">
        <v>915.46</v>
      </c>
      <c r="I21" t="s">
        <v>40</v>
      </c>
    </row>
    <row r="22" spans="1:9" x14ac:dyDescent="0.3">
      <c r="A22">
        <v>2024</v>
      </c>
      <c r="B22" t="s">
        <v>3</v>
      </c>
      <c r="C22" t="s">
        <v>14</v>
      </c>
      <c r="D22" t="s">
        <v>37</v>
      </c>
      <c r="E22">
        <v>2498</v>
      </c>
      <c r="F22">
        <v>8000</v>
      </c>
      <c r="G22">
        <v>8960</v>
      </c>
      <c r="H22">
        <v>1600</v>
      </c>
      <c r="I22" t="s">
        <v>40</v>
      </c>
    </row>
    <row r="23" spans="1:9" x14ac:dyDescent="0.3">
      <c r="A23">
        <v>2024</v>
      </c>
      <c r="B23" t="s">
        <v>3</v>
      </c>
      <c r="C23" t="s">
        <v>14</v>
      </c>
      <c r="D23" t="s">
        <v>36</v>
      </c>
      <c r="E23">
        <v>3566</v>
      </c>
      <c r="F23">
        <v>4577.3</v>
      </c>
      <c r="G23">
        <v>5126.576</v>
      </c>
      <c r="H23">
        <v>915.46</v>
      </c>
      <c r="I23" t="s">
        <v>40</v>
      </c>
    </row>
    <row r="24" spans="1:9" x14ac:dyDescent="0.3">
      <c r="A24">
        <v>2024</v>
      </c>
      <c r="B24" t="s">
        <v>2</v>
      </c>
      <c r="C24" t="s">
        <v>14</v>
      </c>
      <c r="D24" t="s">
        <v>37</v>
      </c>
      <c r="E24">
        <v>2498</v>
      </c>
      <c r="F24">
        <v>8000</v>
      </c>
      <c r="G24">
        <v>8960</v>
      </c>
      <c r="H24">
        <v>1600</v>
      </c>
      <c r="I24" t="s">
        <v>42</v>
      </c>
    </row>
    <row r="25" spans="1:9" x14ac:dyDescent="0.3">
      <c r="A25">
        <v>2024</v>
      </c>
      <c r="B25" t="s">
        <v>2</v>
      </c>
      <c r="C25" t="s">
        <v>14</v>
      </c>
      <c r="D25" t="s">
        <v>36</v>
      </c>
      <c r="E25">
        <v>3566</v>
      </c>
      <c r="F25">
        <v>4577.3</v>
      </c>
      <c r="G25">
        <v>5126.576</v>
      </c>
      <c r="H25">
        <v>915.46</v>
      </c>
      <c r="I25" t="s">
        <v>42</v>
      </c>
    </row>
    <row r="26" spans="1:9" x14ac:dyDescent="0.3">
      <c r="A26">
        <v>2024</v>
      </c>
      <c r="B26" t="s">
        <v>1</v>
      </c>
      <c r="C26" t="s">
        <v>14</v>
      </c>
      <c r="D26" t="s">
        <v>37</v>
      </c>
      <c r="E26">
        <v>2498</v>
      </c>
      <c r="F26">
        <v>8000</v>
      </c>
      <c r="G26">
        <v>8960</v>
      </c>
      <c r="H26">
        <v>1600</v>
      </c>
      <c r="I26" t="s">
        <v>42</v>
      </c>
    </row>
    <row r="27" spans="1:9" x14ac:dyDescent="0.3">
      <c r="A27">
        <v>2024</v>
      </c>
      <c r="B27" t="s">
        <v>1</v>
      </c>
      <c r="C27" t="s">
        <v>14</v>
      </c>
      <c r="D27" t="s">
        <v>36</v>
      </c>
      <c r="E27">
        <v>3566</v>
      </c>
      <c r="F27">
        <v>4577.3</v>
      </c>
      <c r="G27">
        <v>5126.576</v>
      </c>
      <c r="H27">
        <v>915.46</v>
      </c>
      <c r="I27" t="s">
        <v>42</v>
      </c>
    </row>
    <row r="28" spans="1:9" x14ac:dyDescent="0.3">
      <c r="A28">
        <v>2024</v>
      </c>
      <c r="B28" t="s">
        <v>0</v>
      </c>
      <c r="C28" t="s">
        <v>14</v>
      </c>
      <c r="D28" t="s">
        <v>37</v>
      </c>
      <c r="E28">
        <v>2498</v>
      </c>
      <c r="F28">
        <v>8000</v>
      </c>
      <c r="G28">
        <v>8960</v>
      </c>
      <c r="H28">
        <v>1600</v>
      </c>
      <c r="I28" t="s">
        <v>42</v>
      </c>
    </row>
    <row r="29" spans="1:9" x14ac:dyDescent="0.3">
      <c r="A29">
        <v>2024</v>
      </c>
      <c r="B29" t="s">
        <v>0</v>
      </c>
      <c r="C29" t="s">
        <v>14</v>
      </c>
      <c r="D29" t="s">
        <v>36</v>
      </c>
      <c r="E29">
        <v>3566</v>
      </c>
      <c r="F29">
        <v>4577.3</v>
      </c>
      <c r="G29">
        <v>5126.576</v>
      </c>
      <c r="H29">
        <v>915.46</v>
      </c>
      <c r="I29" t="s">
        <v>42</v>
      </c>
    </row>
    <row r="30" spans="1:9" x14ac:dyDescent="0.3">
      <c r="A30">
        <v>2023</v>
      </c>
      <c r="B30" t="s">
        <v>11</v>
      </c>
      <c r="C30" t="s">
        <v>14</v>
      </c>
      <c r="D30" t="s">
        <v>37</v>
      </c>
      <c r="E30">
        <v>2498</v>
      </c>
      <c r="F30">
        <v>8000</v>
      </c>
      <c r="G30">
        <v>8960</v>
      </c>
      <c r="H30">
        <v>1600</v>
      </c>
      <c r="I30" t="s">
        <v>42</v>
      </c>
    </row>
    <row r="31" spans="1:9" x14ac:dyDescent="0.3">
      <c r="A31">
        <v>2023</v>
      </c>
      <c r="B31" t="s">
        <v>11</v>
      </c>
      <c r="C31" t="s">
        <v>14</v>
      </c>
      <c r="D31" t="s">
        <v>36</v>
      </c>
      <c r="E31">
        <v>3566</v>
      </c>
      <c r="F31">
        <v>4577.3</v>
      </c>
      <c r="G31">
        <v>5126.576</v>
      </c>
      <c r="H31">
        <v>915.46</v>
      </c>
      <c r="I31" t="s">
        <v>42</v>
      </c>
    </row>
    <row r="32" spans="1:9" x14ac:dyDescent="0.3">
      <c r="A32">
        <v>2020</v>
      </c>
      <c r="B32" t="s">
        <v>2</v>
      </c>
      <c r="C32" t="s">
        <v>14</v>
      </c>
      <c r="D32" t="s">
        <v>36</v>
      </c>
      <c r="E32">
        <v>3566</v>
      </c>
      <c r="F32">
        <v>4577.3</v>
      </c>
      <c r="G32">
        <v>5126.576</v>
      </c>
      <c r="H32">
        <v>915.46</v>
      </c>
      <c r="I32" t="s">
        <v>40</v>
      </c>
    </row>
    <row r="33" spans="1:9" x14ac:dyDescent="0.3">
      <c r="A33">
        <v>2020</v>
      </c>
      <c r="B33" t="s">
        <v>2</v>
      </c>
      <c r="C33" t="s">
        <v>14</v>
      </c>
      <c r="D33" t="s">
        <v>37</v>
      </c>
      <c r="E33">
        <v>2498</v>
      </c>
      <c r="F33">
        <v>8000</v>
      </c>
      <c r="G33">
        <v>8960</v>
      </c>
      <c r="H33">
        <v>1600</v>
      </c>
      <c r="I33" t="s">
        <v>40</v>
      </c>
    </row>
    <row r="34" spans="1:9" x14ac:dyDescent="0.3">
      <c r="A34">
        <v>2023</v>
      </c>
      <c r="B34" t="s">
        <v>10</v>
      </c>
      <c r="C34" t="s">
        <v>14</v>
      </c>
      <c r="D34" t="s">
        <v>37</v>
      </c>
      <c r="E34">
        <v>2498</v>
      </c>
      <c r="F34">
        <v>8800</v>
      </c>
      <c r="G34">
        <v>8960</v>
      </c>
      <c r="H34">
        <v>1760</v>
      </c>
      <c r="I34" t="s">
        <v>42</v>
      </c>
    </row>
    <row r="35" spans="1:9" x14ac:dyDescent="0.3">
      <c r="A35">
        <v>2023</v>
      </c>
      <c r="B35" t="s">
        <v>10</v>
      </c>
      <c r="C35" t="s">
        <v>14</v>
      </c>
      <c r="D35" t="s">
        <v>36</v>
      </c>
      <c r="E35">
        <v>3566</v>
      </c>
      <c r="F35">
        <v>5263.8950000000004</v>
      </c>
      <c r="G35">
        <v>5126.576</v>
      </c>
      <c r="H35">
        <v>1052.7790000000002</v>
      </c>
      <c r="I35" t="s">
        <v>42</v>
      </c>
    </row>
    <row r="36" spans="1:9" x14ac:dyDescent="0.3">
      <c r="A36">
        <v>2023</v>
      </c>
      <c r="B36" t="s">
        <v>9</v>
      </c>
      <c r="C36" t="s">
        <v>14</v>
      </c>
      <c r="D36" t="s">
        <v>37</v>
      </c>
      <c r="E36">
        <v>2498</v>
      </c>
      <c r="F36">
        <v>9200</v>
      </c>
      <c r="G36">
        <v>8960</v>
      </c>
      <c r="H36">
        <v>1840</v>
      </c>
      <c r="I36" t="s">
        <v>42</v>
      </c>
    </row>
    <row r="37" spans="1:9" x14ac:dyDescent="0.3">
      <c r="A37">
        <v>2023</v>
      </c>
      <c r="B37" t="s">
        <v>9</v>
      </c>
      <c r="C37" t="s">
        <v>14</v>
      </c>
      <c r="D37" t="s">
        <v>36</v>
      </c>
      <c r="E37">
        <v>3566</v>
      </c>
      <c r="F37">
        <v>5035.0300000000007</v>
      </c>
      <c r="G37">
        <v>5126.576</v>
      </c>
      <c r="H37">
        <v>1007.0060000000002</v>
      </c>
      <c r="I37" t="s">
        <v>42</v>
      </c>
    </row>
    <row r="38" spans="1:9" x14ac:dyDescent="0.3">
      <c r="A38">
        <v>2023</v>
      </c>
      <c r="B38" t="s">
        <v>8</v>
      </c>
      <c r="C38" t="s">
        <v>14</v>
      </c>
      <c r="D38" t="s">
        <v>37</v>
      </c>
      <c r="E38">
        <v>2498</v>
      </c>
      <c r="F38">
        <v>8000</v>
      </c>
      <c r="G38">
        <v>8960</v>
      </c>
      <c r="H38">
        <v>1600</v>
      </c>
      <c r="I38" t="s">
        <v>42</v>
      </c>
    </row>
    <row r="39" spans="1:9" x14ac:dyDescent="0.3">
      <c r="A39">
        <v>2023</v>
      </c>
      <c r="B39" t="s">
        <v>8</v>
      </c>
      <c r="C39" t="s">
        <v>14</v>
      </c>
      <c r="D39" t="s">
        <v>36</v>
      </c>
      <c r="E39">
        <v>3566</v>
      </c>
      <c r="F39">
        <v>4577.3</v>
      </c>
      <c r="G39">
        <v>5126.576</v>
      </c>
      <c r="H39">
        <v>915.46</v>
      </c>
      <c r="I39" t="s">
        <v>42</v>
      </c>
    </row>
    <row r="40" spans="1:9" x14ac:dyDescent="0.3">
      <c r="A40">
        <v>2023</v>
      </c>
      <c r="B40" t="s">
        <v>7</v>
      </c>
      <c r="C40" t="s">
        <v>14</v>
      </c>
      <c r="D40" t="s">
        <v>37</v>
      </c>
      <c r="E40">
        <v>2498</v>
      </c>
      <c r="F40">
        <v>8000</v>
      </c>
      <c r="G40">
        <v>8960</v>
      </c>
      <c r="H40">
        <v>1600</v>
      </c>
      <c r="I40" t="s">
        <v>40</v>
      </c>
    </row>
    <row r="41" spans="1:9" x14ac:dyDescent="0.3">
      <c r="A41">
        <v>2023</v>
      </c>
      <c r="B41" t="s">
        <v>7</v>
      </c>
      <c r="C41" t="s">
        <v>14</v>
      </c>
      <c r="D41" t="s">
        <v>36</v>
      </c>
      <c r="E41">
        <v>3566</v>
      </c>
      <c r="F41">
        <v>4577.3</v>
      </c>
      <c r="G41">
        <v>5126.576</v>
      </c>
      <c r="H41">
        <v>915.46</v>
      </c>
      <c r="I41" t="s">
        <v>40</v>
      </c>
    </row>
    <row r="42" spans="1:9" x14ac:dyDescent="0.3">
      <c r="A42">
        <v>2023</v>
      </c>
      <c r="B42" t="s">
        <v>6</v>
      </c>
      <c r="C42" t="s">
        <v>14</v>
      </c>
      <c r="D42" t="s">
        <v>37</v>
      </c>
      <c r="E42">
        <v>2498</v>
      </c>
      <c r="F42">
        <v>8000</v>
      </c>
      <c r="G42">
        <v>8960</v>
      </c>
      <c r="H42">
        <v>1600</v>
      </c>
      <c r="I42" t="s">
        <v>42</v>
      </c>
    </row>
    <row r="43" spans="1:9" x14ac:dyDescent="0.3">
      <c r="A43">
        <v>2023</v>
      </c>
      <c r="B43" t="s">
        <v>6</v>
      </c>
      <c r="C43" t="s">
        <v>14</v>
      </c>
      <c r="D43" t="s">
        <v>36</v>
      </c>
      <c r="E43">
        <v>3566</v>
      </c>
      <c r="F43">
        <v>4577.3</v>
      </c>
      <c r="G43">
        <v>5126.576</v>
      </c>
      <c r="H43">
        <v>915.46</v>
      </c>
      <c r="I43" t="s">
        <v>42</v>
      </c>
    </row>
    <row r="44" spans="1:9" x14ac:dyDescent="0.3">
      <c r="A44">
        <v>2023</v>
      </c>
      <c r="B44" t="s">
        <v>5</v>
      </c>
      <c r="C44" t="s">
        <v>14</v>
      </c>
      <c r="D44" t="s">
        <v>37</v>
      </c>
      <c r="E44">
        <v>2498</v>
      </c>
      <c r="F44">
        <v>8000</v>
      </c>
      <c r="G44">
        <v>8960</v>
      </c>
      <c r="H44">
        <v>1600</v>
      </c>
      <c r="I44" t="s">
        <v>40</v>
      </c>
    </row>
    <row r="45" spans="1:9" x14ac:dyDescent="0.3">
      <c r="A45">
        <v>2023</v>
      </c>
      <c r="B45" t="s">
        <v>5</v>
      </c>
      <c r="C45" t="s">
        <v>14</v>
      </c>
      <c r="D45" t="s">
        <v>36</v>
      </c>
      <c r="E45">
        <v>3566</v>
      </c>
      <c r="F45">
        <v>4577.3</v>
      </c>
      <c r="G45">
        <v>5126.576</v>
      </c>
      <c r="H45">
        <v>915.46</v>
      </c>
      <c r="I45" t="s">
        <v>40</v>
      </c>
    </row>
    <row r="46" spans="1:9" x14ac:dyDescent="0.3">
      <c r="A46">
        <v>2023</v>
      </c>
      <c r="B46" t="s">
        <v>4</v>
      </c>
      <c r="C46" t="s">
        <v>14</v>
      </c>
      <c r="D46" t="s">
        <v>37</v>
      </c>
      <c r="E46">
        <v>2498</v>
      </c>
      <c r="F46">
        <v>8800</v>
      </c>
      <c r="G46">
        <v>8960</v>
      </c>
      <c r="H46">
        <v>1760</v>
      </c>
      <c r="I46" t="s">
        <v>42</v>
      </c>
    </row>
    <row r="47" spans="1:9" x14ac:dyDescent="0.3">
      <c r="A47">
        <v>2020</v>
      </c>
      <c r="B47" t="s">
        <v>3</v>
      </c>
      <c r="C47" t="s">
        <v>14</v>
      </c>
      <c r="D47" t="s">
        <v>36</v>
      </c>
      <c r="E47">
        <v>3566</v>
      </c>
      <c r="F47">
        <v>4577.3</v>
      </c>
      <c r="G47">
        <v>5126.576</v>
      </c>
      <c r="H47">
        <v>915.46</v>
      </c>
      <c r="I47" t="s">
        <v>42</v>
      </c>
    </row>
    <row r="48" spans="1:9" x14ac:dyDescent="0.3">
      <c r="A48">
        <v>2020</v>
      </c>
      <c r="B48" t="s">
        <v>3</v>
      </c>
      <c r="C48" t="s">
        <v>14</v>
      </c>
      <c r="D48" t="s">
        <v>37</v>
      </c>
      <c r="E48">
        <v>2498</v>
      </c>
      <c r="F48">
        <v>8000</v>
      </c>
      <c r="G48">
        <v>8960</v>
      </c>
      <c r="H48">
        <v>1600</v>
      </c>
      <c r="I48" t="s">
        <v>42</v>
      </c>
    </row>
    <row r="49" spans="1:9" x14ac:dyDescent="0.3">
      <c r="A49">
        <v>2023</v>
      </c>
      <c r="B49" t="s">
        <v>4</v>
      </c>
      <c r="C49" t="s">
        <v>14</v>
      </c>
      <c r="D49" t="s">
        <v>36</v>
      </c>
      <c r="E49">
        <v>3566</v>
      </c>
      <c r="F49">
        <v>4577.3</v>
      </c>
      <c r="G49">
        <v>5126.576</v>
      </c>
      <c r="H49">
        <v>915.46</v>
      </c>
      <c r="I49" t="s">
        <v>42</v>
      </c>
    </row>
    <row r="50" spans="1:9" x14ac:dyDescent="0.3">
      <c r="A50">
        <v>2023</v>
      </c>
      <c r="B50" t="s">
        <v>3</v>
      </c>
      <c r="C50" t="s">
        <v>14</v>
      </c>
      <c r="D50" t="s">
        <v>37</v>
      </c>
      <c r="E50">
        <v>2498</v>
      </c>
      <c r="F50">
        <v>8000</v>
      </c>
      <c r="G50">
        <v>8960</v>
      </c>
      <c r="H50">
        <v>1600</v>
      </c>
      <c r="I50" t="s">
        <v>42</v>
      </c>
    </row>
    <row r="51" spans="1:9" x14ac:dyDescent="0.3">
      <c r="A51">
        <v>2023</v>
      </c>
      <c r="B51" t="s">
        <v>3</v>
      </c>
      <c r="C51" t="s">
        <v>14</v>
      </c>
      <c r="D51" t="s">
        <v>36</v>
      </c>
      <c r="E51">
        <v>3566</v>
      </c>
      <c r="F51">
        <v>4577.3</v>
      </c>
      <c r="G51">
        <v>5126.576</v>
      </c>
      <c r="H51">
        <v>915.46</v>
      </c>
      <c r="I51" t="s">
        <v>40</v>
      </c>
    </row>
    <row r="52" spans="1:9" x14ac:dyDescent="0.3">
      <c r="A52">
        <v>2023</v>
      </c>
      <c r="B52" t="s">
        <v>2</v>
      </c>
      <c r="C52" t="s">
        <v>14</v>
      </c>
      <c r="D52" t="s">
        <v>37</v>
      </c>
      <c r="E52">
        <v>2498</v>
      </c>
      <c r="F52">
        <v>8000</v>
      </c>
      <c r="G52">
        <v>8960</v>
      </c>
      <c r="H52">
        <v>1600</v>
      </c>
      <c r="I52" t="s">
        <v>40</v>
      </c>
    </row>
    <row r="53" spans="1:9" x14ac:dyDescent="0.3">
      <c r="A53">
        <v>2023</v>
      </c>
      <c r="B53" t="s">
        <v>2</v>
      </c>
      <c r="C53" t="s">
        <v>14</v>
      </c>
      <c r="D53" t="s">
        <v>36</v>
      </c>
      <c r="E53">
        <v>3566</v>
      </c>
      <c r="F53">
        <v>4577.3</v>
      </c>
      <c r="G53">
        <v>5126.576</v>
      </c>
      <c r="H53">
        <v>915.46</v>
      </c>
      <c r="I53" t="s">
        <v>40</v>
      </c>
    </row>
    <row r="54" spans="1:9" x14ac:dyDescent="0.3">
      <c r="A54">
        <v>2023</v>
      </c>
      <c r="B54" t="s">
        <v>1</v>
      </c>
      <c r="C54" t="s">
        <v>14</v>
      </c>
      <c r="D54" t="s">
        <v>37</v>
      </c>
      <c r="E54">
        <v>2498</v>
      </c>
      <c r="F54">
        <v>8000</v>
      </c>
      <c r="G54">
        <v>8960</v>
      </c>
      <c r="H54">
        <v>1600</v>
      </c>
      <c r="I54" t="s">
        <v>40</v>
      </c>
    </row>
    <row r="55" spans="1:9" x14ac:dyDescent="0.3">
      <c r="A55">
        <v>2023</v>
      </c>
      <c r="B55" t="s">
        <v>1</v>
      </c>
      <c r="C55" t="s">
        <v>14</v>
      </c>
      <c r="D55" t="s">
        <v>36</v>
      </c>
      <c r="E55">
        <v>3566</v>
      </c>
      <c r="F55">
        <v>4577.3</v>
      </c>
      <c r="G55">
        <v>5126.576</v>
      </c>
      <c r="H55">
        <v>915.46</v>
      </c>
      <c r="I55" t="s">
        <v>40</v>
      </c>
    </row>
    <row r="56" spans="1:9" x14ac:dyDescent="0.3">
      <c r="A56">
        <v>2023</v>
      </c>
      <c r="B56" t="s">
        <v>0</v>
      </c>
      <c r="C56" t="s">
        <v>14</v>
      </c>
      <c r="D56" t="s">
        <v>37</v>
      </c>
      <c r="E56">
        <v>2498</v>
      </c>
      <c r="F56">
        <v>9600</v>
      </c>
      <c r="G56">
        <v>8960</v>
      </c>
      <c r="H56">
        <v>1920</v>
      </c>
      <c r="I56" t="s">
        <v>42</v>
      </c>
    </row>
    <row r="57" spans="1:9" x14ac:dyDescent="0.3">
      <c r="A57">
        <v>2023</v>
      </c>
      <c r="B57" t="s">
        <v>0</v>
      </c>
      <c r="C57" t="s">
        <v>14</v>
      </c>
      <c r="D57" t="s">
        <v>36</v>
      </c>
      <c r="E57">
        <v>3566</v>
      </c>
      <c r="F57">
        <v>5492.76</v>
      </c>
      <c r="G57">
        <v>5126.576</v>
      </c>
      <c r="H57">
        <v>1098.5520000000001</v>
      </c>
      <c r="I57" t="s">
        <v>42</v>
      </c>
    </row>
    <row r="58" spans="1:9" x14ac:dyDescent="0.3">
      <c r="A58">
        <v>2022</v>
      </c>
      <c r="B58" t="s">
        <v>11</v>
      </c>
      <c r="C58" t="s">
        <v>14</v>
      </c>
      <c r="D58" t="s">
        <v>37</v>
      </c>
      <c r="E58">
        <v>2498</v>
      </c>
      <c r="F58">
        <v>8000</v>
      </c>
      <c r="G58">
        <v>8960</v>
      </c>
      <c r="H58">
        <v>1600</v>
      </c>
      <c r="I58" t="s">
        <v>42</v>
      </c>
    </row>
    <row r="59" spans="1:9" x14ac:dyDescent="0.3">
      <c r="A59">
        <v>2022</v>
      </c>
      <c r="B59" t="s">
        <v>11</v>
      </c>
      <c r="C59" t="s">
        <v>14</v>
      </c>
      <c r="D59" t="s">
        <v>36</v>
      </c>
      <c r="E59">
        <v>3566</v>
      </c>
      <c r="F59">
        <v>4577.3</v>
      </c>
      <c r="G59">
        <v>5126.576</v>
      </c>
      <c r="H59">
        <v>915.46</v>
      </c>
      <c r="I59" t="s">
        <v>42</v>
      </c>
    </row>
    <row r="60" spans="1:9" x14ac:dyDescent="0.3">
      <c r="A60">
        <v>2022</v>
      </c>
      <c r="B60" t="s">
        <v>10</v>
      </c>
      <c r="C60" t="s">
        <v>14</v>
      </c>
      <c r="D60" t="s">
        <v>37</v>
      </c>
      <c r="E60">
        <v>2498</v>
      </c>
      <c r="F60">
        <v>8800</v>
      </c>
      <c r="G60">
        <v>8960</v>
      </c>
      <c r="H60">
        <v>1760</v>
      </c>
      <c r="I60" t="s">
        <v>40</v>
      </c>
    </row>
    <row r="61" spans="1:9" x14ac:dyDescent="0.3">
      <c r="A61">
        <v>2022</v>
      </c>
      <c r="B61" t="s">
        <v>10</v>
      </c>
      <c r="C61" t="s">
        <v>14</v>
      </c>
      <c r="D61" t="s">
        <v>36</v>
      </c>
      <c r="E61">
        <v>3566</v>
      </c>
      <c r="F61">
        <v>5263.8950000000004</v>
      </c>
      <c r="G61">
        <v>5126.576</v>
      </c>
      <c r="H61">
        <v>1052.7790000000002</v>
      </c>
      <c r="I61" t="s">
        <v>40</v>
      </c>
    </row>
    <row r="62" spans="1:9" x14ac:dyDescent="0.3">
      <c r="A62">
        <v>2020</v>
      </c>
      <c r="B62" t="s">
        <v>4</v>
      </c>
      <c r="C62" t="s">
        <v>14</v>
      </c>
      <c r="D62" t="s">
        <v>36</v>
      </c>
      <c r="E62">
        <v>3566</v>
      </c>
      <c r="F62">
        <v>4577.3</v>
      </c>
      <c r="G62">
        <v>5126.576</v>
      </c>
      <c r="H62">
        <v>915.46</v>
      </c>
      <c r="I62" t="s">
        <v>42</v>
      </c>
    </row>
    <row r="63" spans="1:9" x14ac:dyDescent="0.3">
      <c r="A63">
        <v>2020</v>
      </c>
      <c r="B63" t="s">
        <v>4</v>
      </c>
      <c r="C63" t="s">
        <v>14</v>
      </c>
      <c r="D63" t="s">
        <v>37</v>
      </c>
      <c r="E63">
        <v>2498</v>
      </c>
      <c r="F63">
        <v>8000</v>
      </c>
      <c r="G63">
        <v>8960</v>
      </c>
      <c r="H63">
        <v>1600</v>
      </c>
      <c r="I63" t="s">
        <v>42</v>
      </c>
    </row>
    <row r="64" spans="1:9" x14ac:dyDescent="0.3">
      <c r="A64">
        <v>2022</v>
      </c>
      <c r="B64" t="s">
        <v>9</v>
      </c>
      <c r="C64" t="s">
        <v>14</v>
      </c>
      <c r="D64" t="s">
        <v>37</v>
      </c>
      <c r="E64">
        <v>2498</v>
      </c>
      <c r="F64">
        <v>9200</v>
      </c>
      <c r="G64">
        <v>8960</v>
      </c>
      <c r="H64">
        <v>1840</v>
      </c>
      <c r="I64" t="s">
        <v>40</v>
      </c>
    </row>
    <row r="65" spans="1:9" x14ac:dyDescent="0.3">
      <c r="A65">
        <v>2022</v>
      </c>
      <c r="B65" t="s">
        <v>9</v>
      </c>
      <c r="C65" t="s">
        <v>14</v>
      </c>
      <c r="D65" t="s">
        <v>36</v>
      </c>
      <c r="E65">
        <v>3566</v>
      </c>
      <c r="F65">
        <v>5035.0300000000007</v>
      </c>
      <c r="G65">
        <v>5126.576</v>
      </c>
      <c r="H65">
        <v>1007.0060000000002</v>
      </c>
      <c r="I65" t="s">
        <v>40</v>
      </c>
    </row>
    <row r="66" spans="1:9" x14ac:dyDescent="0.3">
      <c r="A66">
        <v>2022</v>
      </c>
      <c r="B66" t="s">
        <v>8</v>
      </c>
      <c r="C66" t="s">
        <v>14</v>
      </c>
      <c r="D66" t="s">
        <v>37</v>
      </c>
      <c r="E66">
        <v>2498</v>
      </c>
      <c r="F66">
        <v>8000</v>
      </c>
      <c r="G66">
        <v>8960</v>
      </c>
      <c r="H66">
        <v>1600</v>
      </c>
      <c r="I66" t="s">
        <v>40</v>
      </c>
    </row>
    <row r="67" spans="1:9" x14ac:dyDescent="0.3">
      <c r="A67">
        <v>2022</v>
      </c>
      <c r="B67" t="s">
        <v>8</v>
      </c>
      <c r="C67" t="s">
        <v>14</v>
      </c>
      <c r="D67" t="s">
        <v>36</v>
      </c>
      <c r="E67">
        <v>3566</v>
      </c>
      <c r="F67">
        <v>4577.3</v>
      </c>
      <c r="G67">
        <v>5126.576</v>
      </c>
      <c r="H67">
        <v>915.46</v>
      </c>
      <c r="I67" t="s">
        <v>40</v>
      </c>
    </row>
    <row r="68" spans="1:9" x14ac:dyDescent="0.3">
      <c r="A68">
        <v>2022</v>
      </c>
      <c r="B68" t="s">
        <v>7</v>
      </c>
      <c r="C68" t="s">
        <v>14</v>
      </c>
      <c r="D68" t="s">
        <v>37</v>
      </c>
      <c r="E68">
        <v>2498</v>
      </c>
      <c r="F68">
        <v>8000</v>
      </c>
      <c r="G68">
        <v>8960</v>
      </c>
      <c r="H68">
        <v>1600</v>
      </c>
      <c r="I68" t="s">
        <v>40</v>
      </c>
    </row>
    <row r="69" spans="1:9" x14ac:dyDescent="0.3">
      <c r="A69">
        <v>2022</v>
      </c>
      <c r="B69" t="s">
        <v>7</v>
      </c>
      <c r="C69" t="s">
        <v>14</v>
      </c>
      <c r="D69" t="s">
        <v>36</v>
      </c>
      <c r="E69">
        <v>3566</v>
      </c>
      <c r="F69">
        <v>4577.3</v>
      </c>
      <c r="G69">
        <v>5126.576</v>
      </c>
      <c r="H69">
        <v>915.46</v>
      </c>
      <c r="I69" t="s">
        <v>40</v>
      </c>
    </row>
    <row r="70" spans="1:9" x14ac:dyDescent="0.3">
      <c r="A70">
        <v>2022</v>
      </c>
      <c r="B70" t="s">
        <v>6</v>
      </c>
      <c r="C70" t="s">
        <v>14</v>
      </c>
      <c r="D70" t="s">
        <v>37</v>
      </c>
      <c r="E70">
        <v>2498</v>
      </c>
      <c r="F70">
        <v>8000</v>
      </c>
      <c r="G70">
        <v>8960</v>
      </c>
      <c r="H70">
        <v>1600</v>
      </c>
      <c r="I70" t="s">
        <v>40</v>
      </c>
    </row>
    <row r="71" spans="1:9" x14ac:dyDescent="0.3">
      <c r="A71">
        <v>2022</v>
      </c>
      <c r="B71" t="s">
        <v>6</v>
      </c>
      <c r="C71" t="s">
        <v>14</v>
      </c>
      <c r="D71" t="s">
        <v>36</v>
      </c>
      <c r="E71">
        <v>3566</v>
      </c>
      <c r="F71">
        <v>4577.3</v>
      </c>
      <c r="G71">
        <v>5126.576</v>
      </c>
      <c r="H71">
        <v>915.46</v>
      </c>
      <c r="I71" t="s">
        <v>40</v>
      </c>
    </row>
    <row r="72" spans="1:9" x14ac:dyDescent="0.3">
      <c r="A72">
        <v>2022</v>
      </c>
      <c r="B72" t="s">
        <v>5</v>
      </c>
      <c r="C72" t="s">
        <v>14</v>
      </c>
      <c r="D72" t="s">
        <v>37</v>
      </c>
      <c r="E72">
        <v>2498</v>
      </c>
      <c r="F72">
        <v>8000</v>
      </c>
      <c r="G72">
        <v>8960</v>
      </c>
      <c r="H72">
        <v>1600</v>
      </c>
      <c r="I72" t="s">
        <v>40</v>
      </c>
    </row>
    <row r="73" spans="1:9" x14ac:dyDescent="0.3">
      <c r="A73">
        <v>2022</v>
      </c>
      <c r="B73" t="s">
        <v>5</v>
      </c>
      <c r="C73" t="s">
        <v>14</v>
      </c>
      <c r="D73" t="s">
        <v>36</v>
      </c>
      <c r="E73">
        <v>3566</v>
      </c>
      <c r="F73">
        <v>4577.3</v>
      </c>
      <c r="G73">
        <v>5126.576</v>
      </c>
      <c r="H73">
        <v>915.46</v>
      </c>
      <c r="I73" t="s">
        <v>42</v>
      </c>
    </row>
    <row r="74" spans="1:9" x14ac:dyDescent="0.3">
      <c r="A74">
        <v>2022</v>
      </c>
      <c r="B74" t="s">
        <v>4</v>
      </c>
      <c r="C74" t="s">
        <v>14</v>
      </c>
      <c r="D74" t="s">
        <v>37</v>
      </c>
      <c r="E74">
        <v>2498</v>
      </c>
      <c r="F74">
        <v>8800</v>
      </c>
      <c r="G74">
        <v>8960</v>
      </c>
      <c r="H74">
        <v>1760</v>
      </c>
      <c r="I74" t="s">
        <v>40</v>
      </c>
    </row>
    <row r="75" spans="1:9" x14ac:dyDescent="0.3">
      <c r="A75">
        <v>2022</v>
      </c>
      <c r="B75" t="s">
        <v>4</v>
      </c>
      <c r="C75" t="s">
        <v>14</v>
      </c>
      <c r="D75" t="s">
        <v>36</v>
      </c>
      <c r="E75">
        <v>3566</v>
      </c>
      <c r="F75">
        <v>4577.3</v>
      </c>
      <c r="G75">
        <v>5126.576</v>
      </c>
      <c r="H75">
        <v>915.46</v>
      </c>
      <c r="I75" t="s">
        <v>40</v>
      </c>
    </row>
    <row r="76" spans="1:9" x14ac:dyDescent="0.3">
      <c r="A76">
        <v>2022</v>
      </c>
      <c r="B76" t="s">
        <v>3</v>
      </c>
      <c r="C76" t="s">
        <v>14</v>
      </c>
      <c r="D76" t="s">
        <v>37</v>
      </c>
      <c r="E76">
        <v>2498</v>
      </c>
      <c r="F76">
        <v>8000</v>
      </c>
      <c r="G76">
        <v>8960</v>
      </c>
      <c r="H76">
        <v>1600</v>
      </c>
      <c r="I76" t="s">
        <v>42</v>
      </c>
    </row>
    <row r="77" spans="1:9" x14ac:dyDescent="0.3">
      <c r="A77">
        <v>2020</v>
      </c>
      <c r="B77" t="s">
        <v>5</v>
      </c>
      <c r="C77" t="s">
        <v>14</v>
      </c>
      <c r="D77" t="s">
        <v>36</v>
      </c>
      <c r="E77">
        <v>3566</v>
      </c>
      <c r="F77">
        <v>4577.3</v>
      </c>
      <c r="G77">
        <v>5126.576</v>
      </c>
      <c r="H77">
        <v>915.46</v>
      </c>
      <c r="I77" t="s">
        <v>40</v>
      </c>
    </row>
    <row r="78" spans="1:9" x14ac:dyDescent="0.3">
      <c r="A78">
        <v>2020</v>
      </c>
      <c r="B78" t="s">
        <v>5</v>
      </c>
      <c r="C78" t="s">
        <v>14</v>
      </c>
      <c r="D78" t="s">
        <v>37</v>
      </c>
      <c r="E78">
        <v>2498</v>
      </c>
      <c r="F78">
        <v>8000</v>
      </c>
      <c r="G78">
        <v>8960</v>
      </c>
      <c r="H78">
        <v>1600</v>
      </c>
      <c r="I78" t="s">
        <v>40</v>
      </c>
    </row>
    <row r="79" spans="1:9" x14ac:dyDescent="0.3">
      <c r="A79">
        <v>2022</v>
      </c>
      <c r="B79" t="s">
        <v>3</v>
      </c>
      <c r="C79" t="s">
        <v>14</v>
      </c>
      <c r="D79" t="s">
        <v>36</v>
      </c>
      <c r="E79">
        <v>3566</v>
      </c>
      <c r="F79">
        <v>4577.3</v>
      </c>
      <c r="G79">
        <v>5126.576</v>
      </c>
      <c r="H79">
        <v>915.46</v>
      </c>
      <c r="I79" t="s">
        <v>42</v>
      </c>
    </row>
    <row r="80" spans="1:9" x14ac:dyDescent="0.3">
      <c r="A80">
        <v>2022</v>
      </c>
      <c r="B80" t="s">
        <v>2</v>
      </c>
      <c r="C80" t="s">
        <v>14</v>
      </c>
      <c r="D80" t="s">
        <v>37</v>
      </c>
      <c r="E80">
        <v>2498</v>
      </c>
      <c r="F80">
        <v>8000</v>
      </c>
      <c r="G80">
        <v>8960</v>
      </c>
      <c r="H80">
        <v>1600</v>
      </c>
      <c r="I80" t="s">
        <v>40</v>
      </c>
    </row>
    <row r="81" spans="1:9" x14ac:dyDescent="0.3">
      <c r="A81">
        <v>2022</v>
      </c>
      <c r="B81" t="s">
        <v>2</v>
      </c>
      <c r="C81" t="s">
        <v>14</v>
      </c>
      <c r="D81" t="s">
        <v>36</v>
      </c>
      <c r="E81">
        <v>3566</v>
      </c>
      <c r="F81">
        <v>4577.3</v>
      </c>
      <c r="G81">
        <v>5126.576</v>
      </c>
      <c r="H81">
        <v>915.46</v>
      </c>
      <c r="I81" t="s">
        <v>40</v>
      </c>
    </row>
    <row r="82" spans="1:9" x14ac:dyDescent="0.3">
      <c r="A82">
        <v>2022</v>
      </c>
      <c r="B82" t="s">
        <v>1</v>
      </c>
      <c r="C82" t="s">
        <v>14</v>
      </c>
      <c r="D82" t="s">
        <v>37</v>
      </c>
      <c r="E82">
        <v>2498</v>
      </c>
      <c r="F82">
        <v>8000</v>
      </c>
      <c r="G82">
        <v>8960</v>
      </c>
      <c r="H82">
        <v>1600</v>
      </c>
      <c r="I82" t="s">
        <v>42</v>
      </c>
    </row>
    <row r="83" spans="1:9" x14ac:dyDescent="0.3">
      <c r="A83">
        <v>2022</v>
      </c>
      <c r="B83" t="s">
        <v>1</v>
      </c>
      <c r="C83" t="s">
        <v>14</v>
      </c>
      <c r="D83" t="s">
        <v>36</v>
      </c>
      <c r="E83">
        <v>3566</v>
      </c>
      <c r="F83">
        <v>4577.3</v>
      </c>
      <c r="G83">
        <v>5126.576</v>
      </c>
      <c r="H83">
        <v>915.46</v>
      </c>
      <c r="I83" t="s">
        <v>42</v>
      </c>
    </row>
    <row r="84" spans="1:9" x14ac:dyDescent="0.3">
      <c r="A84">
        <v>2022</v>
      </c>
      <c r="B84" t="s">
        <v>0</v>
      </c>
      <c r="C84" t="s">
        <v>14</v>
      </c>
      <c r="D84" t="s">
        <v>37</v>
      </c>
      <c r="E84">
        <v>2498</v>
      </c>
      <c r="F84">
        <v>9600</v>
      </c>
      <c r="G84">
        <v>8960</v>
      </c>
      <c r="H84">
        <v>1920</v>
      </c>
      <c r="I84" t="s">
        <v>40</v>
      </c>
    </row>
    <row r="85" spans="1:9" x14ac:dyDescent="0.3">
      <c r="A85">
        <v>2022</v>
      </c>
      <c r="B85" t="s">
        <v>0</v>
      </c>
      <c r="C85" t="s">
        <v>14</v>
      </c>
      <c r="D85" t="s">
        <v>36</v>
      </c>
      <c r="E85">
        <v>3566</v>
      </c>
      <c r="F85">
        <v>5492.76</v>
      </c>
      <c r="G85">
        <v>5126.576</v>
      </c>
      <c r="H85">
        <v>1098.5520000000001</v>
      </c>
      <c r="I85" t="s">
        <v>40</v>
      </c>
    </row>
    <row r="86" spans="1:9" x14ac:dyDescent="0.3">
      <c r="A86">
        <v>2021</v>
      </c>
      <c r="B86" t="s">
        <v>11</v>
      </c>
      <c r="C86" t="s">
        <v>14</v>
      </c>
      <c r="D86" t="s">
        <v>37</v>
      </c>
      <c r="E86">
        <v>2498</v>
      </c>
      <c r="F86">
        <v>8000</v>
      </c>
      <c r="G86">
        <v>8960</v>
      </c>
      <c r="H86">
        <v>1600</v>
      </c>
      <c r="I86" t="s">
        <v>40</v>
      </c>
    </row>
    <row r="87" spans="1:9" x14ac:dyDescent="0.3">
      <c r="A87">
        <v>2021</v>
      </c>
      <c r="B87" t="s">
        <v>11</v>
      </c>
      <c r="C87" t="s">
        <v>14</v>
      </c>
      <c r="D87" t="s">
        <v>36</v>
      </c>
      <c r="E87">
        <v>3566</v>
      </c>
      <c r="F87">
        <v>4577.3</v>
      </c>
      <c r="G87">
        <v>5126.576</v>
      </c>
      <c r="H87">
        <v>915.46</v>
      </c>
      <c r="I87" t="s">
        <v>40</v>
      </c>
    </row>
    <row r="88" spans="1:9" x14ac:dyDescent="0.3">
      <c r="A88">
        <v>2021</v>
      </c>
      <c r="B88" t="s">
        <v>10</v>
      </c>
      <c r="C88" t="s">
        <v>14</v>
      </c>
      <c r="D88" t="s">
        <v>37</v>
      </c>
      <c r="E88">
        <v>2498</v>
      </c>
      <c r="F88">
        <v>8000</v>
      </c>
      <c r="G88">
        <v>8960</v>
      </c>
      <c r="H88">
        <v>1600</v>
      </c>
      <c r="I88" t="s">
        <v>40</v>
      </c>
    </row>
    <row r="89" spans="1:9" x14ac:dyDescent="0.3">
      <c r="A89">
        <v>2021</v>
      </c>
      <c r="B89" t="s">
        <v>10</v>
      </c>
      <c r="C89" t="s">
        <v>14</v>
      </c>
      <c r="D89" t="s">
        <v>36</v>
      </c>
      <c r="E89">
        <v>3566</v>
      </c>
      <c r="F89">
        <v>4577.3</v>
      </c>
      <c r="G89">
        <v>5126.576</v>
      </c>
      <c r="H89">
        <v>915.46</v>
      </c>
      <c r="I89" t="s">
        <v>40</v>
      </c>
    </row>
    <row r="90" spans="1:9" x14ac:dyDescent="0.3">
      <c r="A90">
        <v>2021</v>
      </c>
      <c r="B90" t="s">
        <v>9</v>
      </c>
      <c r="C90" t="s">
        <v>14</v>
      </c>
      <c r="D90" t="s">
        <v>37</v>
      </c>
      <c r="E90">
        <v>2498</v>
      </c>
      <c r="F90">
        <v>8000</v>
      </c>
      <c r="G90">
        <v>8960</v>
      </c>
      <c r="H90">
        <v>1600</v>
      </c>
      <c r="I90" t="s">
        <v>42</v>
      </c>
    </row>
    <row r="91" spans="1:9" x14ac:dyDescent="0.3">
      <c r="A91">
        <v>2021</v>
      </c>
      <c r="B91" t="s">
        <v>9</v>
      </c>
      <c r="C91" t="s">
        <v>14</v>
      </c>
      <c r="D91" t="s">
        <v>36</v>
      </c>
      <c r="E91">
        <v>3566</v>
      </c>
      <c r="F91">
        <v>4577.3</v>
      </c>
      <c r="G91">
        <v>5126.576</v>
      </c>
      <c r="H91">
        <v>915.46</v>
      </c>
      <c r="I91" t="s">
        <v>42</v>
      </c>
    </row>
    <row r="92" spans="1:9" x14ac:dyDescent="0.3">
      <c r="A92">
        <v>2020</v>
      </c>
      <c r="B92" t="s">
        <v>6</v>
      </c>
      <c r="C92" t="s">
        <v>14</v>
      </c>
      <c r="D92" t="s">
        <v>36</v>
      </c>
      <c r="E92">
        <v>3566</v>
      </c>
      <c r="F92">
        <v>4577.3</v>
      </c>
      <c r="G92">
        <v>5126.576</v>
      </c>
      <c r="H92">
        <v>915.46</v>
      </c>
      <c r="I92" t="s">
        <v>40</v>
      </c>
    </row>
    <row r="93" spans="1:9" x14ac:dyDescent="0.3">
      <c r="A93">
        <v>2020</v>
      </c>
      <c r="B93" t="s">
        <v>6</v>
      </c>
      <c r="C93" t="s">
        <v>14</v>
      </c>
      <c r="D93" t="s">
        <v>37</v>
      </c>
      <c r="E93">
        <v>2498</v>
      </c>
      <c r="F93">
        <v>8000</v>
      </c>
      <c r="G93">
        <v>8960</v>
      </c>
      <c r="H93">
        <v>1600</v>
      </c>
      <c r="I93" t="s">
        <v>40</v>
      </c>
    </row>
    <row r="94" spans="1:9" x14ac:dyDescent="0.3">
      <c r="A94">
        <v>2021</v>
      </c>
      <c r="B94" t="s">
        <v>8</v>
      </c>
      <c r="C94" t="s">
        <v>14</v>
      </c>
      <c r="D94" t="s">
        <v>37</v>
      </c>
      <c r="E94">
        <v>2498</v>
      </c>
      <c r="F94">
        <v>8800</v>
      </c>
      <c r="G94">
        <v>8960</v>
      </c>
      <c r="H94">
        <v>1760</v>
      </c>
      <c r="I94" t="s">
        <v>42</v>
      </c>
    </row>
    <row r="95" spans="1:9" x14ac:dyDescent="0.3">
      <c r="A95">
        <v>2021</v>
      </c>
      <c r="B95" t="s">
        <v>8</v>
      </c>
      <c r="C95" t="s">
        <v>14</v>
      </c>
      <c r="D95" t="s">
        <v>36</v>
      </c>
      <c r="E95">
        <v>3566</v>
      </c>
      <c r="F95">
        <v>5263.8950000000004</v>
      </c>
      <c r="G95">
        <v>5126.576</v>
      </c>
      <c r="H95">
        <v>1052.7790000000002</v>
      </c>
      <c r="I95" t="s">
        <v>42</v>
      </c>
    </row>
    <row r="96" spans="1:9" x14ac:dyDescent="0.3">
      <c r="A96">
        <v>2021</v>
      </c>
      <c r="B96" t="s">
        <v>7</v>
      </c>
      <c r="C96" t="s">
        <v>14</v>
      </c>
      <c r="D96" t="s">
        <v>37</v>
      </c>
      <c r="E96">
        <v>2498</v>
      </c>
      <c r="F96">
        <v>8000</v>
      </c>
      <c r="G96">
        <v>8960</v>
      </c>
      <c r="H96">
        <v>1600</v>
      </c>
      <c r="I96" t="s">
        <v>40</v>
      </c>
    </row>
    <row r="97" spans="1:9" x14ac:dyDescent="0.3">
      <c r="A97">
        <v>2021</v>
      </c>
      <c r="B97" t="s">
        <v>7</v>
      </c>
      <c r="C97" t="s">
        <v>14</v>
      </c>
      <c r="D97" t="s">
        <v>36</v>
      </c>
      <c r="E97">
        <v>3566</v>
      </c>
      <c r="F97">
        <v>4577.3</v>
      </c>
      <c r="G97">
        <v>5126.576</v>
      </c>
      <c r="H97">
        <v>915.46</v>
      </c>
      <c r="I97" t="s">
        <v>40</v>
      </c>
    </row>
    <row r="98" spans="1:9" x14ac:dyDescent="0.3">
      <c r="A98">
        <v>2021</v>
      </c>
      <c r="B98" t="s">
        <v>6</v>
      </c>
      <c r="C98" t="s">
        <v>14</v>
      </c>
      <c r="D98" t="s">
        <v>37</v>
      </c>
      <c r="E98">
        <v>8800</v>
      </c>
      <c r="F98">
        <v>8000</v>
      </c>
      <c r="G98">
        <v>8960</v>
      </c>
      <c r="H98">
        <v>1600</v>
      </c>
      <c r="I98" t="s">
        <v>40</v>
      </c>
    </row>
    <row r="99" spans="1:9" x14ac:dyDescent="0.3">
      <c r="A99">
        <v>2021</v>
      </c>
      <c r="B99" t="s">
        <v>6</v>
      </c>
      <c r="C99" t="s">
        <v>14</v>
      </c>
      <c r="D99" t="s">
        <v>36</v>
      </c>
      <c r="E99">
        <v>5035.0300000000007</v>
      </c>
      <c r="F99">
        <v>4577.3</v>
      </c>
      <c r="G99">
        <v>5126.576</v>
      </c>
      <c r="H99">
        <v>915.46</v>
      </c>
      <c r="I99" t="s">
        <v>40</v>
      </c>
    </row>
    <row r="100" spans="1:9" x14ac:dyDescent="0.3">
      <c r="A100">
        <v>2021</v>
      </c>
      <c r="B100" t="s">
        <v>5</v>
      </c>
      <c r="C100" t="s">
        <v>14</v>
      </c>
      <c r="D100" t="s">
        <v>37</v>
      </c>
      <c r="E100">
        <v>2498</v>
      </c>
      <c r="F100">
        <v>8000</v>
      </c>
      <c r="G100">
        <v>8960</v>
      </c>
      <c r="H100">
        <v>1600</v>
      </c>
      <c r="I100" t="s">
        <v>40</v>
      </c>
    </row>
    <row r="101" spans="1:9" x14ac:dyDescent="0.3">
      <c r="A101">
        <v>2021</v>
      </c>
      <c r="B101" t="s">
        <v>5</v>
      </c>
      <c r="C101" t="s">
        <v>14</v>
      </c>
      <c r="D101" t="s">
        <v>36</v>
      </c>
      <c r="E101">
        <v>3566</v>
      </c>
      <c r="F101">
        <v>4577.3</v>
      </c>
      <c r="G101">
        <v>5126.576</v>
      </c>
      <c r="H101">
        <v>915.46</v>
      </c>
      <c r="I101" t="s">
        <v>40</v>
      </c>
    </row>
    <row r="102" spans="1:9" x14ac:dyDescent="0.3">
      <c r="A102">
        <v>2021</v>
      </c>
      <c r="B102" t="s">
        <v>4</v>
      </c>
      <c r="C102" t="s">
        <v>14</v>
      </c>
      <c r="D102" t="s">
        <v>37</v>
      </c>
      <c r="E102">
        <v>2498</v>
      </c>
      <c r="F102">
        <v>9600</v>
      </c>
      <c r="G102">
        <v>12480</v>
      </c>
      <c r="H102">
        <v>1920</v>
      </c>
      <c r="I102" t="s">
        <v>40</v>
      </c>
    </row>
    <row r="103" spans="1:9" x14ac:dyDescent="0.3">
      <c r="A103">
        <v>2021</v>
      </c>
      <c r="B103" t="s">
        <v>4</v>
      </c>
      <c r="C103" t="s">
        <v>14</v>
      </c>
      <c r="D103" t="s">
        <v>36</v>
      </c>
      <c r="E103">
        <v>3566</v>
      </c>
      <c r="F103">
        <v>5492.76</v>
      </c>
      <c r="G103">
        <v>7140.5879999999997</v>
      </c>
      <c r="H103">
        <v>1098.5520000000001</v>
      </c>
      <c r="I103" t="s">
        <v>40</v>
      </c>
    </row>
    <row r="104" spans="1:9" x14ac:dyDescent="0.3">
      <c r="A104">
        <v>2021</v>
      </c>
      <c r="B104" t="s">
        <v>3</v>
      </c>
      <c r="C104" t="s">
        <v>14</v>
      </c>
      <c r="D104" t="s">
        <v>37</v>
      </c>
      <c r="E104">
        <v>2498</v>
      </c>
      <c r="F104">
        <v>8000</v>
      </c>
      <c r="G104">
        <v>8960</v>
      </c>
      <c r="H104">
        <v>1600</v>
      </c>
      <c r="I104" t="s">
        <v>40</v>
      </c>
    </row>
    <row r="105" spans="1:9" x14ac:dyDescent="0.3">
      <c r="A105">
        <v>2021</v>
      </c>
      <c r="B105" t="s">
        <v>3</v>
      </c>
      <c r="C105" t="s">
        <v>14</v>
      </c>
      <c r="D105" t="s">
        <v>36</v>
      </c>
      <c r="E105">
        <v>3566</v>
      </c>
      <c r="F105">
        <v>4577.3</v>
      </c>
      <c r="G105">
        <v>5126.576</v>
      </c>
      <c r="H105">
        <v>915.46</v>
      </c>
      <c r="I105" t="s">
        <v>40</v>
      </c>
    </row>
    <row r="106" spans="1:9" x14ac:dyDescent="0.3">
      <c r="A106">
        <v>2021</v>
      </c>
      <c r="B106" t="s">
        <v>2</v>
      </c>
      <c r="C106" t="s">
        <v>14</v>
      </c>
      <c r="D106" t="s">
        <v>37</v>
      </c>
      <c r="E106">
        <v>5492.6399999999994</v>
      </c>
      <c r="F106">
        <v>8000</v>
      </c>
      <c r="G106">
        <v>8960</v>
      </c>
      <c r="H106">
        <v>1600</v>
      </c>
      <c r="I106" t="s">
        <v>40</v>
      </c>
    </row>
    <row r="107" spans="1:9" x14ac:dyDescent="0.3">
      <c r="A107">
        <v>2020</v>
      </c>
      <c r="B107" t="s">
        <v>7</v>
      </c>
      <c r="C107" t="s">
        <v>14</v>
      </c>
      <c r="D107" t="s">
        <v>36</v>
      </c>
      <c r="E107">
        <v>3566</v>
      </c>
      <c r="F107">
        <v>4577.3</v>
      </c>
      <c r="G107">
        <v>5126.576</v>
      </c>
      <c r="H107">
        <v>915.46</v>
      </c>
      <c r="I107" t="s">
        <v>40</v>
      </c>
    </row>
    <row r="108" spans="1:9" x14ac:dyDescent="0.3">
      <c r="A108">
        <v>2020</v>
      </c>
      <c r="B108" t="s">
        <v>7</v>
      </c>
      <c r="C108" t="s">
        <v>14</v>
      </c>
      <c r="D108" t="s">
        <v>37</v>
      </c>
      <c r="E108">
        <v>2498</v>
      </c>
      <c r="F108">
        <v>8000</v>
      </c>
      <c r="G108">
        <v>8960</v>
      </c>
      <c r="H108">
        <v>1600</v>
      </c>
      <c r="I108" t="s">
        <v>42</v>
      </c>
    </row>
    <row r="109" spans="1:9" x14ac:dyDescent="0.3">
      <c r="A109">
        <v>2021</v>
      </c>
      <c r="B109" t="s">
        <v>2</v>
      </c>
      <c r="C109" t="s">
        <v>14</v>
      </c>
      <c r="D109" t="s">
        <v>36</v>
      </c>
      <c r="E109">
        <v>9600</v>
      </c>
      <c r="F109">
        <v>4577.3</v>
      </c>
      <c r="G109">
        <v>5126.576</v>
      </c>
      <c r="H109">
        <v>915.46</v>
      </c>
      <c r="I109" t="s">
        <v>40</v>
      </c>
    </row>
    <row r="110" spans="1:9" x14ac:dyDescent="0.3">
      <c r="A110">
        <v>2021</v>
      </c>
      <c r="B110" t="s">
        <v>1</v>
      </c>
      <c r="C110" t="s">
        <v>14</v>
      </c>
      <c r="D110" t="s">
        <v>37</v>
      </c>
      <c r="E110">
        <v>2498</v>
      </c>
      <c r="F110">
        <v>8000</v>
      </c>
      <c r="G110">
        <v>8960</v>
      </c>
      <c r="H110">
        <v>1600</v>
      </c>
      <c r="I110" t="s">
        <v>40</v>
      </c>
    </row>
    <row r="111" spans="1:9" x14ac:dyDescent="0.3">
      <c r="A111">
        <v>2021</v>
      </c>
      <c r="B111" t="s">
        <v>1</v>
      </c>
      <c r="C111" t="s">
        <v>14</v>
      </c>
      <c r="D111" t="s">
        <v>36</v>
      </c>
      <c r="E111">
        <v>3566</v>
      </c>
      <c r="F111">
        <v>4577.3</v>
      </c>
      <c r="G111">
        <v>5126.576</v>
      </c>
      <c r="H111">
        <v>915.46</v>
      </c>
      <c r="I111" t="s">
        <v>40</v>
      </c>
    </row>
    <row r="112" spans="1:9" x14ac:dyDescent="0.3">
      <c r="A112">
        <v>2021</v>
      </c>
      <c r="B112" t="s">
        <v>0</v>
      </c>
      <c r="C112" t="s">
        <v>14</v>
      </c>
      <c r="D112" t="s">
        <v>37</v>
      </c>
      <c r="E112">
        <v>8270.64</v>
      </c>
      <c r="F112">
        <v>8800</v>
      </c>
      <c r="G112">
        <v>8960</v>
      </c>
      <c r="H112">
        <v>1760</v>
      </c>
      <c r="I112" t="s">
        <v>40</v>
      </c>
    </row>
    <row r="113" spans="1:9" x14ac:dyDescent="0.3">
      <c r="A113">
        <v>2021</v>
      </c>
      <c r="B113" t="s">
        <v>0</v>
      </c>
      <c r="C113" t="s">
        <v>14</v>
      </c>
      <c r="D113" t="s">
        <v>36</v>
      </c>
      <c r="E113">
        <v>6591.1679999999997</v>
      </c>
      <c r="F113">
        <v>4577.3</v>
      </c>
      <c r="G113">
        <v>5126.576</v>
      </c>
      <c r="H113">
        <v>915.46</v>
      </c>
      <c r="I113" t="s">
        <v>40</v>
      </c>
    </row>
    <row r="114" spans="1:9" x14ac:dyDescent="0.3">
      <c r="A114">
        <v>2020</v>
      </c>
      <c r="B114" t="s">
        <v>11</v>
      </c>
      <c r="C114" t="s">
        <v>14</v>
      </c>
      <c r="D114" t="s">
        <v>37</v>
      </c>
      <c r="E114">
        <v>2498</v>
      </c>
      <c r="F114">
        <v>8000</v>
      </c>
      <c r="G114">
        <v>8960</v>
      </c>
      <c r="H114">
        <v>1600</v>
      </c>
      <c r="I114" t="s">
        <v>40</v>
      </c>
    </row>
    <row r="115" spans="1:9" x14ac:dyDescent="0.3">
      <c r="A115">
        <v>2020</v>
      </c>
      <c r="B115" t="s">
        <v>11</v>
      </c>
      <c r="C115" t="s">
        <v>14</v>
      </c>
      <c r="D115" t="s">
        <v>36</v>
      </c>
      <c r="E115">
        <v>3566</v>
      </c>
      <c r="F115">
        <v>4577.3</v>
      </c>
      <c r="G115">
        <v>5126.576</v>
      </c>
      <c r="H115">
        <v>915.46</v>
      </c>
      <c r="I115" t="s">
        <v>40</v>
      </c>
    </row>
    <row r="116" spans="1:9" x14ac:dyDescent="0.3">
      <c r="A116">
        <v>2020</v>
      </c>
      <c r="B116" t="s">
        <v>10</v>
      </c>
      <c r="C116" t="s">
        <v>14</v>
      </c>
      <c r="D116" t="s">
        <v>37</v>
      </c>
      <c r="E116">
        <v>2498</v>
      </c>
      <c r="F116">
        <v>8000</v>
      </c>
      <c r="G116">
        <v>8960</v>
      </c>
      <c r="H116">
        <v>1600</v>
      </c>
      <c r="I116" t="s">
        <v>42</v>
      </c>
    </row>
    <row r="117" spans="1:9" x14ac:dyDescent="0.3">
      <c r="A117">
        <v>2020</v>
      </c>
      <c r="B117" t="s">
        <v>10</v>
      </c>
      <c r="C117" t="s">
        <v>14</v>
      </c>
      <c r="D117" t="s">
        <v>36</v>
      </c>
      <c r="E117">
        <v>3566</v>
      </c>
      <c r="F117">
        <v>4577.3</v>
      </c>
      <c r="G117">
        <v>5126.576</v>
      </c>
      <c r="H117">
        <v>915.46</v>
      </c>
      <c r="I117" t="s">
        <v>42</v>
      </c>
    </row>
    <row r="118" spans="1:9" x14ac:dyDescent="0.3">
      <c r="A118">
        <v>2020</v>
      </c>
      <c r="B118" t="s">
        <v>9</v>
      </c>
      <c r="C118" t="s">
        <v>14</v>
      </c>
      <c r="D118" t="s">
        <v>37</v>
      </c>
      <c r="E118">
        <v>2498</v>
      </c>
      <c r="F118">
        <v>8000</v>
      </c>
      <c r="G118">
        <v>8960</v>
      </c>
      <c r="H118">
        <v>1600</v>
      </c>
      <c r="I118" t="s">
        <v>40</v>
      </c>
    </row>
    <row r="119" spans="1:9" x14ac:dyDescent="0.3">
      <c r="A119">
        <v>2020</v>
      </c>
      <c r="B119" t="s">
        <v>9</v>
      </c>
      <c r="C119" t="s">
        <v>14</v>
      </c>
      <c r="D119" t="s">
        <v>36</v>
      </c>
      <c r="E119">
        <v>3566</v>
      </c>
      <c r="F119">
        <v>4577.3</v>
      </c>
      <c r="G119">
        <v>5126.576</v>
      </c>
      <c r="H119">
        <v>915.46</v>
      </c>
      <c r="I119" t="s">
        <v>40</v>
      </c>
    </row>
    <row r="120" spans="1:9" x14ac:dyDescent="0.3">
      <c r="A120">
        <v>2020</v>
      </c>
      <c r="B120" t="s">
        <v>8</v>
      </c>
      <c r="C120" t="s">
        <v>14</v>
      </c>
      <c r="D120" t="s">
        <v>37</v>
      </c>
      <c r="E120">
        <v>2498</v>
      </c>
      <c r="F120">
        <v>8000</v>
      </c>
      <c r="G120">
        <v>8960</v>
      </c>
      <c r="H120">
        <v>1600</v>
      </c>
      <c r="I120" t="s">
        <v>42</v>
      </c>
    </row>
    <row r="121" spans="1:9" x14ac:dyDescent="0.3">
      <c r="A121">
        <v>2020</v>
      </c>
      <c r="B121" t="s">
        <v>8</v>
      </c>
      <c r="C121" t="s">
        <v>14</v>
      </c>
      <c r="D121" t="s">
        <v>36</v>
      </c>
      <c r="E121">
        <v>3566</v>
      </c>
      <c r="F121">
        <v>4577.3</v>
      </c>
      <c r="G121">
        <v>5126.576</v>
      </c>
      <c r="H121">
        <v>915.46</v>
      </c>
      <c r="I121" t="s">
        <v>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F4780-0CAA-441A-B7EC-3CEFC6A7A24A}">
  <dimension ref="A1:I37"/>
  <sheetViews>
    <sheetView workbookViewId="0">
      <selection activeCell="M21" sqref="M21"/>
    </sheetView>
  </sheetViews>
  <sheetFormatPr defaultRowHeight="14.4" x14ac:dyDescent="0.3"/>
  <cols>
    <col min="3" max="3" width="16" customWidth="1"/>
    <col min="4" max="4" width="20" customWidth="1"/>
    <col min="6" max="6" width="9.21875" customWidth="1"/>
    <col min="7" max="7" width="15" customWidth="1"/>
    <col min="8" max="8" width="16.109375" customWidth="1"/>
    <col min="9" max="9" width="20.21875" customWidth="1"/>
  </cols>
  <sheetData>
    <row r="1" spans="1:9" x14ac:dyDescent="0.3">
      <c r="A1" t="s">
        <v>16</v>
      </c>
      <c r="B1" t="s">
        <v>17</v>
      </c>
      <c r="C1" t="s">
        <v>18</v>
      </c>
      <c r="D1" t="s">
        <v>19</v>
      </c>
      <c r="E1" t="s">
        <v>20</v>
      </c>
      <c r="F1" t="s">
        <v>21</v>
      </c>
      <c r="G1" t="s">
        <v>22</v>
      </c>
      <c r="H1" t="s">
        <v>39</v>
      </c>
      <c r="I1" t="s">
        <v>41</v>
      </c>
    </row>
    <row r="2" spans="1:9" x14ac:dyDescent="0.3">
      <c r="A2">
        <v>2024</v>
      </c>
      <c r="B2" t="s">
        <v>11</v>
      </c>
      <c r="C2" t="s">
        <v>13</v>
      </c>
      <c r="D2" t="s">
        <v>34</v>
      </c>
      <c r="E2">
        <v>7</v>
      </c>
      <c r="F2">
        <v>200</v>
      </c>
      <c r="G2">
        <v>224</v>
      </c>
      <c r="H2">
        <v>40</v>
      </c>
      <c r="I2" t="s">
        <v>40</v>
      </c>
    </row>
    <row r="3" spans="1:9" x14ac:dyDescent="0.3">
      <c r="A3">
        <v>2024</v>
      </c>
      <c r="B3" t="s">
        <v>11</v>
      </c>
      <c r="C3" t="s">
        <v>13</v>
      </c>
      <c r="D3" t="s">
        <v>33</v>
      </c>
      <c r="E3">
        <v>122</v>
      </c>
      <c r="F3">
        <v>100</v>
      </c>
      <c r="G3">
        <v>112</v>
      </c>
      <c r="H3">
        <v>20</v>
      </c>
      <c r="I3" t="s">
        <v>40</v>
      </c>
    </row>
    <row r="4" spans="1:9" x14ac:dyDescent="0.3">
      <c r="A4">
        <v>2024</v>
      </c>
      <c r="B4" t="s">
        <v>11</v>
      </c>
      <c r="C4" t="s">
        <v>13</v>
      </c>
      <c r="D4" t="s">
        <v>35</v>
      </c>
      <c r="E4">
        <v>1245</v>
      </c>
      <c r="F4">
        <v>4577.2</v>
      </c>
      <c r="G4">
        <v>5126.4639999999999</v>
      </c>
      <c r="H4">
        <v>915.44</v>
      </c>
      <c r="I4" t="s">
        <v>40</v>
      </c>
    </row>
    <row r="5" spans="1:9" x14ac:dyDescent="0.3">
      <c r="A5">
        <v>2024</v>
      </c>
      <c r="B5" t="s">
        <v>10</v>
      </c>
      <c r="C5" t="s">
        <v>13</v>
      </c>
      <c r="D5" t="s">
        <v>34</v>
      </c>
      <c r="E5">
        <v>7</v>
      </c>
      <c r="F5">
        <v>200</v>
      </c>
      <c r="G5">
        <v>224</v>
      </c>
      <c r="H5">
        <v>40</v>
      </c>
      <c r="I5" t="s">
        <v>42</v>
      </c>
    </row>
    <row r="6" spans="1:9" x14ac:dyDescent="0.3">
      <c r="A6">
        <v>2024</v>
      </c>
      <c r="B6" t="s">
        <v>10</v>
      </c>
      <c r="C6" t="s">
        <v>13</v>
      </c>
      <c r="D6" t="s">
        <v>33</v>
      </c>
      <c r="E6">
        <v>122</v>
      </c>
      <c r="F6">
        <v>100</v>
      </c>
      <c r="G6">
        <v>112</v>
      </c>
      <c r="H6">
        <v>20</v>
      </c>
      <c r="I6" t="s">
        <v>42</v>
      </c>
    </row>
    <row r="7" spans="1:9" x14ac:dyDescent="0.3">
      <c r="A7">
        <v>2024</v>
      </c>
      <c r="B7" t="s">
        <v>10</v>
      </c>
      <c r="C7" t="s">
        <v>13</v>
      </c>
      <c r="D7" t="s">
        <v>35</v>
      </c>
      <c r="E7">
        <v>1245</v>
      </c>
      <c r="F7">
        <v>4577.2</v>
      </c>
      <c r="G7">
        <v>5126.4639999999999</v>
      </c>
      <c r="H7">
        <v>915.44</v>
      </c>
      <c r="I7" t="s">
        <v>42</v>
      </c>
    </row>
    <row r="8" spans="1:9" x14ac:dyDescent="0.3">
      <c r="A8">
        <v>2024</v>
      </c>
      <c r="B8" t="s">
        <v>9</v>
      </c>
      <c r="C8" t="s">
        <v>13</v>
      </c>
      <c r="D8" t="s">
        <v>34</v>
      </c>
      <c r="E8">
        <v>7</v>
      </c>
      <c r="F8">
        <v>200</v>
      </c>
      <c r="G8">
        <v>224</v>
      </c>
      <c r="H8">
        <v>40</v>
      </c>
      <c r="I8" t="s">
        <v>42</v>
      </c>
    </row>
    <row r="9" spans="1:9" x14ac:dyDescent="0.3">
      <c r="A9">
        <v>2024</v>
      </c>
      <c r="B9" t="s">
        <v>9</v>
      </c>
      <c r="C9" t="s">
        <v>13</v>
      </c>
      <c r="D9" t="s">
        <v>33</v>
      </c>
      <c r="E9">
        <v>122</v>
      </c>
      <c r="F9">
        <v>100</v>
      </c>
      <c r="G9">
        <v>112</v>
      </c>
      <c r="H9">
        <v>20</v>
      </c>
      <c r="I9" t="s">
        <v>42</v>
      </c>
    </row>
    <row r="10" spans="1:9" x14ac:dyDescent="0.3">
      <c r="A10">
        <v>2024</v>
      </c>
      <c r="B10" t="s">
        <v>9</v>
      </c>
      <c r="C10" t="s">
        <v>13</v>
      </c>
      <c r="D10" t="s">
        <v>35</v>
      </c>
      <c r="E10">
        <v>1245</v>
      </c>
      <c r="F10">
        <v>4577.2</v>
      </c>
      <c r="G10">
        <v>5126.4639999999999</v>
      </c>
      <c r="H10">
        <v>915.44</v>
      </c>
      <c r="I10" t="s">
        <v>40</v>
      </c>
    </row>
    <row r="11" spans="1:9" x14ac:dyDescent="0.3">
      <c r="A11">
        <v>2024</v>
      </c>
      <c r="B11" t="s">
        <v>8</v>
      </c>
      <c r="C11" t="s">
        <v>13</v>
      </c>
      <c r="D11" t="s">
        <v>34</v>
      </c>
      <c r="E11">
        <v>7</v>
      </c>
      <c r="F11">
        <v>200</v>
      </c>
      <c r="G11">
        <v>224</v>
      </c>
      <c r="H11">
        <v>40</v>
      </c>
      <c r="I11" t="s">
        <v>40</v>
      </c>
    </row>
    <row r="12" spans="1:9" x14ac:dyDescent="0.3">
      <c r="A12">
        <v>2024</v>
      </c>
      <c r="B12" t="s">
        <v>8</v>
      </c>
      <c r="C12" t="s">
        <v>13</v>
      </c>
      <c r="D12" t="s">
        <v>33</v>
      </c>
      <c r="E12">
        <v>122</v>
      </c>
      <c r="F12">
        <v>100</v>
      </c>
      <c r="G12">
        <v>112</v>
      </c>
      <c r="H12">
        <v>20</v>
      </c>
      <c r="I12" t="s">
        <v>40</v>
      </c>
    </row>
    <row r="13" spans="1:9" x14ac:dyDescent="0.3">
      <c r="A13">
        <v>2024</v>
      </c>
      <c r="B13" t="s">
        <v>8</v>
      </c>
      <c r="C13" t="s">
        <v>13</v>
      </c>
      <c r="D13" t="s">
        <v>35</v>
      </c>
      <c r="E13">
        <v>1245</v>
      </c>
      <c r="F13">
        <v>4577.2</v>
      </c>
      <c r="G13">
        <v>5126.4639999999999</v>
      </c>
      <c r="H13">
        <v>915.44</v>
      </c>
      <c r="I13" t="s">
        <v>40</v>
      </c>
    </row>
    <row r="14" spans="1:9" x14ac:dyDescent="0.3">
      <c r="A14">
        <v>2024</v>
      </c>
      <c r="B14" t="s">
        <v>7</v>
      </c>
      <c r="C14" t="s">
        <v>13</v>
      </c>
      <c r="D14" t="s">
        <v>34</v>
      </c>
      <c r="E14">
        <v>7</v>
      </c>
      <c r="F14">
        <v>200</v>
      </c>
      <c r="G14">
        <v>224</v>
      </c>
      <c r="H14">
        <v>40</v>
      </c>
      <c r="I14" t="s">
        <v>40</v>
      </c>
    </row>
    <row r="15" spans="1:9" x14ac:dyDescent="0.3">
      <c r="A15">
        <v>2024</v>
      </c>
      <c r="B15" t="s">
        <v>7</v>
      </c>
      <c r="C15" t="s">
        <v>13</v>
      </c>
      <c r="D15" t="s">
        <v>33</v>
      </c>
      <c r="E15">
        <v>122</v>
      </c>
      <c r="F15">
        <v>100</v>
      </c>
      <c r="G15">
        <v>112</v>
      </c>
      <c r="H15">
        <v>20</v>
      </c>
      <c r="I15" t="s">
        <v>40</v>
      </c>
    </row>
    <row r="16" spans="1:9" x14ac:dyDescent="0.3">
      <c r="A16">
        <v>2024</v>
      </c>
      <c r="B16" t="s">
        <v>7</v>
      </c>
      <c r="C16" t="s">
        <v>13</v>
      </c>
      <c r="D16" t="s">
        <v>35</v>
      </c>
      <c r="E16">
        <v>1245</v>
      </c>
      <c r="F16">
        <v>4577.2</v>
      </c>
      <c r="G16">
        <v>5126.4639999999999</v>
      </c>
      <c r="H16">
        <v>915.44</v>
      </c>
      <c r="I16" t="s">
        <v>40</v>
      </c>
    </row>
    <row r="17" spans="1:9" x14ac:dyDescent="0.3">
      <c r="A17">
        <v>2024</v>
      </c>
      <c r="B17" t="s">
        <v>6</v>
      </c>
      <c r="C17" t="s">
        <v>13</v>
      </c>
      <c r="D17" t="s">
        <v>34</v>
      </c>
      <c r="E17">
        <v>7</v>
      </c>
      <c r="F17">
        <v>200</v>
      </c>
      <c r="G17">
        <v>224</v>
      </c>
      <c r="H17">
        <v>40</v>
      </c>
      <c r="I17" t="s">
        <v>40</v>
      </c>
    </row>
    <row r="18" spans="1:9" x14ac:dyDescent="0.3">
      <c r="A18">
        <v>2024</v>
      </c>
      <c r="B18" t="s">
        <v>6</v>
      </c>
      <c r="C18" t="s">
        <v>13</v>
      </c>
      <c r="D18" t="s">
        <v>33</v>
      </c>
      <c r="E18">
        <v>122</v>
      </c>
      <c r="F18">
        <v>100</v>
      </c>
      <c r="G18">
        <v>112</v>
      </c>
      <c r="H18">
        <v>20</v>
      </c>
      <c r="I18" t="s">
        <v>40</v>
      </c>
    </row>
    <row r="19" spans="1:9" x14ac:dyDescent="0.3">
      <c r="A19">
        <v>2024</v>
      </c>
      <c r="B19" t="s">
        <v>6</v>
      </c>
      <c r="C19" t="s">
        <v>13</v>
      </c>
      <c r="D19" t="s">
        <v>35</v>
      </c>
      <c r="E19">
        <v>1245</v>
      </c>
      <c r="F19">
        <v>4577.2</v>
      </c>
      <c r="G19">
        <v>5126.4639999999999</v>
      </c>
      <c r="H19">
        <v>915.44</v>
      </c>
      <c r="I19" t="s">
        <v>42</v>
      </c>
    </row>
    <row r="20" spans="1:9" x14ac:dyDescent="0.3">
      <c r="A20">
        <v>2024</v>
      </c>
      <c r="B20" t="s">
        <v>5</v>
      </c>
      <c r="C20" t="s">
        <v>13</v>
      </c>
      <c r="D20" t="s">
        <v>34</v>
      </c>
      <c r="E20">
        <v>7</v>
      </c>
      <c r="F20">
        <v>200</v>
      </c>
      <c r="G20">
        <v>224</v>
      </c>
      <c r="H20">
        <v>40</v>
      </c>
      <c r="I20" t="s">
        <v>42</v>
      </c>
    </row>
    <row r="21" spans="1:9" x14ac:dyDescent="0.3">
      <c r="A21">
        <v>2024</v>
      </c>
      <c r="B21" t="s">
        <v>5</v>
      </c>
      <c r="C21" t="s">
        <v>13</v>
      </c>
      <c r="D21" t="s">
        <v>33</v>
      </c>
      <c r="E21">
        <v>122</v>
      </c>
      <c r="F21">
        <v>100</v>
      </c>
      <c r="G21">
        <v>112</v>
      </c>
      <c r="H21">
        <v>20</v>
      </c>
      <c r="I21" t="s">
        <v>42</v>
      </c>
    </row>
    <row r="22" spans="1:9" x14ac:dyDescent="0.3">
      <c r="A22">
        <v>2024</v>
      </c>
      <c r="B22" t="s">
        <v>5</v>
      </c>
      <c r="C22" t="s">
        <v>13</v>
      </c>
      <c r="D22" t="s">
        <v>35</v>
      </c>
      <c r="E22">
        <v>1245</v>
      </c>
      <c r="F22">
        <v>4577.2</v>
      </c>
      <c r="G22">
        <v>5126.4639999999999</v>
      </c>
      <c r="H22">
        <v>915.44</v>
      </c>
      <c r="I22" t="s">
        <v>42</v>
      </c>
    </row>
    <row r="23" spans="1:9" x14ac:dyDescent="0.3">
      <c r="A23">
        <v>2024</v>
      </c>
      <c r="B23" t="s">
        <v>4</v>
      </c>
      <c r="C23" t="s">
        <v>13</v>
      </c>
      <c r="D23" t="s">
        <v>34</v>
      </c>
      <c r="E23">
        <v>7</v>
      </c>
      <c r="F23">
        <v>200</v>
      </c>
      <c r="G23">
        <v>224</v>
      </c>
      <c r="H23">
        <v>40</v>
      </c>
      <c r="I23" t="s">
        <v>40</v>
      </c>
    </row>
    <row r="24" spans="1:9" x14ac:dyDescent="0.3">
      <c r="A24">
        <v>2024</v>
      </c>
      <c r="B24" t="s">
        <v>4</v>
      </c>
      <c r="C24" t="s">
        <v>13</v>
      </c>
      <c r="D24" t="s">
        <v>33</v>
      </c>
      <c r="E24">
        <v>122</v>
      </c>
      <c r="F24">
        <v>100</v>
      </c>
      <c r="G24">
        <v>112</v>
      </c>
      <c r="H24">
        <v>20</v>
      </c>
      <c r="I24" t="s">
        <v>40</v>
      </c>
    </row>
    <row r="25" spans="1:9" x14ac:dyDescent="0.3">
      <c r="A25">
        <v>2024</v>
      </c>
      <c r="B25" t="s">
        <v>4</v>
      </c>
      <c r="C25" t="s">
        <v>13</v>
      </c>
      <c r="D25" t="s">
        <v>35</v>
      </c>
      <c r="E25">
        <v>1245</v>
      </c>
      <c r="F25">
        <v>4577.2</v>
      </c>
      <c r="G25">
        <v>5126.4639999999999</v>
      </c>
      <c r="H25">
        <v>915.44</v>
      </c>
      <c r="I25" t="s">
        <v>40</v>
      </c>
    </row>
    <row r="26" spans="1:9" x14ac:dyDescent="0.3">
      <c r="A26">
        <v>2024</v>
      </c>
      <c r="B26" t="s">
        <v>3</v>
      </c>
      <c r="C26" t="s">
        <v>13</v>
      </c>
      <c r="D26" t="s">
        <v>34</v>
      </c>
      <c r="E26">
        <v>7</v>
      </c>
      <c r="F26">
        <v>200</v>
      </c>
      <c r="G26">
        <v>224</v>
      </c>
      <c r="H26">
        <v>40</v>
      </c>
      <c r="I26" t="s">
        <v>40</v>
      </c>
    </row>
    <row r="27" spans="1:9" x14ac:dyDescent="0.3">
      <c r="A27">
        <v>2024</v>
      </c>
      <c r="B27" t="s">
        <v>3</v>
      </c>
      <c r="C27" t="s">
        <v>13</v>
      </c>
      <c r="D27" t="s">
        <v>33</v>
      </c>
      <c r="E27">
        <v>122</v>
      </c>
      <c r="F27">
        <v>100</v>
      </c>
      <c r="G27">
        <v>112</v>
      </c>
      <c r="H27">
        <v>20</v>
      </c>
      <c r="I27" t="s">
        <v>40</v>
      </c>
    </row>
    <row r="28" spans="1:9" x14ac:dyDescent="0.3">
      <c r="A28">
        <v>2024</v>
      </c>
      <c r="B28" t="s">
        <v>3</v>
      </c>
      <c r="C28" t="s">
        <v>13</v>
      </c>
      <c r="D28" t="s">
        <v>35</v>
      </c>
      <c r="E28">
        <v>1245</v>
      </c>
      <c r="F28">
        <v>4577.2</v>
      </c>
      <c r="G28">
        <v>5126.4639999999999</v>
      </c>
      <c r="H28">
        <v>915.44</v>
      </c>
      <c r="I28" t="s">
        <v>40</v>
      </c>
    </row>
    <row r="29" spans="1:9" x14ac:dyDescent="0.3">
      <c r="A29">
        <v>2024</v>
      </c>
      <c r="B29" t="s">
        <v>2</v>
      </c>
      <c r="C29" t="s">
        <v>13</v>
      </c>
      <c r="D29" t="s">
        <v>34</v>
      </c>
      <c r="E29">
        <v>7</v>
      </c>
      <c r="F29">
        <v>200</v>
      </c>
      <c r="G29">
        <v>224</v>
      </c>
      <c r="H29">
        <v>40</v>
      </c>
      <c r="I29" t="s">
        <v>40</v>
      </c>
    </row>
    <row r="30" spans="1:9" x14ac:dyDescent="0.3">
      <c r="A30">
        <v>2024</v>
      </c>
      <c r="B30" t="s">
        <v>2</v>
      </c>
      <c r="C30" t="s">
        <v>13</v>
      </c>
      <c r="D30" t="s">
        <v>33</v>
      </c>
      <c r="E30">
        <v>122</v>
      </c>
      <c r="F30">
        <v>100</v>
      </c>
      <c r="G30">
        <v>112</v>
      </c>
      <c r="H30">
        <v>20</v>
      </c>
      <c r="I30" t="s">
        <v>40</v>
      </c>
    </row>
    <row r="31" spans="1:9" x14ac:dyDescent="0.3">
      <c r="A31">
        <v>2024</v>
      </c>
      <c r="B31" t="s">
        <v>2</v>
      </c>
      <c r="C31" t="s">
        <v>13</v>
      </c>
      <c r="D31" t="s">
        <v>35</v>
      </c>
      <c r="E31">
        <v>1245</v>
      </c>
      <c r="F31">
        <v>4577.2</v>
      </c>
      <c r="G31">
        <v>5126.4639999999999</v>
      </c>
      <c r="H31">
        <v>915.44</v>
      </c>
      <c r="I31" t="s">
        <v>42</v>
      </c>
    </row>
    <row r="32" spans="1:9" x14ac:dyDescent="0.3">
      <c r="A32">
        <v>2024</v>
      </c>
      <c r="B32" t="s">
        <v>1</v>
      </c>
      <c r="C32" t="s">
        <v>13</v>
      </c>
      <c r="D32" t="s">
        <v>34</v>
      </c>
      <c r="E32">
        <v>7</v>
      </c>
      <c r="F32">
        <v>200</v>
      </c>
      <c r="G32">
        <v>224</v>
      </c>
      <c r="H32">
        <v>40</v>
      </c>
      <c r="I32" t="s">
        <v>42</v>
      </c>
    </row>
    <row r="33" spans="1:9" x14ac:dyDescent="0.3">
      <c r="A33">
        <v>2024</v>
      </c>
      <c r="B33" t="s">
        <v>1</v>
      </c>
      <c r="C33" t="s">
        <v>13</v>
      </c>
      <c r="D33" t="s">
        <v>33</v>
      </c>
      <c r="E33">
        <v>122</v>
      </c>
      <c r="F33">
        <v>100</v>
      </c>
      <c r="G33">
        <v>112</v>
      </c>
      <c r="H33">
        <v>20</v>
      </c>
      <c r="I33" t="s">
        <v>42</v>
      </c>
    </row>
    <row r="34" spans="1:9" x14ac:dyDescent="0.3">
      <c r="A34">
        <v>2024</v>
      </c>
      <c r="B34" t="s">
        <v>1</v>
      </c>
      <c r="C34" t="s">
        <v>13</v>
      </c>
      <c r="D34" t="s">
        <v>35</v>
      </c>
      <c r="E34">
        <v>1245</v>
      </c>
      <c r="F34">
        <v>4577.2</v>
      </c>
      <c r="G34">
        <v>5126.4639999999999</v>
      </c>
      <c r="H34">
        <v>915.44</v>
      </c>
      <c r="I34" t="s">
        <v>42</v>
      </c>
    </row>
    <row r="35" spans="1:9" x14ac:dyDescent="0.3">
      <c r="A35">
        <v>2024</v>
      </c>
      <c r="B35" t="s">
        <v>0</v>
      </c>
      <c r="C35" t="s">
        <v>13</v>
      </c>
      <c r="D35" t="s">
        <v>34</v>
      </c>
      <c r="E35">
        <v>7</v>
      </c>
      <c r="F35">
        <v>200</v>
      </c>
      <c r="G35">
        <v>224</v>
      </c>
      <c r="H35">
        <v>40</v>
      </c>
      <c r="I35" t="s">
        <v>42</v>
      </c>
    </row>
    <row r="36" spans="1:9" x14ac:dyDescent="0.3">
      <c r="A36">
        <v>2024</v>
      </c>
      <c r="B36" t="s">
        <v>0</v>
      </c>
      <c r="C36" t="s">
        <v>13</v>
      </c>
      <c r="D36" t="s">
        <v>33</v>
      </c>
      <c r="E36">
        <v>122</v>
      </c>
      <c r="F36">
        <v>100</v>
      </c>
      <c r="G36">
        <v>112</v>
      </c>
      <c r="H36">
        <v>20</v>
      </c>
      <c r="I36" t="s">
        <v>42</v>
      </c>
    </row>
    <row r="37" spans="1:9" x14ac:dyDescent="0.3">
      <c r="A37">
        <v>2024</v>
      </c>
      <c r="B37" t="s">
        <v>0</v>
      </c>
      <c r="C37" t="s">
        <v>13</v>
      </c>
      <c r="D37" t="s">
        <v>35</v>
      </c>
      <c r="E37">
        <v>1245</v>
      </c>
      <c r="F37">
        <v>4577.2</v>
      </c>
      <c r="G37">
        <v>5126.4639999999999</v>
      </c>
      <c r="H37">
        <v>915.44</v>
      </c>
      <c r="I37" t="s">
        <v>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AFBE4-75FD-47FB-AFD0-79C5D5FBB37E}">
  <dimension ref="A1:I24"/>
  <sheetViews>
    <sheetView workbookViewId="0">
      <selection sqref="A1:I24"/>
    </sheetView>
  </sheetViews>
  <sheetFormatPr defaultRowHeight="14.4" x14ac:dyDescent="0.3"/>
  <cols>
    <col min="3" max="3" width="16" customWidth="1"/>
    <col min="4" max="4" width="20" customWidth="1"/>
    <col min="6" max="6" width="9.21875" customWidth="1"/>
    <col min="7" max="7" width="15" customWidth="1"/>
    <col min="8" max="8" width="16.109375" customWidth="1"/>
    <col min="9" max="9" width="20.21875" customWidth="1"/>
  </cols>
  <sheetData>
    <row r="1" spans="1:9" x14ac:dyDescent="0.3">
      <c r="A1" t="s">
        <v>16</v>
      </c>
      <c r="B1" t="s">
        <v>17</v>
      </c>
      <c r="C1" t="s">
        <v>18</v>
      </c>
      <c r="D1" t="s">
        <v>19</v>
      </c>
      <c r="E1" t="s">
        <v>20</v>
      </c>
      <c r="F1" t="s">
        <v>21</v>
      </c>
      <c r="G1" t="s">
        <v>22</v>
      </c>
      <c r="H1" t="s">
        <v>39</v>
      </c>
      <c r="I1" t="s">
        <v>41</v>
      </c>
    </row>
    <row r="2" spans="1:9" x14ac:dyDescent="0.3">
      <c r="A2">
        <v>2021</v>
      </c>
      <c r="B2" t="s">
        <v>9</v>
      </c>
      <c r="C2" t="s">
        <v>12</v>
      </c>
      <c r="D2" t="s">
        <v>29</v>
      </c>
      <c r="E2">
        <v>643</v>
      </c>
      <c r="F2">
        <v>7000</v>
      </c>
      <c r="G2">
        <v>7840</v>
      </c>
      <c r="H2">
        <v>1400</v>
      </c>
      <c r="I2" t="s">
        <v>42</v>
      </c>
    </row>
    <row r="3" spans="1:9" x14ac:dyDescent="0.3">
      <c r="A3">
        <v>2021</v>
      </c>
      <c r="B3" t="s">
        <v>9</v>
      </c>
      <c r="C3" t="s">
        <v>38</v>
      </c>
      <c r="D3" t="s">
        <v>30</v>
      </c>
      <c r="E3">
        <v>644</v>
      </c>
      <c r="F3">
        <v>5743.5</v>
      </c>
      <c r="G3">
        <v>6432.72</v>
      </c>
      <c r="H3">
        <v>1148.7</v>
      </c>
      <c r="I3" t="s">
        <v>42</v>
      </c>
    </row>
    <row r="4" spans="1:9" x14ac:dyDescent="0.3">
      <c r="A4">
        <v>2021</v>
      </c>
      <c r="B4" t="s">
        <v>9</v>
      </c>
      <c r="C4" t="s">
        <v>13</v>
      </c>
      <c r="D4" t="s">
        <v>35</v>
      </c>
      <c r="E4">
        <v>1245</v>
      </c>
      <c r="F4">
        <v>4577.2</v>
      </c>
      <c r="G4">
        <v>5126.4639999999999</v>
      </c>
      <c r="H4">
        <v>915.44</v>
      </c>
      <c r="I4" t="s">
        <v>42</v>
      </c>
    </row>
    <row r="5" spans="1:9" x14ac:dyDescent="0.3">
      <c r="A5">
        <v>2021</v>
      </c>
      <c r="B5" t="s">
        <v>9</v>
      </c>
      <c r="C5" t="s">
        <v>14</v>
      </c>
      <c r="D5" t="s">
        <v>37</v>
      </c>
      <c r="E5">
        <v>2498</v>
      </c>
      <c r="F5">
        <v>8000</v>
      </c>
      <c r="G5">
        <v>8960</v>
      </c>
      <c r="H5">
        <v>1600</v>
      </c>
      <c r="I5" t="s">
        <v>42</v>
      </c>
    </row>
    <row r="6" spans="1:9" x14ac:dyDescent="0.3">
      <c r="A6">
        <v>2021</v>
      </c>
      <c r="B6" t="s">
        <v>9</v>
      </c>
      <c r="C6" t="s">
        <v>14</v>
      </c>
      <c r="D6" t="s">
        <v>36</v>
      </c>
      <c r="E6">
        <v>3566</v>
      </c>
      <c r="F6">
        <v>4577.3</v>
      </c>
      <c r="G6">
        <v>5126.576</v>
      </c>
      <c r="H6">
        <v>915.46</v>
      </c>
      <c r="I6" t="s">
        <v>42</v>
      </c>
    </row>
    <row r="7" spans="1:9" x14ac:dyDescent="0.3">
      <c r="A7">
        <v>2021</v>
      </c>
      <c r="B7" t="s">
        <v>8</v>
      </c>
      <c r="C7" t="s">
        <v>32</v>
      </c>
      <c r="D7" t="s">
        <v>32</v>
      </c>
      <c r="E7">
        <v>2</v>
      </c>
      <c r="F7">
        <v>6600</v>
      </c>
      <c r="G7">
        <v>7392</v>
      </c>
      <c r="H7">
        <v>1320</v>
      </c>
      <c r="I7" t="s">
        <v>42</v>
      </c>
    </row>
    <row r="8" spans="1:9" x14ac:dyDescent="0.3">
      <c r="A8">
        <v>2021</v>
      </c>
      <c r="B8" t="s">
        <v>8</v>
      </c>
      <c r="C8" t="s">
        <v>15</v>
      </c>
      <c r="D8" t="s">
        <v>27</v>
      </c>
      <c r="E8">
        <v>3</v>
      </c>
      <c r="F8">
        <v>4577.3</v>
      </c>
      <c r="G8">
        <v>5126.576</v>
      </c>
      <c r="H8">
        <v>915.46</v>
      </c>
      <c r="I8" t="s">
        <v>42</v>
      </c>
    </row>
    <row r="9" spans="1:9" x14ac:dyDescent="0.3">
      <c r="A9">
        <v>2021</v>
      </c>
      <c r="B9" t="s">
        <v>8</v>
      </c>
      <c r="C9" t="s">
        <v>13</v>
      </c>
      <c r="D9" t="s">
        <v>34</v>
      </c>
      <c r="E9">
        <v>7</v>
      </c>
      <c r="F9">
        <v>200</v>
      </c>
      <c r="G9">
        <v>224</v>
      </c>
      <c r="H9">
        <v>40</v>
      </c>
      <c r="I9" t="s">
        <v>42</v>
      </c>
    </row>
    <row r="10" spans="1:9" x14ac:dyDescent="0.3">
      <c r="A10">
        <v>2021</v>
      </c>
      <c r="B10" t="s">
        <v>8</v>
      </c>
      <c r="C10" t="s">
        <v>15</v>
      </c>
      <c r="D10" t="s">
        <v>23</v>
      </c>
      <c r="E10">
        <v>34</v>
      </c>
      <c r="F10">
        <v>4576.8</v>
      </c>
      <c r="G10">
        <v>5126.0160000000005</v>
      </c>
      <c r="H10">
        <v>915.36000000000013</v>
      </c>
      <c r="I10" t="s">
        <v>42</v>
      </c>
    </row>
    <row r="11" spans="1:9" x14ac:dyDescent="0.3">
      <c r="A11">
        <v>2021</v>
      </c>
      <c r="B11" t="s">
        <v>8</v>
      </c>
      <c r="C11" t="s">
        <v>15</v>
      </c>
      <c r="D11" t="s">
        <v>25</v>
      </c>
      <c r="E11">
        <v>46</v>
      </c>
      <c r="F11">
        <v>200</v>
      </c>
      <c r="G11">
        <v>224</v>
      </c>
      <c r="H11">
        <v>40</v>
      </c>
      <c r="I11" t="s">
        <v>42</v>
      </c>
    </row>
    <row r="12" spans="1:9" x14ac:dyDescent="0.3">
      <c r="A12">
        <v>2021</v>
      </c>
      <c r="B12" t="s">
        <v>8</v>
      </c>
      <c r="C12" t="s">
        <v>15</v>
      </c>
      <c r="D12" t="s">
        <v>24</v>
      </c>
      <c r="E12">
        <v>76</v>
      </c>
      <c r="F12">
        <v>4576.8999999999996</v>
      </c>
      <c r="G12">
        <v>5126.1279999999997</v>
      </c>
      <c r="H12">
        <v>915.38</v>
      </c>
      <c r="I12" t="s">
        <v>42</v>
      </c>
    </row>
    <row r="13" spans="1:9" x14ac:dyDescent="0.3">
      <c r="A13">
        <v>2021</v>
      </c>
      <c r="B13" t="s">
        <v>8</v>
      </c>
      <c r="C13" t="s">
        <v>15</v>
      </c>
      <c r="D13" t="s">
        <v>26</v>
      </c>
      <c r="E13">
        <v>78</v>
      </c>
      <c r="F13">
        <v>5034.92</v>
      </c>
      <c r="G13">
        <v>5126.4639999999999</v>
      </c>
      <c r="H13">
        <v>1006.984</v>
      </c>
      <c r="I13" t="s">
        <v>42</v>
      </c>
    </row>
    <row r="14" spans="1:9" x14ac:dyDescent="0.3">
      <c r="A14">
        <v>2021</v>
      </c>
      <c r="B14" t="s">
        <v>8</v>
      </c>
      <c r="C14" t="s">
        <v>13</v>
      </c>
      <c r="D14" t="s">
        <v>33</v>
      </c>
      <c r="E14">
        <v>122</v>
      </c>
      <c r="F14">
        <v>110</v>
      </c>
      <c r="G14">
        <v>112</v>
      </c>
      <c r="H14">
        <v>22</v>
      </c>
      <c r="I14" t="s">
        <v>42</v>
      </c>
    </row>
    <row r="15" spans="1:9" x14ac:dyDescent="0.3">
      <c r="A15">
        <v>2021</v>
      </c>
      <c r="B15" t="s">
        <v>8</v>
      </c>
      <c r="C15" t="s">
        <v>12</v>
      </c>
      <c r="D15" t="s">
        <v>28</v>
      </c>
      <c r="E15">
        <v>345</v>
      </c>
      <c r="F15">
        <v>7700</v>
      </c>
      <c r="G15">
        <v>7840</v>
      </c>
      <c r="H15">
        <v>1540</v>
      </c>
      <c r="I15" t="s">
        <v>42</v>
      </c>
    </row>
    <row r="16" spans="1:9" x14ac:dyDescent="0.3">
      <c r="A16">
        <v>2021</v>
      </c>
      <c r="B16" t="s">
        <v>8</v>
      </c>
      <c r="C16" t="s">
        <v>38</v>
      </c>
      <c r="D16" t="s">
        <v>31</v>
      </c>
      <c r="E16">
        <v>455</v>
      </c>
      <c r="F16">
        <v>5036.46</v>
      </c>
      <c r="G16">
        <v>5128.0320000000002</v>
      </c>
      <c r="H16">
        <v>1007.292</v>
      </c>
      <c r="I16" t="s">
        <v>42</v>
      </c>
    </row>
    <row r="17" spans="1:9" x14ac:dyDescent="0.3">
      <c r="A17">
        <v>2021</v>
      </c>
      <c r="B17" t="s">
        <v>8</v>
      </c>
      <c r="C17" t="s">
        <v>12</v>
      </c>
      <c r="D17" t="s">
        <v>29</v>
      </c>
      <c r="E17">
        <v>643</v>
      </c>
      <c r="F17">
        <v>7700</v>
      </c>
      <c r="G17">
        <v>7840</v>
      </c>
      <c r="H17">
        <v>1540</v>
      </c>
      <c r="I17" t="s">
        <v>42</v>
      </c>
    </row>
    <row r="18" spans="1:9" x14ac:dyDescent="0.3">
      <c r="A18">
        <v>2021</v>
      </c>
      <c r="B18" t="s">
        <v>8</v>
      </c>
      <c r="C18" t="s">
        <v>38</v>
      </c>
      <c r="D18" t="s">
        <v>30</v>
      </c>
      <c r="E18">
        <v>644</v>
      </c>
      <c r="F18">
        <v>6317.85</v>
      </c>
      <c r="G18">
        <v>6432.72</v>
      </c>
      <c r="H18">
        <v>1263.5700000000002</v>
      </c>
      <c r="I18" t="s">
        <v>42</v>
      </c>
    </row>
    <row r="19" spans="1:9" x14ac:dyDescent="0.3">
      <c r="A19">
        <v>2021</v>
      </c>
      <c r="B19" t="s">
        <v>8</v>
      </c>
      <c r="C19" t="s">
        <v>13</v>
      </c>
      <c r="D19" t="s">
        <v>35</v>
      </c>
      <c r="E19">
        <v>1245</v>
      </c>
      <c r="F19">
        <v>5034.92</v>
      </c>
      <c r="G19">
        <v>5126.4639999999999</v>
      </c>
      <c r="H19">
        <v>1006.984</v>
      </c>
      <c r="I19" t="s">
        <v>42</v>
      </c>
    </row>
    <row r="20" spans="1:9" x14ac:dyDescent="0.3">
      <c r="A20">
        <v>2021</v>
      </c>
      <c r="B20" t="s">
        <v>8</v>
      </c>
      <c r="C20" t="s">
        <v>14</v>
      </c>
      <c r="D20" t="s">
        <v>37</v>
      </c>
      <c r="E20">
        <v>2498</v>
      </c>
      <c r="F20">
        <v>8800</v>
      </c>
      <c r="G20">
        <v>8960</v>
      </c>
      <c r="H20">
        <v>1760</v>
      </c>
      <c r="I20" t="s">
        <v>42</v>
      </c>
    </row>
    <row r="21" spans="1:9" x14ac:dyDescent="0.3">
      <c r="A21">
        <v>2021</v>
      </c>
      <c r="B21" t="s">
        <v>8</v>
      </c>
      <c r="C21" t="s">
        <v>14</v>
      </c>
      <c r="D21" t="s">
        <v>36</v>
      </c>
      <c r="E21">
        <v>3566</v>
      </c>
      <c r="F21">
        <v>5263.8950000000004</v>
      </c>
      <c r="G21">
        <v>5126.576</v>
      </c>
      <c r="H21">
        <v>1052.7790000000002</v>
      </c>
      <c r="I21" t="s">
        <v>42</v>
      </c>
    </row>
    <row r="22" spans="1:9" x14ac:dyDescent="0.3">
      <c r="A22">
        <v>2021</v>
      </c>
      <c r="B22" t="s">
        <v>7</v>
      </c>
      <c r="C22" t="s">
        <v>32</v>
      </c>
      <c r="D22" t="s">
        <v>32</v>
      </c>
      <c r="E22">
        <v>2</v>
      </c>
      <c r="F22">
        <v>7590</v>
      </c>
      <c r="G22">
        <v>7392</v>
      </c>
      <c r="H22">
        <v>1518</v>
      </c>
      <c r="I22" t="s">
        <v>42</v>
      </c>
    </row>
    <row r="23" spans="1:9" x14ac:dyDescent="0.3">
      <c r="A23">
        <v>2021</v>
      </c>
      <c r="B23" t="s">
        <v>7</v>
      </c>
      <c r="C23" t="s">
        <v>15</v>
      </c>
      <c r="D23" t="s">
        <v>27</v>
      </c>
      <c r="E23">
        <v>3</v>
      </c>
      <c r="F23">
        <v>5263.8950000000004</v>
      </c>
      <c r="G23">
        <v>5126.576</v>
      </c>
      <c r="H23">
        <v>1052.7790000000002</v>
      </c>
      <c r="I23" t="s">
        <v>42</v>
      </c>
    </row>
    <row r="24" spans="1:9" x14ac:dyDescent="0.3">
      <c r="A24">
        <v>2021</v>
      </c>
      <c r="B24" t="s">
        <v>7</v>
      </c>
      <c r="C24" t="s">
        <v>13</v>
      </c>
      <c r="D24" t="s">
        <v>34</v>
      </c>
      <c r="E24">
        <v>7</v>
      </c>
      <c r="F24">
        <v>230</v>
      </c>
      <c r="G24">
        <v>224</v>
      </c>
      <c r="H24">
        <v>46</v>
      </c>
      <c r="I24" t="s">
        <v>42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E8B8D-9A4B-41BE-8DB1-59C4CD4DEEE2}">
  <dimension ref="A3:AW33"/>
  <sheetViews>
    <sheetView showGridLines="0" workbookViewId="0">
      <selection activeCell="AW24" sqref="AW24"/>
    </sheetView>
  </sheetViews>
  <sheetFormatPr defaultRowHeight="14.4" x14ac:dyDescent="0.3"/>
  <cols>
    <col min="1" max="1" width="16.109375" bestFit="1" customWidth="1"/>
    <col min="2" max="2" width="13.33203125" bestFit="1" customWidth="1"/>
    <col min="3" max="3" width="12.77734375" bestFit="1" customWidth="1"/>
    <col min="4" max="4" width="13.88671875" bestFit="1" customWidth="1"/>
    <col min="5" max="6" width="14.33203125" bestFit="1" customWidth="1"/>
    <col min="7" max="7" width="14.44140625" customWidth="1"/>
    <col min="8" max="8" width="8.88671875" customWidth="1"/>
    <col min="9" max="9" width="14" customWidth="1"/>
    <col min="11" max="11" width="10.5546875" bestFit="1" customWidth="1"/>
    <col min="12" max="12" width="11.6640625" bestFit="1" customWidth="1"/>
    <col min="13" max="13" width="10.109375" bestFit="1" customWidth="1"/>
    <col min="14" max="14" width="15" bestFit="1" customWidth="1"/>
    <col min="15" max="15" width="13.33203125" bestFit="1" customWidth="1"/>
    <col min="16" max="16" width="10.77734375" bestFit="1" customWidth="1"/>
    <col min="17" max="17" width="13.33203125" bestFit="1" customWidth="1"/>
    <col min="18" max="18" width="14.33203125" bestFit="1" customWidth="1"/>
    <col min="19" max="19" width="7.109375" bestFit="1" customWidth="1"/>
    <col min="20" max="20" width="6.21875" bestFit="1" customWidth="1"/>
    <col min="21" max="21" width="12.44140625" bestFit="1" customWidth="1"/>
    <col min="22" max="22" width="13.33203125" bestFit="1" customWidth="1"/>
    <col min="23" max="23" width="14.33203125" bestFit="1" customWidth="1"/>
    <col min="24" max="24" width="22.6640625" bestFit="1" customWidth="1"/>
    <col min="25" max="25" width="12.44140625" bestFit="1" customWidth="1"/>
    <col min="26" max="26" width="10.77734375" bestFit="1" customWidth="1"/>
    <col min="27" max="29" width="20.109375" bestFit="1" customWidth="1"/>
    <col min="30" max="30" width="14.88671875" bestFit="1" customWidth="1"/>
    <col min="34" max="34" width="20.109375" bestFit="1" customWidth="1"/>
    <col min="35" max="35" width="13.33203125" bestFit="1" customWidth="1"/>
    <col min="36" max="36" width="14.33203125" bestFit="1" customWidth="1"/>
    <col min="37" max="37" width="10.88671875" bestFit="1" customWidth="1"/>
    <col min="38" max="38" width="22.6640625" bestFit="1" customWidth="1"/>
    <col min="39" max="39" width="8.5546875" bestFit="1" customWidth="1"/>
    <col min="40" max="40" width="7" bestFit="1" customWidth="1"/>
    <col min="41" max="41" width="16.109375" bestFit="1" customWidth="1"/>
    <col min="42" max="42" width="22.6640625" bestFit="1" customWidth="1"/>
    <col min="43" max="43" width="13.33203125" bestFit="1" customWidth="1"/>
    <col min="44" max="44" width="14.33203125" bestFit="1" customWidth="1"/>
    <col min="46" max="46" width="10.88671875" bestFit="1" customWidth="1"/>
    <col min="47" max="47" width="22.6640625" bestFit="1" customWidth="1"/>
    <col min="48" max="48" width="13.33203125" bestFit="1" customWidth="1"/>
    <col min="49" max="49" width="14.33203125" bestFit="1" customWidth="1"/>
  </cols>
  <sheetData>
    <row r="3" spans="1:49" x14ac:dyDescent="0.3">
      <c r="C3" s="11" t="s">
        <v>18</v>
      </c>
      <c r="D3" s="11" t="s">
        <v>44</v>
      </c>
      <c r="E3" s="11" t="s">
        <v>45</v>
      </c>
      <c r="G3" s="10"/>
      <c r="H3" s="14" t="s">
        <v>46</v>
      </c>
      <c r="I3" s="14" t="s">
        <v>47</v>
      </c>
      <c r="J3" s="14" t="s">
        <v>50</v>
      </c>
      <c r="K3" s="14" t="s">
        <v>51</v>
      </c>
      <c r="L3" s="14" t="s">
        <v>57</v>
      </c>
      <c r="M3" s="14" t="s">
        <v>59</v>
      </c>
      <c r="N3" s="14" t="s">
        <v>58</v>
      </c>
      <c r="Q3" s="11" t="s">
        <v>44</v>
      </c>
      <c r="R3" s="11" t="s">
        <v>53</v>
      </c>
      <c r="S3" s="19" t="s">
        <v>21</v>
      </c>
      <c r="T3" s="19" t="s">
        <v>54</v>
      </c>
      <c r="AH3" s="11" t="s">
        <v>41</v>
      </c>
      <c r="AI3" s="11" t="s">
        <v>44</v>
      </c>
      <c r="AJ3" s="11" t="s">
        <v>45</v>
      </c>
      <c r="AL3" s="11" t="s">
        <v>40</v>
      </c>
      <c r="AM3" s="25">
        <f>IFERROR(AI4, "")</f>
        <v>459822.86249999999</v>
      </c>
      <c r="AN3" s="26">
        <f>IFERROR(AJ4, "")</f>
        <v>0.63786029637659436</v>
      </c>
    </row>
    <row r="4" spans="1:49" x14ac:dyDescent="0.3">
      <c r="C4" s="11" t="s">
        <v>12</v>
      </c>
      <c r="D4" s="28">
        <v>177100</v>
      </c>
      <c r="E4" s="12">
        <v>0.24567081739719904</v>
      </c>
      <c r="G4" s="13" t="s">
        <v>49</v>
      </c>
      <c r="H4" s="13">
        <v>1</v>
      </c>
      <c r="I4" s="13">
        <v>3</v>
      </c>
      <c r="J4" s="16">
        <f>VLOOKUP(G4,C4:E9,2,0)</f>
        <v>177100</v>
      </c>
      <c r="K4" s="15">
        <f t="shared" ref="K4:K9" si="0">IF(J4=MAX($J$4:$J$9), J4, "" )</f>
        <v>177100</v>
      </c>
      <c r="L4" s="15" t="str">
        <f t="shared" ref="L4:L9" si="1">IF(J4=MAX($J$4:$J$9),"",J4)</f>
        <v/>
      </c>
      <c r="M4" s="23">
        <f t="shared" ref="M4:M9" si="2">VLOOKUP(G4,$A$15:$D$20,3,0)</f>
        <v>11856</v>
      </c>
      <c r="N4" s="17">
        <f t="shared" ref="N4:N9" si="3">VLOOKUP(G4,$A$15:$D$20,4,0)</f>
        <v>0.10118631048903302</v>
      </c>
      <c r="Q4" s="20">
        <v>720883.34249999991</v>
      </c>
      <c r="R4" s="20">
        <v>898931.71199999994</v>
      </c>
      <c r="S4" s="17">
        <f>GETPIVOTDATA("Sum of Income",$Q$3)/GETPIVOTDATA("Sum of Target Income",$Q$3)</f>
        <v>0.80193337589140468</v>
      </c>
      <c r="T4" s="17">
        <f>100%-S4</f>
        <v>0.19806662410859532</v>
      </c>
      <c r="Z4" s="11" t="s">
        <v>17</v>
      </c>
      <c r="AA4" s="11" t="s">
        <v>61</v>
      </c>
      <c r="AD4" s="24" t="s">
        <v>62</v>
      </c>
      <c r="AH4" s="11" t="s">
        <v>40</v>
      </c>
      <c r="AI4" s="28">
        <v>459822.86249999999</v>
      </c>
      <c r="AJ4" s="12">
        <v>0.63786029637659436</v>
      </c>
      <c r="AL4" s="24" t="s">
        <v>42</v>
      </c>
      <c r="AM4" s="25">
        <f>IFERROR(AI5, "")</f>
        <v>261060.48000000004</v>
      </c>
      <c r="AN4" s="26">
        <f>IFERROR(AJ5, "")</f>
        <v>0.36213970362340564</v>
      </c>
    </row>
    <row r="5" spans="1:49" x14ac:dyDescent="0.3">
      <c r="C5" s="11" t="s">
        <v>38</v>
      </c>
      <c r="D5" s="28">
        <v>130229.14500000003</v>
      </c>
      <c r="E5" s="12">
        <v>0.18065217674245265</v>
      </c>
      <c r="G5" s="13" t="s">
        <v>38</v>
      </c>
      <c r="H5" s="13">
        <v>7</v>
      </c>
      <c r="I5" s="13">
        <v>2</v>
      </c>
      <c r="J5" s="16">
        <f>VLOOKUP(G5, C4:E9,2,0)</f>
        <v>130229.14500000003</v>
      </c>
      <c r="K5" s="15" t="str">
        <f t="shared" si="0"/>
        <v/>
      </c>
      <c r="L5" s="15">
        <f t="shared" si="1"/>
        <v>130229.14500000003</v>
      </c>
      <c r="M5" s="23">
        <f t="shared" si="2"/>
        <v>13188</v>
      </c>
      <c r="N5" s="17">
        <f t="shared" si="3"/>
        <v>0.11255440812494666</v>
      </c>
      <c r="Z5" s="11" t="s">
        <v>0</v>
      </c>
      <c r="AA5" s="28">
        <v>12986.934000000001</v>
      </c>
      <c r="AD5" s="23">
        <f>IFERROR(GETPIVOTDATA("operating profit",$Z$4), "")</f>
        <v>144176.66849999997</v>
      </c>
      <c r="AH5" s="11" t="s">
        <v>42</v>
      </c>
      <c r="AI5" s="28">
        <v>261060.48000000004</v>
      </c>
      <c r="AJ5" s="12">
        <v>0.36213970362340564</v>
      </c>
    </row>
    <row r="6" spans="1:49" x14ac:dyDescent="0.3">
      <c r="C6" s="11" t="s">
        <v>13</v>
      </c>
      <c r="D6" s="28">
        <v>61203.859999999986</v>
      </c>
      <c r="E6" s="12">
        <v>8.4901198837175215E-2</v>
      </c>
      <c r="G6" s="13" t="s">
        <v>13</v>
      </c>
      <c r="H6" s="13">
        <v>4</v>
      </c>
      <c r="I6" s="13">
        <v>1</v>
      </c>
      <c r="J6" s="16">
        <f>VLOOKUP(G6,C4:E9,2,0)</f>
        <v>61203.859999999986</v>
      </c>
      <c r="K6" s="15" t="str">
        <f t="shared" si="0"/>
        <v/>
      </c>
      <c r="L6" s="15">
        <f t="shared" si="1"/>
        <v>61203.859999999986</v>
      </c>
      <c r="M6" s="23">
        <f t="shared" si="2"/>
        <v>16488</v>
      </c>
      <c r="N6" s="17">
        <f t="shared" si="3"/>
        <v>0.14071861397968763</v>
      </c>
      <c r="X6" s="19" t="s">
        <v>60</v>
      </c>
      <c r="Z6" s="11" t="s">
        <v>1</v>
      </c>
      <c r="AA6" s="28">
        <v>11728.41</v>
      </c>
      <c r="AH6" s="11" t="s">
        <v>43</v>
      </c>
      <c r="AI6" s="28">
        <v>720883.34250000003</v>
      </c>
      <c r="AJ6" s="12">
        <v>1</v>
      </c>
    </row>
    <row r="7" spans="1:49" x14ac:dyDescent="0.3">
      <c r="C7" s="11" t="s">
        <v>14</v>
      </c>
      <c r="D7" s="28">
        <v>157387.38500000001</v>
      </c>
      <c r="E7" s="12">
        <v>0.21832573416689816</v>
      </c>
      <c r="G7" s="13" t="s">
        <v>14</v>
      </c>
      <c r="H7" s="13">
        <v>2</v>
      </c>
      <c r="I7" s="13">
        <v>8</v>
      </c>
      <c r="J7" s="16">
        <f>VLOOKUP(G7,C4:E9,2,0)</f>
        <v>157387.38500000001</v>
      </c>
      <c r="K7" s="15" t="str">
        <f t="shared" si="0"/>
        <v/>
      </c>
      <c r="L7" s="15">
        <f t="shared" si="1"/>
        <v>157387.38500000001</v>
      </c>
      <c r="M7" s="23">
        <f t="shared" si="2"/>
        <v>72768</v>
      </c>
      <c r="N7" s="17">
        <f t="shared" si="3"/>
        <v>0.62104634292054284</v>
      </c>
      <c r="X7" s="3">
        <f>IFERROR(AVERAGE($Q$10:$Q$21), "")</f>
        <v>60073.611875000002</v>
      </c>
      <c r="Z7" s="11" t="s">
        <v>2</v>
      </c>
      <c r="AA7" s="28">
        <v>11526.14</v>
      </c>
    </row>
    <row r="8" spans="1:49" x14ac:dyDescent="0.3">
      <c r="C8" s="11" t="s">
        <v>32</v>
      </c>
      <c r="D8" s="28">
        <v>77421.900000000009</v>
      </c>
      <c r="E8" s="12">
        <v>0.10739865306292606</v>
      </c>
      <c r="G8" s="13" t="s">
        <v>48</v>
      </c>
      <c r="H8" s="13">
        <v>5</v>
      </c>
      <c r="I8" s="13">
        <v>9</v>
      </c>
      <c r="J8" s="16">
        <f>VLOOKUP(G8,C4:E9,2,0)</f>
        <v>77421.900000000009</v>
      </c>
      <c r="K8" s="15" t="str">
        <f t="shared" si="0"/>
        <v/>
      </c>
      <c r="L8" s="15">
        <f t="shared" si="1"/>
        <v>77421.900000000009</v>
      </c>
      <c r="M8" s="23">
        <f t="shared" si="2"/>
        <v>26</v>
      </c>
      <c r="N8" s="17">
        <f t="shared" si="3"/>
        <v>2.218998037040198E-4</v>
      </c>
      <c r="Z8" s="11" t="s">
        <v>3</v>
      </c>
      <c r="AA8" s="28">
        <v>11790.14</v>
      </c>
    </row>
    <row r="9" spans="1:49" x14ac:dyDescent="0.3">
      <c r="C9" s="11" t="s">
        <v>15</v>
      </c>
      <c r="D9" s="28">
        <v>117541.05249999998</v>
      </c>
      <c r="E9" s="12">
        <v>0.16305141979334883</v>
      </c>
      <c r="G9" s="13" t="s">
        <v>15</v>
      </c>
      <c r="H9" s="13">
        <v>6</v>
      </c>
      <c r="I9" s="13">
        <v>6</v>
      </c>
      <c r="J9" s="16">
        <f>VLOOKUP(G9,C4:E9,2,0)</f>
        <v>117541.05249999998</v>
      </c>
      <c r="K9" s="15" t="str">
        <f t="shared" si="0"/>
        <v/>
      </c>
      <c r="L9" s="15">
        <f t="shared" si="1"/>
        <v>117541.05249999998</v>
      </c>
      <c r="M9" s="23">
        <f t="shared" si="2"/>
        <v>2844</v>
      </c>
      <c r="N9" s="17">
        <f t="shared" si="3"/>
        <v>2.4272424682085857E-2</v>
      </c>
      <c r="P9" s="11" t="s">
        <v>17</v>
      </c>
      <c r="Q9" s="11" t="s">
        <v>44</v>
      </c>
      <c r="R9" s="11" t="s">
        <v>45</v>
      </c>
      <c r="Z9" s="11" t="s">
        <v>4</v>
      </c>
      <c r="AA9" s="28">
        <v>12109.628000000001</v>
      </c>
    </row>
    <row r="10" spans="1:49" x14ac:dyDescent="0.3">
      <c r="C10" s="11" t="s">
        <v>43</v>
      </c>
      <c r="D10" s="28">
        <v>720883.34250000003</v>
      </c>
      <c r="E10" s="12">
        <v>1</v>
      </c>
      <c r="P10" s="11" t="s">
        <v>0</v>
      </c>
      <c r="Q10" s="20">
        <v>64934.67</v>
      </c>
      <c r="R10" s="20">
        <v>64934.67</v>
      </c>
      <c r="Z10" s="11" t="s">
        <v>5</v>
      </c>
      <c r="AA10" s="28">
        <v>11121.599999999999</v>
      </c>
      <c r="AV10" s="24" t="s">
        <v>44</v>
      </c>
      <c r="AW10" s="24" t="s">
        <v>45</v>
      </c>
    </row>
    <row r="11" spans="1:49" x14ac:dyDescent="0.3">
      <c r="P11" s="11" t="s">
        <v>1</v>
      </c>
      <c r="Q11" s="20">
        <v>58642.049999999996</v>
      </c>
      <c r="R11" s="20">
        <v>58642.049999999996</v>
      </c>
      <c r="Z11" s="11" t="s">
        <v>6</v>
      </c>
      <c r="AA11" s="28">
        <v>11526.14</v>
      </c>
      <c r="AO11" s="11" t="s">
        <v>18</v>
      </c>
      <c r="AP11" s="11" t="s">
        <v>19</v>
      </c>
      <c r="AQ11" s="11" t="s">
        <v>44</v>
      </c>
      <c r="AR11" s="11" t="s">
        <v>45</v>
      </c>
      <c r="AT11" s="27" t="s">
        <v>12</v>
      </c>
      <c r="AU11" s="27"/>
      <c r="AV11" s="23">
        <f>VLOOKUP(AT11,$AO$12:$AR$32,3,0)</f>
        <v>177100</v>
      </c>
      <c r="AW11" s="17">
        <f>VLOOKUP(AT11,$AO$12:$AR$32,4,0)</f>
        <v>0.24567081739719904</v>
      </c>
    </row>
    <row r="12" spans="1:49" x14ac:dyDescent="0.3">
      <c r="P12" s="11" t="s">
        <v>2</v>
      </c>
      <c r="Q12" s="20">
        <v>57630.7</v>
      </c>
      <c r="R12" s="20">
        <v>57630.7</v>
      </c>
      <c r="Z12" s="11" t="s">
        <v>7</v>
      </c>
      <c r="AA12" s="28">
        <v>12195.5645</v>
      </c>
      <c r="AO12" s="11" t="s">
        <v>12</v>
      </c>
      <c r="AP12" s="11"/>
      <c r="AQ12" s="28">
        <v>177100</v>
      </c>
      <c r="AR12" s="12">
        <v>0.24567081739719904</v>
      </c>
      <c r="AT12" s="27"/>
      <c r="AU12" s="27" t="s">
        <v>28</v>
      </c>
      <c r="AV12" s="23">
        <f>GETPIVOTDATA("Sum of Income",$AO$11,"Income sources","Usage fees","Income Breakdowns","New ")</f>
        <v>88900</v>
      </c>
      <c r="AW12" s="17">
        <f>GETPIVOTDATA("Sum of Income2",$AO$11,"Income sources","Usage fees","Income Breakdowns","New ")</f>
        <v>0.1233209241480011</v>
      </c>
    </row>
    <row r="13" spans="1:49" x14ac:dyDescent="0.3">
      <c r="P13" s="11" t="s">
        <v>3</v>
      </c>
      <c r="Q13" s="20">
        <v>58950.7</v>
      </c>
      <c r="R13" s="20">
        <v>58950.7</v>
      </c>
      <c r="Z13" s="11" t="s">
        <v>8</v>
      </c>
      <c r="AA13" s="28">
        <v>11981.222000000002</v>
      </c>
      <c r="AO13" s="11"/>
      <c r="AP13" s="11" t="s">
        <v>28</v>
      </c>
      <c r="AQ13" s="28">
        <v>88900</v>
      </c>
      <c r="AR13" s="12">
        <v>0.1233209241480011</v>
      </c>
      <c r="AT13" s="27"/>
      <c r="AU13" s="27" t="s">
        <v>29</v>
      </c>
      <c r="AV13" s="23">
        <f>GETPIVOTDATA("Sum of Income",$AO$11,"Income sources","Usage fees","Income Breakdowns","Renewal")</f>
        <v>88200</v>
      </c>
      <c r="AW13" s="17">
        <f>GETPIVOTDATA("Sum of Income2",$AO$11,"Income sources","Usage fees","Income Breakdowns","New ")</f>
        <v>0.1233209241480011</v>
      </c>
    </row>
    <row r="14" spans="1:49" x14ac:dyDescent="0.3">
      <c r="A14" s="11" t="s">
        <v>18</v>
      </c>
      <c r="B14" s="11" t="s">
        <v>44</v>
      </c>
      <c r="C14" s="11" t="s">
        <v>55</v>
      </c>
      <c r="D14" s="11" t="s">
        <v>56</v>
      </c>
      <c r="P14" s="11" t="s">
        <v>4</v>
      </c>
      <c r="Q14" s="20">
        <v>60548.14</v>
      </c>
      <c r="R14" s="20">
        <v>60548.14</v>
      </c>
      <c r="Z14" s="11" t="s">
        <v>9</v>
      </c>
      <c r="AA14" s="28">
        <v>13235.532999999999</v>
      </c>
      <c r="AO14" s="11"/>
      <c r="AP14" s="11" t="s">
        <v>29</v>
      </c>
      <c r="AQ14" s="28">
        <v>88200</v>
      </c>
      <c r="AR14" s="12">
        <v>0.12234989324919794</v>
      </c>
      <c r="AT14" s="27" t="s">
        <v>38</v>
      </c>
      <c r="AU14" s="27"/>
      <c r="AV14" s="23">
        <f>VLOOKUP(AT14,$AO$12:$AR$32,3,0)</f>
        <v>130229.14499999999</v>
      </c>
      <c r="AW14" s="17">
        <f>VLOOKUP(AT14,$AO$12:$AR$32,4,0)</f>
        <v>0.1806521767424526</v>
      </c>
    </row>
    <row r="15" spans="1:49" x14ac:dyDescent="0.3">
      <c r="A15" s="11" t="s">
        <v>12</v>
      </c>
      <c r="B15" s="28">
        <v>177100</v>
      </c>
      <c r="C15" s="28">
        <v>11856</v>
      </c>
      <c r="D15" s="12">
        <v>0.10118631048903302</v>
      </c>
      <c r="P15" s="11" t="s">
        <v>5</v>
      </c>
      <c r="Q15" s="20">
        <v>55608</v>
      </c>
      <c r="R15" s="20">
        <v>55608</v>
      </c>
      <c r="Z15" s="11" t="s">
        <v>10</v>
      </c>
      <c r="AA15" s="28">
        <v>12449.217000000002</v>
      </c>
      <c r="AO15" s="11" t="s">
        <v>38</v>
      </c>
      <c r="AP15" s="11"/>
      <c r="AQ15" s="28">
        <v>130229.14499999999</v>
      </c>
      <c r="AR15" s="12">
        <v>0.1806521767424526</v>
      </c>
      <c r="AT15" s="27"/>
      <c r="AU15" s="27" t="s">
        <v>31</v>
      </c>
      <c r="AV15" s="23">
        <f>GETPIVOTDATA("Sum of Income",$AO$11,"Income sources","Subscription","Income Breakdowns","Premium")</f>
        <v>58148.219999999994</v>
      </c>
      <c r="AW15" s="17">
        <f>GETPIVOTDATA("Sum of Income2",$AO$11,"Income sources","Subscription","Income Breakdowns","Premium")</f>
        <v>8.0662454757719687E-2</v>
      </c>
    </row>
    <row r="16" spans="1:49" x14ac:dyDescent="0.3">
      <c r="A16" s="11" t="s">
        <v>38</v>
      </c>
      <c r="B16" s="28">
        <v>130229.14500000003</v>
      </c>
      <c r="C16" s="28">
        <v>13188</v>
      </c>
      <c r="D16" s="12">
        <v>0.11255440812494666</v>
      </c>
      <c r="P16" s="11" t="s">
        <v>6</v>
      </c>
      <c r="Q16" s="20">
        <v>57630.7</v>
      </c>
      <c r="R16" s="20">
        <v>57630.7</v>
      </c>
      <c r="Z16" s="11" t="s">
        <v>11</v>
      </c>
      <c r="AA16" s="28">
        <v>11526.14</v>
      </c>
      <c r="AO16" s="11"/>
      <c r="AP16" s="11" t="s">
        <v>31</v>
      </c>
      <c r="AQ16" s="28">
        <v>58148.219999999994</v>
      </c>
      <c r="AR16" s="12">
        <v>8.0662454757719687E-2</v>
      </c>
      <c r="AT16" s="27"/>
      <c r="AU16" s="27" t="s">
        <v>30</v>
      </c>
      <c r="AV16" s="23">
        <f>GETPIVOTDATA("Sum of Income",$AO$11,"Income sources","Subscription","Income Breakdowns","Prime")</f>
        <v>72080.925000000003</v>
      </c>
      <c r="AW16" s="17">
        <f>GETPIVOTDATA("Sum of Income2",$AO$11,"Income sources","Subscription","Income Breakdowns","Prime")</f>
        <v>9.9989721984732924E-2</v>
      </c>
    </row>
    <row r="17" spans="1:49" x14ac:dyDescent="0.3">
      <c r="A17" s="11" t="s">
        <v>13</v>
      </c>
      <c r="B17" s="28">
        <v>61203.859999999986</v>
      </c>
      <c r="C17" s="28">
        <v>16488</v>
      </c>
      <c r="D17" s="12">
        <v>0.14071861397968763</v>
      </c>
      <c r="P17" s="11" t="s">
        <v>7</v>
      </c>
      <c r="Q17" s="20">
        <v>60977.822499999995</v>
      </c>
      <c r="R17" s="20">
        <v>60977.822499999995</v>
      </c>
      <c r="Z17" s="11" t="s">
        <v>43</v>
      </c>
      <c r="AA17" s="28">
        <v>144176.66849999997</v>
      </c>
      <c r="AO17" s="11"/>
      <c r="AP17" s="11" t="s">
        <v>30</v>
      </c>
      <c r="AQ17" s="28">
        <v>72080.925000000003</v>
      </c>
      <c r="AR17" s="12">
        <v>9.9989721984732924E-2</v>
      </c>
      <c r="AT17" s="27" t="s">
        <v>13</v>
      </c>
      <c r="AU17" s="27"/>
      <c r="AV17" s="23">
        <f>VLOOKUP(AT17,$AO$12:$AR$32,3,0)</f>
        <v>61203.859999999986</v>
      </c>
      <c r="AW17" s="17">
        <f>VLOOKUP(AT17,$AO$12:$AR$32,4,0)</f>
        <v>8.4901198837175215E-2</v>
      </c>
    </row>
    <row r="18" spans="1:49" x14ac:dyDescent="0.3">
      <c r="A18" s="11" t="s">
        <v>14</v>
      </c>
      <c r="B18" s="28">
        <v>157387.38500000001</v>
      </c>
      <c r="C18" s="28">
        <v>72768</v>
      </c>
      <c r="D18" s="12">
        <v>0.62104634292054284</v>
      </c>
      <c r="P18" s="11" t="s">
        <v>8</v>
      </c>
      <c r="Q18" s="20">
        <v>59906.11</v>
      </c>
      <c r="R18" s="20">
        <v>59906.11</v>
      </c>
      <c r="AO18" s="11" t="s">
        <v>13</v>
      </c>
      <c r="AP18" s="11"/>
      <c r="AQ18" s="28">
        <v>61203.859999999986</v>
      </c>
      <c r="AR18" s="12">
        <v>8.4901198837175215E-2</v>
      </c>
      <c r="AT18" s="27"/>
      <c r="AU18" s="27" t="s">
        <v>35</v>
      </c>
      <c r="AV18" s="23">
        <f>GETPIVOTDATA("Sum of Income",$AO$11,"Income sources","Renting","Income Breakdowns","Equipments")</f>
        <v>57443.859999999986</v>
      </c>
      <c r="AW18" s="17">
        <f>GETPIVOTDATA("Sum of Income2",$AO$11,"Income sources","Renting","Income Breakdowns","Equipments")</f>
        <v>7.9685375723603971E-2</v>
      </c>
    </row>
    <row r="19" spans="1:49" x14ac:dyDescent="0.3">
      <c r="A19" s="11" t="s">
        <v>32</v>
      </c>
      <c r="B19" s="28">
        <v>77421.900000000009</v>
      </c>
      <c r="C19" s="28">
        <v>26</v>
      </c>
      <c r="D19" s="12">
        <v>2.218998037040198E-4</v>
      </c>
      <c r="P19" s="11" t="s">
        <v>9</v>
      </c>
      <c r="Q19" s="20">
        <v>66177.665000000008</v>
      </c>
      <c r="R19" s="20">
        <v>66177.665000000008</v>
      </c>
      <c r="AO19" s="11"/>
      <c r="AP19" s="11" t="s">
        <v>35</v>
      </c>
      <c r="AQ19" s="28">
        <v>57443.859999999986</v>
      </c>
      <c r="AR19" s="12">
        <v>7.9685375723603971E-2</v>
      </c>
      <c r="AT19" s="27"/>
      <c r="AU19" s="27" t="s">
        <v>34</v>
      </c>
      <c r="AV19" s="23">
        <f>GETPIVOTDATA("Sum of Income",$AO$11,"Income sources","Renting","Income Breakdowns","Lands")</f>
        <v>2490</v>
      </c>
      <c r="AW19" s="17">
        <f>GETPIVOTDATA("Sum of Income2",$AO$11,"Income sources","Renting","Income Breakdowns","Lands")</f>
        <v>3.4540956257426629E-3</v>
      </c>
    </row>
    <row r="20" spans="1:49" x14ac:dyDescent="0.3">
      <c r="A20" s="11" t="s">
        <v>15</v>
      </c>
      <c r="B20" s="28">
        <v>117541.05249999998</v>
      </c>
      <c r="C20" s="28">
        <v>2844</v>
      </c>
      <c r="D20" s="12">
        <v>2.4272424682085857E-2</v>
      </c>
      <c r="P20" s="11" t="s">
        <v>10</v>
      </c>
      <c r="Q20" s="20">
        <v>62246.084999999992</v>
      </c>
      <c r="R20" s="20">
        <v>62246.084999999992</v>
      </c>
      <c r="AO20" s="11"/>
      <c r="AP20" s="11" t="s">
        <v>34</v>
      </c>
      <c r="AQ20" s="28">
        <v>2490</v>
      </c>
      <c r="AR20" s="12">
        <v>3.4540956257426629E-3</v>
      </c>
      <c r="AT20" s="27"/>
      <c r="AU20" s="27" t="s">
        <v>33</v>
      </c>
      <c r="AV20" s="23">
        <f>GETPIVOTDATA("Sum of Income",$AO$11,"Income sources","Renting","Income Breakdowns","Offices")</f>
        <v>1270</v>
      </c>
      <c r="AW20" s="17">
        <f>GETPIVOTDATA("Sum of Income2",$AO$11,"Income sources","Renting","Income Breakdowns","Offices")</f>
        <v>1.761727487828587E-3</v>
      </c>
    </row>
    <row r="21" spans="1:49" x14ac:dyDescent="0.3">
      <c r="A21" s="11" t="s">
        <v>43</v>
      </c>
      <c r="B21" s="28">
        <v>720883.34250000003</v>
      </c>
      <c r="C21" s="28">
        <v>117170</v>
      </c>
      <c r="D21" s="12">
        <v>1</v>
      </c>
      <c r="P21" s="11" t="s">
        <v>11</v>
      </c>
      <c r="Q21" s="20">
        <v>57630.7</v>
      </c>
      <c r="R21" s="20">
        <v>57630.7</v>
      </c>
      <c r="AO21" s="11"/>
      <c r="AP21" s="11" t="s">
        <v>33</v>
      </c>
      <c r="AQ21" s="28">
        <v>1270</v>
      </c>
      <c r="AR21" s="12">
        <v>1.761727487828587E-3</v>
      </c>
      <c r="AT21" s="27" t="s">
        <v>14</v>
      </c>
      <c r="AU21" s="27"/>
      <c r="AV21" s="23">
        <f>VLOOKUP(AT21,$AO$12:$AR$32,3,0)</f>
        <v>157387.38500000001</v>
      </c>
      <c r="AW21" s="17">
        <f>VLOOKUP(AT21,$AO$12:$AR$32,4,0)</f>
        <v>0.21832573416689816</v>
      </c>
    </row>
    <row r="22" spans="1:49" x14ac:dyDescent="0.3">
      <c r="P22" s="11" t="s">
        <v>43</v>
      </c>
      <c r="Q22" s="20">
        <v>720883.34250000003</v>
      </c>
      <c r="R22" s="20">
        <v>720883.34250000003</v>
      </c>
      <c r="AO22" s="11" t="s">
        <v>14</v>
      </c>
      <c r="AP22" s="11"/>
      <c r="AQ22" s="28">
        <v>157387.38500000001</v>
      </c>
      <c r="AR22" s="12">
        <v>0.21832573416689816</v>
      </c>
      <c r="AT22" s="27"/>
      <c r="AU22" s="27" t="s">
        <v>37</v>
      </c>
      <c r="AV22" s="23">
        <f>GETPIVOTDATA("Sum of Income",$AO$11,"Income sources","Licensing","Income Breakdowns","Floating License")</f>
        <v>100400</v>
      </c>
      <c r="AW22" s="17">
        <f>GETPIVOTDATA("Sum of Income2",$AO$11,"Income sources","Licensing","Income Breakdowns","Floating License")</f>
        <v>0.1392735746283387</v>
      </c>
    </row>
    <row r="23" spans="1:49" x14ac:dyDescent="0.3">
      <c r="AO23" s="11"/>
      <c r="AP23" s="11" t="s">
        <v>37</v>
      </c>
      <c r="AQ23" s="28">
        <v>100400</v>
      </c>
      <c r="AR23" s="12">
        <v>0.1392735746283387</v>
      </c>
      <c r="AT23" s="27"/>
      <c r="AU23" s="27" t="s">
        <v>36</v>
      </c>
      <c r="AV23" s="23">
        <f>GETPIVOTDATA("Sum of Income",$AO$11,"Income sources","Licensing","Income Breakdowns","Software Metered License")</f>
        <v>56987.385000000017</v>
      </c>
      <c r="AW23" s="17">
        <f>GETPIVOTDATA("Sum of Income2",$AO$11,"Income sources","Licensing","Income Breakdowns","Software Metered License")</f>
        <v>7.9052159538559472E-2</v>
      </c>
    </row>
    <row r="24" spans="1:49" x14ac:dyDescent="0.3">
      <c r="AO24" s="11"/>
      <c r="AP24" s="11" t="s">
        <v>36</v>
      </c>
      <c r="AQ24" s="28">
        <v>56987.385000000017</v>
      </c>
      <c r="AR24" s="12">
        <v>7.9052159538559472E-2</v>
      </c>
      <c r="AT24" s="27" t="s">
        <v>32</v>
      </c>
      <c r="AU24" s="27"/>
      <c r="AV24" s="23">
        <f>VLOOKUP(AT24,$AO$12:$AR$32,3,0)</f>
        <v>77421.900000000009</v>
      </c>
      <c r="AW24" s="17">
        <f>VLOOKUP(AT24,$AO$12:$AR$32,4,0)</f>
        <v>0.10739865306292606</v>
      </c>
    </row>
    <row r="25" spans="1:49" x14ac:dyDescent="0.3">
      <c r="AO25" s="11" t="s">
        <v>32</v>
      </c>
      <c r="AP25" s="11"/>
      <c r="AQ25" s="28">
        <v>77421.900000000009</v>
      </c>
      <c r="AR25" s="12">
        <v>0.10739865306292606</v>
      </c>
      <c r="AT25" s="27"/>
      <c r="AU25" s="27" t="s">
        <v>32</v>
      </c>
      <c r="AV25" s="23">
        <f>GETPIVOTDATA("Sum of Income",$AO$11,"Income sources","Asset sale","Income Breakdowns","Asset sale")</f>
        <v>77421.900000000009</v>
      </c>
      <c r="AW25" s="17">
        <f>GETPIVOTDATA("Sum of Income2",$AO$11,"Income sources","Asset sale","Income Breakdowns","Asset sale")</f>
        <v>0.10739865306292606</v>
      </c>
    </row>
    <row r="26" spans="1:49" x14ac:dyDescent="0.3">
      <c r="AO26" s="11"/>
      <c r="AP26" s="11" t="s">
        <v>32</v>
      </c>
      <c r="AQ26" s="28">
        <v>77421.900000000009</v>
      </c>
      <c r="AR26" s="12">
        <v>0.10739865306292606</v>
      </c>
      <c r="AT26" s="27" t="s">
        <v>15</v>
      </c>
      <c r="AU26" s="27"/>
      <c r="AV26" s="23">
        <f>VLOOKUP(AT26,$AO$12:$AR$32,3,0)</f>
        <v>117541.05250000002</v>
      </c>
      <c r="AW26" s="17">
        <f>VLOOKUP(AT26,$AO$12:$AR$32,4,0)</f>
        <v>0.16305141979334889</v>
      </c>
    </row>
    <row r="27" spans="1:49" x14ac:dyDescent="0.3">
      <c r="AO27" s="11" t="s">
        <v>15</v>
      </c>
      <c r="AP27" s="11"/>
      <c r="AQ27" s="28">
        <v>117541.05250000002</v>
      </c>
      <c r="AR27" s="12">
        <v>0.16305141979334889</v>
      </c>
      <c r="AT27" s="27"/>
      <c r="AU27" s="27" t="s">
        <v>25</v>
      </c>
      <c r="AV27" s="23">
        <f>GETPIVOTDATA("Sum of Income",$AO$11,"Income sources","Advertising","Income Breakdowns","Company Website")</f>
        <v>1225</v>
      </c>
      <c r="AW27" s="17">
        <f>GETPIVOTDATA("Sum of Income2",$AO$11,"Income sources","Advertising","Income Breakdowns","Company Website")</f>
        <v>1.6993040729055269E-3</v>
      </c>
    </row>
    <row r="28" spans="1:49" x14ac:dyDescent="0.3">
      <c r="AO28" s="11"/>
      <c r="AP28" s="11" t="s">
        <v>25</v>
      </c>
      <c r="AQ28" s="28">
        <v>1225</v>
      </c>
      <c r="AR28" s="12">
        <v>1.6993040729055269E-3</v>
      </c>
      <c r="AT28" s="27"/>
      <c r="AU28" s="27" t="s">
        <v>26</v>
      </c>
      <c r="AV28" s="23">
        <f>GETPIVOTDATA("Sum of Income",$AO$11,"Income sources","Advertising","Income Breakdowns","Facebook Page")</f>
        <v>28378.639999999992</v>
      </c>
      <c r="AW28" s="17">
        <f>GETPIVOTDATA("Sum of Income2",$AO$11,"Income sources","Advertising","Income Breakdowns","Facebook Page")</f>
        <v>3.9366480437158929E-2</v>
      </c>
    </row>
    <row r="29" spans="1:49" x14ac:dyDescent="0.3">
      <c r="AO29" s="11"/>
      <c r="AP29" s="11" t="s">
        <v>26</v>
      </c>
      <c r="AQ29" s="28">
        <v>28378.639999999992</v>
      </c>
      <c r="AR29" s="12">
        <v>3.9366480437158929E-2</v>
      </c>
      <c r="AT29" s="27"/>
      <c r="AU29" s="27" t="s">
        <v>24</v>
      </c>
      <c r="AV29" s="23">
        <f>GETPIVOTDATA("Sum of Income",$AO$11,"Income sources","Advertising","Income Breakdowns","Google Ad")</f>
        <v>27919.090000000004</v>
      </c>
      <c r="AW29" s="17">
        <f>GETPIVOTDATA("Sum of Income2",$AO$11,"Income sources","Advertising","Income Breakdowns","Google Ad")</f>
        <v>3.8728998652094671E-2</v>
      </c>
    </row>
    <row r="30" spans="1:49" x14ac:dyDescent="0.3">
      <c r="AO30" s="11"/>
      <c r="AP30" s="11" t="s">
        <v>24</v>
      </c>
      <c r="AQ30" s="28">
        <v>27919.090000000004</v>
      </c>
      <c r="AR30" s="12">
        <v>3.8728998652094671E-2</v>
      </c>
      <c r="AT30" s="27"/>
      <c r="AU30" s="27" t="s">
        <v>27</v>
      </c>
      <c r="AV30" s="23">
        <f>GETPIVOTDATA("Sum of Income",$AO$11,"Income sources","Advertising","Income Breakdowns","Television Ad")</f>
        <v>31527.742500000004</v>
      </c>
      <c r="AW30" s="17">
        <f>GETPIVOTDATA("Sum of Income2",$AO$11,"Income sources","Advertising","Income Breakdowns","Television Ad")</f>
        <v>4.3734874481442192E-2</v>
      </c>
    </row>
    <row r="31" spans="1:49" x14ac:dyDescent="0.3">
      <c r="AO31" s="11"/>
      <c r="AP31" s="11" t="s">
        <v>27</v>
      </c>
      <c r="AQ31" s="28">
        <v>31527.742500000004</v>
      </c>
      <c r="AR31" s="12">
        <v>4.3734874481442192E-2</v>
      </c>
      <c r="AT31" s="27"/>
      <c r="AU31" s="27" t="s">
        <v>23</v>
      </c>
      <c r="AV31" s="23">
        <f>GETPIVOTDATA("Sum of Income",$AO$11,"Income sources","Advertising","Income Breakdowns","Youtube Channel")</f>
        <v>28490.580000000009</v>
      </c>
      <c r="AW31" s="17">
        <f>GETPIVOTDATA("Sum of Income2",$AO$11,"Income sources","Advertising","Income Breakdowns","Youtube Channel")</f>
        <v>3.9521762149747564E-2</v>
      </c>
    </row>
    <row r="32" spans="1:49" x14ac:dyDescent="0.3">
      <c r="AO32" s="11"/>
      <c r="AP32" s="11" t="s">
        <v>23</v>
      </c>
      <c r="AQ32" s="28">
        <v>28490.580000000009</v>
      </c>
      <c r="AR32" s="12">
        <v>3.9521762149747564E-2</v>
      </c>
    </row>
    <row r="33" spans="41:44" x14ac:dyDescent="0.3">
      <c r="AO33" s="11" t="s">
        <v>43</v>
      </c>
      <c r="AP33" s="11"/>
      <c r="AQ33" s="28">
        <v>720883.34250000003</v>
      </c>
      <c r="AR33" s="12">
        <v>1</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CA778-8C75-4D91-87A2-DFD62A39DD94}">
  <dimension ref="A22:E38"/>
  <sheetViews>
    <sheetView showGridLines="0" showRowColHeaders="0" tabSelected="1" zoomScale="85" zoomScaleNormal="85" workbookViewId="0">
      <selection activeCell="E6" sqref="E6"/>
    </sheetView>
  </sheetViews>
  <sheetFormatPr defaultRowHeight="14.4" x14ac:dyDescent="0.3"/>
  <cols>
    <col min="1" max="16384" width="8.88671875" style="18"/>
  </cols>
  <sheetData>
    <row r="22" spans="1:5" x14ac:dyDescent="0.3">
      <c r="E22" s="18" t="s">
        <v>52</v>
      </c>
    </row>
    <row r="30" spans="1:5" x14ac:dyDescent="0.3">
      <c r="A30" s="22"/>
      <c r="B30" s="22"/>
    </row>
    <row r="31" spans="1:5" x14ac:dyDescent="0.3">
      <c r="A31" s="22"/>
      <c r="B31" s="22"/>
    </row>
    <row r="32" spans="1:5" x14ac:dyDescent="0.3">
      <c r="A32" s="22"/>
    </row>
    <row r="33" spans="1:2" x14ac:dyDescent="0.3">
      <c r="A33" s="22"/>
      <c r="B33" s="22"/>
    </row>
    <row r="34" spans="1:2" x14ac:dyDescent="0.3">
      <c r="A34" s="22"/>
      <c r="B34" s="22"/>
    </row>
    <row r="35" spans="1:2" x14ac:dyDescent="0.3">
      <c r="A35" s="22"/>
    </row>
    <row r="36" spans="1:2" x14ac:dyDescent="0.3">
      <c r="A36" s="22"/>
      <c r="B36" s="22"/>
    </row>
    <row r="37" spans="1:2" x14ac:dyDescent="0.3">
      <c r="A37" s="22"/>
      <c r="B37" s="22"/>
    </row>
    <row r="38" spans="1:2" x14ac:dyDescent="0.3">
      <c r="A38" s="21"/>
      <c r="B38"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B11CF-F31C-4D6F-9252-A774CED16105}">
  <dimension ref="A1"/>
  <sheetViews>
    <sheetView showGridLines="0" showRowColHeaders="0" workbookViewId="0"/>
  </sheetViews>
  <sheetFormatPr defaultRowHeight="14.4" x14ac:dyDescent="0.3"/>
  <cols>
    <col min="1" max="16384" width="8.88671875" style="9"/>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37977-93B4-44D1-9AAD-F5B4F13E97B7}">
  <dimension ref="A1"/>
  <sheetViews>
    <sheetView showGridLines="0" showRowColHeaders="0" workbookViewId="0"/>
  </sheetViews>
  <sheetFormatPr defaultRowHeight="14.4" x14ac:dyDescent="0.3"/>
  <cols>
    <col min="1" max="16384" width="8.88671875" style="9"/>
  </cols>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5F28D-833C-4745-BD3B-974EC15CA1BE}">
  <dimension ref="A1"/>
  <sheetViews>
    <sheetView showGridLines="0" showRowColHeaders="0" workbookViewId="0"/>
  </sheetViews>
  <sheetFormatPr defaultRowHeight="14.4" x14ac:dyDescent="0.3"/>
  <cols>
    <col min="1" max="16384" width="8.8867187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Tables</vt:lpstr>
      <vt:lpstr>Sheet7</vt:lpstr>
      <vt:lpstr>Sheet1</vt:lpstr>
      <vt:lpstr>Sheet2</vt:lpstr>
      <vt:lpstr>Pivottables</vt:lpstr>
      <vt:lpstr>Income Sources</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Aman Goswami</cp:lastModifiedBy>
  <dcterms:created xsi:type="dcterms:W3CDTF">2015-06-05T18:17:20Z</dcterms:created>
  <dcterms:modified xsi:type="dcterms:W3CDTF">2024-01-04T20:57:41Z</dcterms:modified>
  <cp:category/>
</cp:coreProperties>
</file>