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/Library/CloudStorage/GoogleDrive-alessandro.botton@unipd.it/Il mio Drive/Progetti vari/BrevisPred/"/>
    </mc:Choice>
  </mc:AlternateContent>
  <xr:revisionPtr revIDLastSave="0" documentId="13_ncr:1_{7E177A58-FD32-5B4B-8D37-8149F0435980}" xr6:coauthVersionLast="47" xr6:coauthVersionMax="47" xr10:uidLastSave="{00000000-0000-0000-0000-000000000000}"/>
  <bookViews>
    <workbookView xWindow="4220" yWindow="500" windowWidth="31640" windowHeight="21420" xr2:uid="{F7C34E5A-B6A5-BB44-B02A-17E6A04F0A15}"/>
  </bookViews>
  <sheets>
    <sheet name="Foglio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9" i="1"/>
  <c r="C38" i="1"/>
  <c r="C34" i="1"/>
  <c r="D8" i="1"/>
  <c r="D9" i="1" s="1" a="1"/>
  <c r="C9" i="1" a="1"/>
  <c r="D9" i="1" l="1"/>
  <c r="D28" i="1" s="1"/>
  <c r="D40" i="1" s="1"/>
  <c r="D20" i="1"/>
  <c r="C9" i="1"/>
  <c r="C28" i="1" s="1"/>
  <c r="D19" i="1" l="1"/>
  <c r="D34" i="1" s="1"/>
  <c r="D24" i="1"/>
  <c r="D16" i="1"/>
  <c r="D17" i="1"/>
  <c r="D18" i="1"/>
  <c r="C19" i="1"/>
  <c r="C20" i="1"/>
  <c r="C16" i="1"/>
  <c r="C17" i="1"/>
  <c r="C18" i="1"/>
  <c r="C31" i="1" l="1"/>
  <c r="C29" i="1"/>
  <c r="D25" i="1"/>
  <c r="D37" i="1" s="1"/>
  <c r="D26" i="1"/>
  <c r="D29" i="1" s="1"/>
  <c r="C25" i="1"/>
  <c r="C37" i="1" s="1"/>
  <c r="C26" i="1"/>
  <c r="C33" i="1"/>
  <c r="C32" i="1"/>
  <c r="C21" i="1"/>
  <c r="D23" i="1"/>
  <c r="D33" i="1"/>
  <c r="D22" i="1"/>
  <c r="D32" i="1"/>
  <c r="D31" i="1"/>
  <c r="D21" i="1"/>
  <c r="D38" i="1"/>
  <c r="C23" i="1"/>
  <c r="C22" i="1"/>
  <c r="C24" i="1"/>
  <c r="C30" i="1" l="1"/>
  <c r="D27" i="1"/>
  <c r="C27" i="1"/>
  <c r="D39" i="1"/>
  <c r="D41" i="1" s="1"/>
  <c r="D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<sst xmlns="http://schemas.openxmlformats.org/spreadsheetml/2006/main" count="65" uniqueCount="49">
  <si>
    <t>Original measurements</t>
  </si>
  <si>
    <t>Fruitlets</t>
  </si>
  <si>
    <t>K</t>
  </si>
  <si>
    <t>L5</t>
  </si>
  <si>
    <t>L4</t>
  </si>
  <si>
    <t>L3</t>
  </si>
  <si>
    <t>L2</t>
  </si>
  <si>
    <t>L1</t>
  </si>
  <si>
    <t>Sorted measurements</t>
  </si>
  <si>
    <t>1st transformation</t>
  </si>
  <si>
    <t>Differences among Ls</t>
  </si>
  <si>
    <t>L5-L4</t>
  </si>
  <si>
    <t>L4-L3</t>
  </si>
  <si>
    <t>L3-L2</t>
  </si>
  <si>
    <t>L2-L1</t>
  </si>
  <si>
    <t>Cf</t>
  </si>
  <si>
    <t>DKL</t>
  </si>
  <si>
    <t>DLs</t>
  </si>
  <si>
    <t>InvD</t>
  </si>
  <si>
    <t>Weighted differences among Ls</t>
  </si>
  <si>
    <t>Ih (agg. 2024)</t>
  </si>
  <si>
    <t>Corymb No.&gt;&gt;&gt;</t>
  </si>
  <si>
    <t>F1</t>
  </si>
  <si>
    <t>F2</t>
  </si>
  <si>
    <t>F3</t>
  </si>
  <si>
    <t>F4</t>
  </si>
  <si>
    <t>F5</t>
  </si>
  <si>
    <t>F6</t>
  </si>
  <si>
    <t>Queste sono le misure dei frutticini di due corimbi (le infiorescenze del melo che raggruppano fino anche a 7-8 fiori a seconda delle varietà). Per il calcolo dell'indice di gerarchia ho utilizzato solamente 6 frutti (scartando eventualmente  i più piccoli in eccesso). In questi due esempi vedete un corimbo da 5 frutti (tipico della Golden Delicious) e uno da 3.</t>
  </si>
  <si>
    <t>In questo passaggio ho ordinato i diamentri dal più grande (che assumo essere quello dominante) al più piccolo.</t>
  </si>
  <si>
    <t>Qui ho rapportato le misure ponendo il centrale uguale ad 1. In questo modo il calcolo dell'indice di gerarchia non viene influenzato dalle dimensioni relative, che considero come fattore a parte.</t>
  </si>
  <si>
    <t>Qui ho calcolato la differenza fra le dimensioni di ogni frutto laterale e quello immediatamente più piccolo.</t>
  </si>
  <si>
    <t>Questo è il conteggio del numero di frutti per corimbo.</t>
  </si>
  <si>
    <t>Questa è la differenza fra il centrale e il laterale più grande.</t>
  </si>
  <si>
    <t>Questa è la somma delle differenze fra i laterali.</t>
  </si>
  <si>
    <t>Questo è l'inverso della dimensione del frutto più grande</t>
  </si>
  <si>
    <t>Qui faccio un test per evitare che ci siano fattori = 0 nel calcolo dell'indice. Se la differenza fra centrale e laterale più grande è = 1 (cioè non ci sono laterali) allora pongo questo valore = 0.5 (valore arbitrariamente alto), se invece la differenza è = 0 (cioè centrale e laterale più grande hanno la stessa dimensione) pongo questo valore = 0.0005 (valore arbitrariamente basso), Altrimento lascio la differenza uguale al suo valore in riga 26.</t>
  </si>
  <si>
    <t>Anche qui evito che ci siano zeri, in questo caso dovuti all'assenza di laterali che darebbe come somma delle loro differenze = 0. In quel caso pongo questo valore = 0.01 (un valore arbitrariamente intermedio)</t>
  </si>
  <si>
    <t>Nel caso in cui ci siano almeno 2 laterali, attribuisco peso 5 alla differenza fra i loro diametri.</t>
  </si>
  <si>
    <t>Nel caso in cui ci siano almeno 3 laterali, attribuisco peso 4 alla differenza fra i loro diametri.</t>
  </si>
  <si>
    <t>Nel caso in cui ci siano almeno 4 laterali, attribuisco peso 3 alla differenza fra i loro diametri.</t>
  </si>
  <si>
    <t>Nel caso in cui ci siano almeno 5 laterali, attribuisco peso 2 alla differenza fra i loro diametri.</t>
  </si>
  <si>
    <t>Numero di frutti del corimbo</t>
  </si>
  <si>
    <t>Differenza fra centrale e laterale più grande a cui attribuisco peso = 6 (il peso maggiore)</t>
  </si>
  <si>
    <t>Somma delle differenze pesate fra laterali (se ha una valore &gt;0), altrimenti pongo uguale a 1.</t>
  </si>
  <si>
    <t>Inverso della dimensione del centrale.</t>
  </si>
  <si>
    <t>Indice di gerarchia dato dal prodotto dei 4 valori qui sopra.</t>
  </si>
  <si>
    <t>Final factors for the Ih formula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</si>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</sst>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0" borderId="0" xfId="0" applyFont="1"/>
    <xf numFmtId="165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8" borderId="1" xfId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3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2">
    <cellStyle name="Normale" xfId="0" builtinId="0"/>
    <cellStyle name="Normale 2" xfId="1" xr:uid="{D7DDF4B8-B419-E54B-95B3-302EC85A7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e/Library/CloudStorage/GoogleDrive-alessandro.botton@unipd.it/Il%20mio%20Drive/Progetti%20vari/BrevisPred/Ih_calculation_2024.xlsx" TargetMode="External"/><Relationship Id="rId1" Type="http://schemas.openxmlformats.org/officeDocument/2006/relationships/externalLinkPath" Target="Ih_calculation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data"/>
      <sheetName val="Calculations"/>
    </sheetNames>
    <sheetDataSet>
      <sheetData sheetId="0">
        <row r="13">
          <cell r="C1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C9A2-613E-7B43-8B2C-385AF35BFD25}">
  <dimension ref="A2:E41"/>
  <sheetViews>
    <sheetView tabSelected="1" workbookViewId="0">
      <selection activeCell="H20" sqref="H20"/>
    </sheetView>
  </sheetViews>
  <sheetFormatPr baseColWidth="10" defaultRowHeight="16" x14ac:dyDescent="0.2"/>
  <cols>
    <col min="1" max="1" width="25.6640625" style="6" bestFit="1" customWidth="1"/>
    <col min="2" max="2" width="12.6640625" bestFit="1" customWidth="1"/>
    <col min="5" max="5" width="73.83203125" style="47" customWidth="1"/>
  </cols>
  <sheetData>
    <row r="2" spans="1:5" x14ac:dyDescent="0.2">
      <c r="A2" s="1" t="s">
        <v>0</v>
      </c>
      <c r="B2" s="9" t="s">
        <v>21</v>
      </c>
      <c r="C2" s="10">
        <v>1</v>
      </c>
      <c r="D2" s="11">
        <v>2</v>
      </c>
      <c r="E2" s="38" t="s">
        <v>48</v>
      </c>
    </row>
    <row r="3" spans="1:5" x14ac:dyDescent="0.2">
      <c r="A3" s="3" t="s">
        <v>1</v>
      </c>
      <c r="B3" s="12" t="s">
        <v>22</v>
      </c>
      <c r="C3" s="13">
        <v>15.9</v>
      </c>
      <c r="D3" s="13">
        <v>8.4</v>
      </c>
      <c r="E3" s="14" t="s">
        <v>28</v>
      </c>
    </row>
    <row r="4" spans="1:5" x14ac:dyDescent="0.2">
      <c r="A4" s="3"/>
      <c r="B4" s="12" t="s">
        <v>23</v>
      </c>
      <c r="C4" s="13">
        <v>15.1</v>
      </c>
      <c r="D4" s="13">
        <v>14</v>
      </c>
      <c r="E4" s="14"/>
    </row>
    <row r="5" spans="1:5" x14ac:dyDescent="0.2">
      <c r="A5" s="3"/>
      <c r="B5" s="12" t="s">
        <v>24</v>
      </c>
      <c r="C5" s="13">
        <v>16.3</v>
      </c>
      <c r="D5" s="13">
        <v>10.9</v>
      </c>
      <c r="E5" s="14"/>
    </row>
    <row r="6" spans="1:5" x14ac:dyDescent="0.2">
      <c r="A6" s="3"/>
      <c r="B6" s="12" t="s">
        <v>25</v>
      </c>
      <c r="C6" s="13">
        <v>13.1</v>
      </c>
      <c r="D6" s="13">
        <v>0</v>
      </c>
      <c r="E6" s="14"/>
    </row>
    <row r="7" spans="1:5" x14ac:dyDescent="0.2">
      <c r="A7" s="3"/>
      <c r="B7" s="12" t="s">
        <v>26</v>
      </c>
      <c r="C7" s="13">
        <v>14.8</v>
      </c>
      <c r="D7" s="13">
        <v>0</v>
      </c>
      <c r="E7" s="14"/>
    </row>
    <row r="8" spans="1:5" x14ac:dyDescent="0.2">
      <c r="A8" s="3"/>
      <c r="B8" s="12" t="s">
        <v>27</v>
      </c>
      <c r="C8" s="13">
        <v>0</v>
      </c>
      <c r="D8" s="13">
        <f>'[1]Input data'!C13</f>
        <v>0</v>
      </c>
      <c r="E8" s="14"/>
    </row>
    <row r="9" spans="1:5" x14ac:dyDescent="0.2">
      <c r="A9" s="1" t="s">
        <v>8</v>
      </c>
      <c r="B9" s="12" t="s">
        <v>2</v>
      </c>
      <c r="C9" s="15" cm="1">
        <f t="array" ref="C9:C14">_xlfn.SORTBY(C3:C8,C3:C8,-1)</f>
        <v>16.3</v>
      </c>
      <c r="D9" s="15" cm="1">
        <f t="array" ref="D9:D14">_xlfn.SORTBY(D3:D8,D3:D8,-1)</f>
        <v>14</v>
      </c>
      <c r="E9" s="16" t="s">
        <v>29</v>
      </c>
    </row>
    <row r="10" spans="1:5" x14ac:dyDescent="0.2">
      <c r="A10" s="1"/>
      <c r="B10" s="12" t="s">
        <v>3</v>
      </c>
      <c r="C10" s="15">
        <v>15.9</v>
      </c>
      <c r="D10" s="15">
        <v>10.9</v>
      </c>
      <c r="E10" s="16"/>
    </row>
    <row r="11" spans="1:5" x14ac:dyDescent="0.2">
      <c r="A11" s="1"/>
      <c r="B11" s="12" t="s">
        <v>4</v>
      </c>
      <c r="C11" s="15">
        <v>15.1</v>
      </c>
      <c r="D11" s="15">
        <v>8.4</v>
      </c>
      <c r="E11" s="16"/>
    </row>
    <row r="12" spans="1:5" x14ac:dyDescent="0.2">
      <c r="A12" s="1"/>
      <c r="B12" s="12" t="s">
        <v>5</v>
      </c>
      <c r="C12" s="15">
        <v>14.8</v>
      </c>
      <c r="D12" s="15">
        <v>0</v>
      </c>
      <c r="E12" s="16"/>
    </row>
    <row r="13" spans="1:5" x14ac:dyDescent="0.2">
      <c r="A13" s="1"/>
      <c r="B13" s="12" t="s">
        <v>6</v>
      </c>
      <c r="C13" s="15">
        <v>13.1</v>
      </c>
      <c r="D13" s="15">
        <v>0</v>
      </c>
      <c r="E13" s="16"/>
    </row>
    <row r="14" spans="1:5" x14ac:dyDescent="0.2">
      <c r="A14" s="1"/>
      <c r="B14" s="12" t="s">
        <v>7</v>
      </c>
      <c r="C14" s="15">
        <v>0</v>
      </c>
      <c r="D14" s="15">
        <v>0</v>
      </c>
      <c r="E14" s="16"/>
    </row>
    <row r="15" spans="1:5" x14ac:dyDescent="0.2">
      <c r="A15" s="1" t="s">
        <v>9</v>
      </c>
      <c r="B15" s="12" t="s">
        <v>2</v>
      </c>
      <c r="C15" s="17">
        <v>1</v>
      </c>
      <c r="D15" s="17">
        <v>1</v>
      </c>
      <c r="E15" s="18" t="s">
        <v>30</v>
      </c>
    </row>
    <row r="16" spans="1:5" x14ac:dyDescent="0.2">
      <c r="A16" s="1"/>
      <c r="B16" s="12" t="s">
        <v>3</v>
      </c>
      <c r="C16" s="17">
        <f t="shared" ref="C16:D16" si="0">C10/C9</f>
        <v>0.97546012269938653</v>
      </c>
      <c r="D16" s="17">
        <f t="shared" si="0"/>
        <v>0.77857142857142858</v>
      </c>
      <c r="E16" s="18"/>
    </row>
    <row r="17" spans="1:5" x14ac:dyDescent="0.2">
      <c r="A17" s="1"/>
      <c r="B17" s="12" t="s">
        <v>4</v>
      </c>
      <c r="C17" s="17">
        <f t="shared" ref="C17:D17" si="1">C11/C9</f>
        <v>0.92638036809815949</v>
      </c>
      <c r="D17" s="17">
        <f t="shared" si="1"/>
        <v>0.6</v>
      </c>
      <c r="E17" s="18"/>
    </row>
    <row r="18" spans="1:5" x14ac:dyDescent="0.2">
      <c r="A18" s="1"/>
      <c r="B18" s="12" t="s">
        <v>5</v>
      </c>
      <c r="C18" s="17">
        <f t="shared" ref="C18:D18" si="2">C12/C9</f>
        <v>0.90797546012269936</v>
      </c>
      <c r="D18" s="17">
        <f t="shared" si="2"/>
        <v>0</v>
      </c>
      <c r="E18" s="18"/>
    </row>
    <row r="19" spans="1:5" x14ac:dyDescent="0.2">
      <c r="A19" s="1"/>
      <c r="B19" s="12" t="s">
        <v>6</v>
      </c>
      <c r="C19" s="17">
        <f t="shared" ref="C19:D19" si="3">C13/C9</f>
        <v>0.80368098159509194</v>
      </c>
      <c r="D19" s="17">
        <f t="shared" si="3"/>
        <v>0</v>
      </c>
      <c r="E19" s="18"/>
    </row>
    <row r="20" spans="1:5" x14ac:dyDescent="0.2">
      <c r="A20" s="1"/>
      <c r="B20" s="12" t="s">
        <v>7</v>
      </c>
      <c r="C20" s="17">
        <f t="shared" ref="C20:D20" si="4">C14/C9</f>
        <v>0</v>
      </c>
      <c r="D20" s="17">
        <f t="shared" si="4"/>
        <v>0</v>
      </c>
      <c r="E20" s="18"/>
    </row>
    <row r="21" spans="1:5" x14ac:dyDescent="0.2">
      <c r="A21" s="1" t="s">
        <v>10</v>
      </c>
      <c r="B21" s="12" t="s">
        <v>11</v>
      </c>
      <c r="C21" s="19">
        <f>IF(COUNTIF(C16:C17,"&gt;0")=2,C16-C17,0)</f>
        <v>4.9079754601227044E-2</v>
      </c>
      <c r="D21" s="19">
        <f t="shared" ref="D21:D24" si="5">IF(COUNTIF(D16:D17,"&gt;0")=2,D16-D17,0)</f>
        <v>0.1785714285714286</v>
      </c>
      <c r="E21" s="20" t="s">
        <v>31</v>
      </c>
    </row>
    <row r="22" spans="1:5" x14ac:dyDescent="0.2">
      <c r="A22" s="1"/>
      <c r="B22" s="12" t="s">
        <v>12</v>
      </c>
      <c r="C22" s="19">
        <f>IF(COUNTIF(C17:C18,"&gt;0")=2,C17-C18,0)</f>
        <v>1.8404907975460127E-2</v>
      </c>
      <c r="D22" s="19">
        <f t="shared" si="5"/>
        <v>0</v>
      </c>
      <c r="E22" s="20"/>
    </row>
    <row r="23" spans="1:5" x14ac:dyDescent="0.2">
      <c r="A23" s="1"/>
      <c r="B23" s="12" t="s">
        <v>13</v>
      </c>
      <c r="C23" s="19">
        <f>IF(COUNTIF(C18:C19,"&gt;0")=2,C18-C19,0)</f>
        <v>0.10429447852760743</v>
      </c>
      <c r="D23" s="19">
        <f t="shared" si="5"/>
        <v>0</v>
      </c>
      <c r="E23" s="20"/>
    </row>
    <row r="24" spans="1:5" x14ac:dyDescent="0.2">
      <c r="A24" s="1"/>
      <c r="B24" s="12" t="s">
        <v>14</v>
      </c>
      <c r="C24" s="19">
        <f>IF(COUNTIF(C19:C20,"&gt;0")=2,C19-C20,0)</f>
        <v>0</v>
      </c>
      <c r="D24" s="19">
        <f t="shared" si="5"/>
        <v>0</v>
      </c>
      <c r="E24" s="20"/>
    </row>
    <row r="25" spans="1:5" x14ac:dyDescent="0.2">
      <c r="A25" s="1"/>
      <c r="B25" s="21" t="s">
        <v>15</v>
      </c>
      <c r="C25" s="22">
        <f>COUNTIF(C15:C20,"&gt;0")</f>
        <v>5</v>
      </c>
      <c r="D25" s="22">
        <f>COUNTIF(D15:D20,"&gt;0")</f>
        <v>3</v>
      </c>
      <c r="E25" s="39" t="s">
        <v>32</v>
      </c>
    </row>
    <row r="26" spans="1:5" x14ac:dyDescent="0.2">
      <c r="A26" s="4"/>
      <c r="B26" s="21" t="s">
        <v>16</v>
      </c>
      <c r="C26" s="23">
        <f>C15-C16</f>
        <v>2.4539877300613466E-2</v>
      </c>
      <c r="D26" s="23">
        <f>D15-D16</f>
        <v>0.22142857142857142</v>
      </c>
      <c r="E26" s="40" t="s">
        <v>33</v>
      </c>
    </row>
    <row r="27" spans="1:5" x14ac:dyDescent="0.2">
      <c r="A27" s="1"/>
      <c r="B27" s="21" t="s">
        <v>17</v>
      </c>
      <c r="C27" s="24">
        <f>SUMIF(C21:C24,"&gt;0")</f>
        <v>0.1717791411042946</v>
      </c>
      <c r="D27" s="24">
        <f>SUMIF(D21:D24,"&gt;0")</f>
        <v>0.1785714285714286</v>
      </c>
      <c r="E27" s="39" t="s">
        <v>34</v>
      </c>
    </row>
    <row r="28" spans="1:5" x14ac:dyDescent="0.2">
      <c r="A28" s="1"/>
      <c r="B28" s="12" t="s">
        <v>18</v>
      </c>
      <c r="C28" s="25">
        <f>1/C9</f>
        <v>6.1349693251533742E-2</v>
      </c>
      <c r="D28" s="25">
        <f>1/D9</f>
        <v>7.1428571428571425E-2</v>
      </c>
      <c r="E28" s="41" t="s">
        <v>35</v>
      </c>
    </row>
    <row r="29" spans="1:5" s="8" customFormat="1" ht="102" x14ac:dyDescent="0.2">
      <c r="A29" s="7"/>
      <c r="B29" s="26" t="s">
        <v>16</v>
      </c>
      <c r="C29" s="27">
        <f>IF(C15-C16=1,0.5,(IF(C15-C16=0,0.0005,C26)))</f>
        <v>2.4539877300613466E-2</v>
      </c>
      <c r="D29" s="27">
        <f>IF(D15-D16=1,0.5,(IF(D15-D16=0,0.0005,D26)))</f>
        <v>0.22142857142857142</v>
      </c>
      <c r="E29" s="42" t="s">
        <v>36</v>
      </c>
    </row>
    <row r="30" spans="1:5" ht="51" x14ac:dyDescent="0.2">
      <c r="A30" s="5"/>
      <c r="B30" s="26" t="s">
        <v>17</v>
      </c>
      <c r="C30" s="48">
        <f>IF(SUM(C21:C24)=0,0.01,SUMIF(C21:C24,"&gt;0"))</f>
        <v>0.1717791411042946</v>
      </c>
      <c r="D30" s="48">
        <f>IF(SUM(D21:D24)=0,0.01,SUMIF(D21:D24,"&gt;0"))</f>
        <v>0.1785714285714286</v>
      </c>
      <c r="E30" s="49" t="s">
        <v>37</v>
      </c>
    </row>
    <row r="31" spans="1:5" s="8" customFormat="1" ht="34" x14ac:dyDescent="0.2">
      <c r="A31" s="2" t="s">
        <v>19</v>
      </c>
      <c r="B31" s="28" t="s">
        <v>11</v>
      </c>
      <c r="C31" s="29">
        <f>IF(COUNTIF(C16:C17,"&gt;0")=2,5*(C16-C17),0)</f>
        <v>0.24539877300613522</v>
      </c>
      <c r="D31" s="29">
        <f>IF(COUNTIF(D16:D17,"&gt;0")=2,5*(D16-D17),0)</f>
        <v>0.89285714285714302</v>
      </c>
      <c r="E31" s="42" t="s">
        <v>38</v>
      </c>
    </row>
    <row r="32" spans="1:5" ht="34" x14ac:dyDescent="0.2">
      <c r="A32" s="1"/>
      <c r="B32" s="12" t="s">
        <v>12</v>
      </c>
      <c r="C32" s="30">
        <f>IF(COUNTIF(C17:C18,"&gt;0")=2,4*(C17-C18),0)</f>
        <v>7.361963190184051E-2</v>
      </c>
      <c r="D32" s="30">
        <f>IF(COUNTIF(D17:D18,"&gt;0")=2,4*(D17-D18),0)</f>
        <v>0</v>
      </c>
      <c r="E32" s="42" t="s">
        <v>39</v>
      </c>
    </row>
    <row r="33" spans="1:5" ht="34" x14ac:dyDescent="0.2">
      <c r="A33" s="1"/>
      <c r="B33" s="12" t="s">
        <v>13</v>
      </c>
      <c r="C33" s="30">
        <f>IF(COUNTIF(C18:C19,"&gt;0")=2,3*(C18-C19),0)</f>
        <v>0.31288343558282228</v>
      </c>
      <c r="D33" s="30">
        <f>IF(COUNTIF(D18:D19,"&gt;0")=2,3*(D18-D19),0)</f>
        <v>0</v>
      </c>
      <c r="E33" s="43" t="s">
        <v>40</v>
      </c>
    </row>
    <row r="34" spans="1:5" ht="34" x14ac:dyDescent="0.2">
      <c r="A34" s="1"/>
      <c r="B34" s="12" t="s">
        <v>14</v>
      </c>
      <c r="C34" s="30">
        <f>IF(COUNTIF(C19:C20,"&gt;0")=2,2*(C19-C20),0)</f>
        <v>0</v>
      </c>
      <c r="D34" s="30">
        <f>IF(COUNTIF(D19:D20,"&gt;0")=2,2*(D19-D20),0)</f>
        <v>0</v>
      </c>
      <c r="E34" s="43" t="s">
        <v>41</v>
      </c>
    </row>
    <row r="35" spans="1:5" x14ac:dyDescent="0.2">
      <c r="A35" s="1"/>
      <c r="B35" s="12"/>
      <c r="C35" s="30"/>
      <c r="D35" s="30"/>
      <c r="E35" s="39"/>
    </row>
    <row r="36" spans="1:5" x14ac:dyDescent="0.2">
      <c r="A36" s="1"/>
      <c r="B36" s="30"/>
      <c r="C36" s="30"/>
      <c r="D36" s="30"/>
      <c r="E36" s="39"/>
    </row>
    <row r="37" spans="1:5" x14ac:dyDescent="0.2">
      <c r="A37" s="5" t="s">
        <v>47</v>
      </c>
      <c r="B37" s="31" t="s">
        <v>15</v>
      </c>
      <c r="C37" s="32">
        <f>C25</f>
        <v>5</v>
      </c>
      <c r="D37" s="32">
        <f>D25</f>
        <v>3</v>
      </c>
      <c r="E37" s="44" t="s">
        <v>42</v>
      </c>
    </row>
    <row r="38" spans="1:5" x14ac:dyDescent="0.2">
      <c r="A38" s="5"/>
      <c r="B38" s="21" t="s">
        <v>16</v>
      </c>
      <c r="C38" s="33">
        <f>6*(C15-C16)</f>
        <v>0.1472392638036808</v>
      </c>
      <c r="D38" s="33">
        <f>6*(D15-D16)</f>
        <v>1.3285714285714285</v>
      </c>
      <c r="E38" s="39" t="s">
        <v>43</v>
      </c>
    </row>
    <row r="39" spans="1:5" s="8" customFormat="1" ht="34" x14ac:dyDescent="0.2">
      <c r="A39" s="7"/>
      <c r="B39" s="34" t="s">
        <v>17</v>
      </c>
      <c r="C39" s="35">
        <f>IF(SUM(C31:C34)&gt;0,SUM(C31:C34),1)</f>
        <v>0.63190184049079801</v>
      </c>
      <c r="D39" s="35">
        <f t="shared" ref="D39" si="6">IF(SUM(D31:D34)&gt;0,SUM(D31:D34),1)</f>
        <v>0.89285714285714302</v>
      </c>
      <c r="E39" s="45" t="s">
        <v>44</v>
      </c>
    </row>
    <row r="40" spans="1:5" x14ac:dyDescent="0.2">
      <c r="A40" s="5"/>
      <c r="B40" s="12" t="s">
        <v>18</v>
      </c>
      <c r="C40" s="33">
        <f>C28</f>
        <v>6.1349693251533742E-2</v>
      </c>
      <c r="D40" s="33">
        <f>D28</f>
        <v>7.1428571428571425E-2</v>
      </c>
      <c r="E40" s="39" t="s">
        <v>45</v>
      </c>
    </row>
    <row r="41" spans="1:5" x14ac:dyDescent="0.2">
      <c r="A41" s="1"/>
      <c r="B41" s="36" t="s">
        <v>20</v>
      </c>
      <c r="C41" s="37">
        <f>IF(C40*C38*C37*C39=0,0.00064,C40*C38*C37*C39)</f>
        <v>2.8540110978544794E-2</v>
      </c>
      <c r="D41" s="37">
        <f t="shared" ref="D41" si="7">IF(D40*D38*D37*D39=0,0.00064,D40*D38*D37*D39)</f>
        <v>0.25419096209912539</v>
      </c>
      <c r="E41" s="46" t="s">
        <v>46</v>
      </c>
    </row>
  </sheetData>
  <mergeCells count="5">
    <mergeCell ref="A3:A8"/>
    <mergeCell ref="E3:E8"/>
    <mergeCell ref="E9:E14"/>
    <mergeCell ref="E15:E20"/>
    <mergeCell ref="E21:E2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Botton</dc:creator>
  <cp:lastModifiedBy>Alessandro Botton</cp:lastModifiedBy>
  <dcterms:created xsi:type="dcterms:W3CDTF">2024-05-02T12:41:09Z</dcterms:created>
  <dcterms:modified xsi:type="dcterms:W3CDTF">2024-05-02T13:09:31Z</dcterms:modified>
</cp:coreProperties>
</file>