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4bf1c47e274c5dd/Desktop/JJM (Avi)/Private works/"/>
    </mc:Choice>
  </mc:AlternateContent>
  <xr:revisionPtr revIDLastSave="64" documentId="13_ncr:1_{54FA9B71-9C56-4937-AB84-A5221C0E7C1E}" xr6:coauthVersionLast="47" xr6:coauthVersionMax="47" xr10:uidLastSave="{497F4E88-6E2A-4852-9114-8BDB5675281B}"/>
  <bookViews>
    <workbookView xWindow="-110" yWindow="-110" windowWidth="19420" windowHeight="10300" xr2:uid="{1B3B5415-B258-4C79-8230-E0EA79B17CA3}"/>
  </bookViews>
  <sheets>
    <sheet name="est " sheetId="2" r:id="rId1"/>
    <sheet name="c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2" l="1"/>
  <c r="D76" i="2"/>
  <c r="F76" i="2" s="1"/>
  <c r="D73" i="2"/>
  <c r="F73" i="2" s="1"/>
  <c r="D75" i="2"/>
  <c r="F75" i="2" s="1"/>
  <c r="D74" i="2"/>
  <c r="D68" i="2"/>
  <c r="F68" i="2" s="1"/>
  <c r="D67" i="2"/>
  <c r="F67" i="2" s="1"/>
  <c r="D66" i="2"/>
  <c r="F66" i="2" s="1"/>
  <c r="D55" i="2"/>
  <c r="D61" i="2" s="1"/>
  <c r="F61" i="2" s="1"/>
  <c r="D54" i="2"/>
  <c r="F54" i="2" s="1"/>
  <c r="D53" i="2"/>
  <c r="F53" i="2" s="1"/>
  <c r="D48" i="2"/>
  <c r="F48" i="2" s="1"/>
  <c r="D47" i="2"/>
  <c r="F47" i="2" s="1"/>
  <c r="D42" i="2"/>
  <c r="F42" i="2" s="1"/>
  <c r="D41" i="2"/>
  <c r="F41" i="2" s="1"/>
  <c r="H33" i="1"/>
  <c r="H15" i="1"/>
  <c r="D30" i="2"/>
  <c r="F30" i="2" s="1"/>
  <c r="D29" i="2"/>
  <c r="F29" i="2" s="1"/>
  <c r="D23" i="2"/>
  <c r="F23" i="2" s="1"/>
  <c r="F25" i="2" s="1"/>
  <c r="D18" i="2"/>
  <c r="F18" i="2" s="1"/>
  <c r="F20" i="2" s="1"/>
  <c r="D13" i="2"/>
  <c r="F13" i="2" s="1"/>
  <c r="F15" i="2" s="1"/>
  <c r="D8" i="2"/>
  <c r="F8" i="2" s="1"/>
  <c r="D7" i="2"/>
  <c r="F7" i="2" s="1"/>
  <c r="I6" i="1"/>
  <c r="H6" i="1"/>
  <c r="F87" i="2"/>
  <c r="F81" i="2"/>
  <c r="F74" i="2"/>
  <c r="F35" i="2"/>
  <c r="F37" i="2" s="1"/>
  <c r="D82" i="2" l="1"/>
  <c r="F82" i="2" s="1"/>
  <c r="F84" i="2" s="1"/>
  <c r="F55" i="2"/>
  <c r="F57" i="2" s="1"/>
  <c r="F50" i="2"/>
  <c r="D60" i="2"/>
  <c r="F60" i="2" s="1"/>
  <c r="F63" i="2" s="1"/>
  <c r="F32" i="2"/>
  <c r="F70" i="2"/>
  <c r="F89" i="2"/>
  <c r="F44" i="2"/>
  <c r="F10" i="2"/>
  <c r="F78" i="2"/>
  <c r="F95" i="2" l="1"/>
  <c r="F66" i="1"/>
  <c r="F65" i="1"/>
  <c r="F58" i="1"/>
  <c r="F59" i="1"/>
  <c r="F57" i="1"/>
  <c r="F51" i="1"/>
  <c r="F52" i="1"/>
  <c r="F53" i="1"/>
  <c r="F50" i="1"/>
  <c r="F46" i="1"/>
  <c r="F45" i="1"/>
  <c r="F44" i="1"/>
  <c r="E43" i="1"/>
  <c r="F43" i="1" s="1"/>
  <c r="F42" i="1"/>
  <c r="F41" i="1"/>
  <c r="F40" i="1"/>
  <c r="F38" i="1"/>
  <c r="F37" i="1"/>
  <c r="E36" i="1"/>
  <c r="F36" i="1" s="1"/>
  <c r="C33" i="1"/>
  <c r="F33" i="1" s="1"/>
  <c r="F29" i="1"/>
  <c r="F28" i="1"/>
  <c r="F27" i="1"/>
  <c r="F24" i="1"/>
  <c r="F23" i="1"/>
  <c r="F22" i="1"/>
  <c r="C20" i="1"/>
  <c r="F20" i="1" s="1"/>
  <c r="C21" i="1"/>
  <c r="F21" i="1" s="1"/>
  <c r="F19" i="1"/>
  <c r="F18" i="1"/>
  <c r="F17" i="1"/>
  <c r="F15" i="1"/>
  <c r="F12" i="1"/>
  <c r="F11" i="1"/>
  <c r="F10" i="1"/>
  <c r="F8" i="1"/>
  <c r="F4" i="1"/>
  <c r="E2" i="1"/>
  <c r="D2" i="1"/>
  <c r="C2" i="1"/>
  <c r="B2" i="1"/>
  <c r="F60" i="1" l="1"/>
  <c r="F67" i="1"/>
  <c r="F54" i="1"/>
  <c r="F47" i="1"/>
  <c r="F39" i="1"/>
  <c r="F13" i="1"/>
  <c r="F31" i="1"/>
  <c r="F25" i="1"/>
  <c r="F2" i="1"/>
  <c r="F6" i="1"/>
</calcChain>
</file>

<file path=xl/sharedStrings.xml><?xml version="1.0" encoding="utf-8"?>
<sst xmlns="http://schemas.openxmlformats.org/spreadsheetml/2006/main" count="168" uniqueCount="96">
  <si>
    <t xml:space="preserve">earthwork excavation </t>
  </si>
  <si>
    <t>length</t>
  </si>
  <si>
    <t>cft</t>
  </si>
  <si>
    <t xml:space="preserve">filling </t>
  </si>
  <si>
    <t>p.c.c</t>
  </si>
  <si>
    <t>s.s.m</t>
  </si>
  <si>
    <t>plinth concrete</t>
  </si>
  <si>
    <t>4"</t>
  </si>
  <si>
    <t xml:space="preserve">sft </t>
  </si>
  <si>
    <t>block work -6"</t>
  </si>
  <si>
    <t>sft</t>
  </si>
  <si>
    <t>lintel concrete</t>
  </si>
  <si>
    <t xml:space="preserve">cft </t>
  </si>
  <si>
    <t xml:space="preserve">plastering </t>
  </si>
  <si>
    <t xml:space="preserve">external </t>
  </si>
  <si>
    <t xml:space="preserve">internal </t>
  </si>
  <si>
    <t xml:space="preserve">rough </t>
  </si>
  <si>
    <t xml:space="preserve">flooring </t>
  </si>
  <si>
    <t xml:space="preserve">vetrified </t>
  </si>
  <si>
    <t xml:space="preserve">dadoing </t>
  </si>
  <si>
    <t xml:space="preserve">ms fabrication </t>
  </si>
  <si>
    <t xml:space="preserve">window grill </t>
  </si>
  <si>
    <t>6"x6" bs</t>
  </si>
  <si>
    <t xml:space="preserve">BILL OF QUANTITES </t>
  </si>
  <si>
    <t>SL.NO.</t>
  </si>
  <si>
    <t xml:space="preserve">DESCRIPTION </t>
  </si>
  <si>
    <t xml:space="preserve">UNIT </t>
  </si>
  <si>
    <t xml:space="preserve">QTY </t>
  </si>
  <si>
    <t xml:space="preserve">RATE </t>
  </si>
  <si>
    <t xml:space="preserve">AMOUNT </t>
  </si>
  <si>
    <t xml:space="preserve">EARTHWORK EXCAVATION </t>
  </si>
  <si>
    <t>a)</t>
  </si>
  <si>
    <t xml:space="preserve">Earthwork excavation  by machinery / mannually in all sorts of soils &amp; depth including necessary shoring etc. including carting  away the excavated earth out  side  the  site. </t>
  </si>
  <si>
    <t>CFT</t>
  </si>
  <si>
    <t>b)</t>
  </si>
  <si>
    <t xml:space="preserve">Earth filling with available excavated earth inside plinth in layers of 150mm thick, consolidation each deposited layer by ramming, watering etc. complete. </t>
  </si>
  <si>
    <t xml:space="preserve">SUB TOTAL </t>
  </si>
  <si>
    <t xml:space="preserve">ANTI TERMITT TREATMENT </t>
  </si>
  <si>
    <r>
      <t xml:space="preserve">Providing and injecting chemical emulsion   for </t>
    </r>
    <r>
      <rPr>
        <b/>
        <sz val="10"/>
        <rFont val="Arial"/>
        <family val="2"/>
      </rPr>
      <t xml:space="preserve">Pre- constructional Anti-Termite Treatment, </t>
    </r>
    <r>
      <rPr>
        <sz val="10"/>
        <rFont val="Arial"/>
        <family val="2"/>
      </rPr>
      <t xml:space="preserve">creating continuous chemical barrier under and </t>
    </r>
    <r>
      <rPr>
        <b/>
        <sz val="10"/>
        <rFont val="Arial"/>
        <family val="2"/>
      </rPr>
      <t xml:space="preserve">around the column pits, walls, trenches, basement excavation, top surface of the plinth filling, </t>
    </r>
    <r>
      <rPr>
        <sz val="10"/>
        <rFont val="Arial"/>
        <family val="2"/>
      </rPr>
      <t>junction of wall and floor, along the external perimeter of building, expansion joints, over the top surface of consolidated earth on which apron is to be laid, surrounding of pipes and conduits, with chloropyriphos emulsifiable concentrates of 20% concentration, including cost of chemical, diluting in water to one percent concentration, labour, HOM of equipments,  complete as per specifications. (Plinth area of the building at ground floor only shall be measured )</t>
    </r>
  </si>
  <si>
    <t>SFT</t>
  </si>
  <si>
    <t>PLAIN CEMENT CONCRETE</t>
  </si>
  <si>
    <r>
      <t xml:space="preserve">Providing and laying in position </t>
    </r>
    <r>
      <rPr>
        <b/>
        <sz val="10"/>
        <rFont val="Arial"/>
        <family val="2"/>
      </rPr>
      <t xml:space="preserve">plain cement concrete of mix 1:4:8 </t>
    </r>
    <r>
      <rPr>
        <sz val="10"/>
        <rFont val="Arial"/>
        <family val="2"/>
      </rPr>
      <t xml:space="preserve">with OPC cement @ 180kgs, with 40mm and down size graded granite metal coarse aggregates @0.85cum and fine aggregates @ 0.57cum machine mixed, concrete laid in layers not exceeding 15 cms. thick, well compacted, </t>
    </r>
    <r>
      <rPr>
        <b/>
        <sz val="10"/>
        <rFont val="Arial"/>
        <family val="2"/>
      </rPr>
      <t>in foundation</t>
    </r>
    <r>
      <rPr>
        <sz val="10"/>
        <rFont val="Arial"/>
        <family val="2"/>
      </rPr>
      <t xml:space="preserve">, including cost of all materials, labour, HOM of machinery, curing complete as per specifications. </t>
    </r>
  </si>
  <si>
    <t xml:space="preserve">CFT </t>
  </si>
  <si>
    <t xml:space="preserve">SIZE STONE MASONRY </t>
  </si>
  <si>
    <t xml:space="preserve">Providing and constructing  size stone masonry in foundation with cement mortar 1:8, stone hammerd dressed in courses not less than 20 cms high, bond stones at two m. apart in each course including cost of materials, labour, curing complete as per specifications. </t>
  </si>
  <si>
    <t>REINFORCED CEMENT CONCRETE</t>
  </si>
  <si>
    <r>
      <t xml:space="preserve">Providing and laying in position </t>
    </r>
    <r>
      <rPr>
        <b/>
        <sz val="10"/>
        <rFont val="Arial"/>
        <family val="2"/>
      </rPr>
      <t xml:space="preserve">reinforced cement concrete of Design mix M20 </t>
    </r>
    <r>
      <rPr>
        <sz val="10"/>
        <rFont val="Arial"/>
        <family val="2"/>
      </rPr>
      <t xml:space="preserve">with OPC cement @ 320kgs, with 20mm and down size graded granite metal coarse aggregates @0.69cum and fine aggregtes @ 0.460 cum,     machine mixed, concrete laid in layers not exceeding 15 cms thick, vibrated for all works </t>
    </r>
    <r>
      <rPr>
        <b/>
        <sz val="10"/>
        <rFont val="Arial"/>
        <family val="2"/>
      </rPr>
      <t xml:space="preserve">in foundation for footings, pedastals, retaining walls, return walls, walls (any thickness) including attached pilasters, columnspillars, posts, struts, buttresses, bed blocks, anchor blocks &amp; plinths etc., </t>
    </r>
    <r>
      <rPr>
        <sz val="10"/>
        <rFont val="Arial"/>
        <family val="2"/>
      </rPr>
      <t xml:space="preserve">including cost of all materials, labour, HOM of machinery, curing, complete  but excluding cost of reinforcement as per specifications. </t>
    </r>
  </si>
  <si>
    <t>c)</t>
  </si>
  <si>
    <t xml:space="preserve"> plinth beam </t>
  </si>
  <si>
    <t>d)</t>
  </si>
  <si>
    <t xml:space="preserve">REINFORCEMENT STEEL </t>
  </si>
  <si>
    <t xml:space="preserve">Supplying, cutting, tying &amp;placing in position,   TMT steel bars of various   dia as per detailed drawings,  including supply &amp; use of  necessary 18g MS binding wire to tie the rods in position/welding of higher dia bars  basic 65000/mt                                </t>
  </si>
  <si>
    <t xml:space="preserve">SHUTTERING WORK </t>
  </si>
  <si>
    <t>Providing and removing centering, shuttering, strutting, etc.., and removal of form work for vertical surface  such as walls/columns, including attached pilasters, buttresses, plinth cills and string course, including cost of materials labours.</t>
  </si>
  <si>
    <t xml:space="preserve">plinth beam </t>
  </si>
  <si>
    <t xml:space="preserve"> lintel </t>
  </si>
  <si>
    <t xml:space="preserve">MASONRY WORK </t>
  </si>
  <si>
    <r>
      <t xml:space="preserve"> Providing and constructing</t>
    </r>
    <r>
      <rPr>
        <b/>
        <sz val="11"/>
        <rFont val="Times New Roman"/>
        <family val="1"/>
      </rPr>
      <t xml:space="preserve"> 150mm thick Solid Concrete block masonry</t>
    </r>
    <r>
      <rPr>
        <sz val="11"/>
        <rFont val="Times New Roman"/>
        <family val="1"/>
      </rPr>
      <t xml:space="preserve"> in cement mortar 1:4 using precast blocks of 400 x200 x 150mm size with minimum crushing strength of 35 kg/sq.Cm raking out joints,scaffolding,curing etc.complete as directed at all levels.</t>
    </r>
  </si>
  <si>
    <t xml:space="preserve">PLASTERING WORK </t>
  </si>
  <si>
    <r>
      <t>Providing</t>
    </r>
    <r>
      <rPr>
        <b/>
        <sz val="11"/>
        <rFont val="Times New Roman"/>
        <family val="1"/>
      </rPr>
      <t xml:space="preserve"> Internal wall plastering</t>
    </r>
    <r>
      <rPr>
        <sz val="11"/>
        <rFont val="Times New Roman"/>
        <family val="1"/>
      </rPr>
      <t xml:space="preserve"> to walls/beams/columns etc., in cement mortar 1:6, 12mm to 20mm thick including providing and removing scaffolding, providing and applying lime rendering, rounding of all corners wherever required, arpitha mesh for masonry &amp; column, including all lead, lift, curing, etc., complete as per specification and as directed by Engineer-in-charge.</t>
    </r>
  </si>
  <si>
    <r>
      <t xml:space="preserve">Providing and rendering  </t>
    </r>
    <r>
      <rPr>
        <b/>
        <sz val="12"/>
        <color theme="1"/>
        <rFont val="Times New Roman"/>
        <family val="1"/>
      </rPr>
      <t>"Rough Plaster"</t>
    </r>
    <r>
      <rPr>
        <sz val="12"/>
        <color theme="1"/>
        <rFont val="Times New Roman"/>
        <family val="1"/>
      </rPr>
      <t xml:space="preserve"> in C.M 1:6, to all internal walls to true line, plumb and level of min. 12mm th. suitable to receive tile to required height including curing, scaffolding etc., complete.
</t>
    </r>
  </si>
  <si>
    <r>
      <t>Providing E</t>
    </r>
    <r>
      <rPr>
        <b/>
        <sz val="11"/>
        <rFont val="Times New Roman"/>
        <family val="1"/>
      </rPr>
      <t>xternal plastering t</t>
    </r>
    <r>
      <rPr>
        <sz val="11"/>
        <rFont val="Times New Roman"/>
        <family val="1"/>
      </rPr>
      <t>o walls/ beams/columns, chejjas etc., in cement mortar 1:6, 12mm to 20mm thick including providing and removing scaffolding rounding of all corners wherever required, curing etc., complete with sponge finish including mixing the mortar with water proof compound @ 100 to 150ml per bag of cement of approved make  as per manufacturers specifications, necessary grooves, Drip mould etc., complete as directed by Engineer-in-charge.</t>
    </r>
  </si>
  <si>
    <t xml:space="preserve">PAINTING WORK </t>
  </si>
  <si>
    <r>
      <rPr>
        <b/>
        <sz val="11"/>
        <color theme="1"/>
        <rFont val="Times New Roman"/>
        <family val="1"/>
      </rPr>
      <t>Intenal painting</t>
    </r>
    <r>
      <rPr>
        <sz val="11"/>
        <color theme="1"/>
        <rFont val="Times New Roman"/>
        <family val="1"/>
      </rPr>
      <t xml:space="preserve"> -Preparing the surface, providing  and  applying  two coats  of  Plastic  premium Emulsion  paint of approved brand, quality, colour etc., for wall /ceiling as per IS 5411: Part 1 : 1974  over one coat  of  putty &amp;  two coats  of  primer of  approved  make as per manufacturer's recommendation including the  cost  of  necessary  sand  papering,  scaffolding,  materials, labour, loading and unloading, tools  &amp;  plants, transportation, roller finish, filling  up  with  approved  crack  filler, binder, the surface should be thoroughly cleaned and wetted before painting, cleaning and protecting till the  handing over  of site to the Employer with necessary leads &amp; lifts, all other incidental charges etc., complete as per drawings, specifications at the following levels and as per the instructions of Architect.</t>
    </r>
  </si>
  <si>
    <r>
      <rPr>
        <b/>
        <sz val="11"/>
        <color theme="1"/>
        <rFont val="Times New Roman"/>
        <family val="1"/>
      </rPr>
      <t>External painting</t>
    </r>
    <r>
      <rPr>
        <sz val="11"/>
        <color theme="1"/>
        <rFont val="Times New Roman"/>
        <family val="1"/>
      </rPr>
      <t>- Preparing the surface, providing  and  applying  two coats  of  anti algal weather proof exterior emulsion paint  of  approved brand, quality, color, etc. as per IS 5411 : part 2 : 1972 to external walls after   thoroughly   removing  the  dust,  dirt,  repairing  &amp;  filling  dents, holes,  the surface should be thoroughly cleaned and wetted before painting, cracks  etc.  over  one coat  of  approved primer to external surfaces including cost of  labour,  materials, scaffolding, transportation, unloading and loading, tools &amp; plants, all other incidental charges, etc. complete as   per   specifications, drawings at the following levels and as per the instructions of Architect.</t>
    </r>
  </si>
  <si>
    <t xml:space="preserve">FLOORING WORK/ DADOING </t>
  </si>
  <si>
    <r>
      <t>Providing and laying of approved quality/colour/size-</t>
    </r>
    <r>
      <rPr>
        <b/>
        <sz val="11"/>
        <rFont val="Times New Roman"/>
        <family val="1"/>
      </rPr>
      <t xml:space="preserve"> VITRIFIED tile</t>
    </r>
    <r>
      <rPr>
        <sz val="11"/>
        <rFont val="Times New Roman"/>
        <family val="1"/>
      </rPr>
      <t xml:space="preserve"> Flooring at all levels,laid over 20mm tk CM(1:4) base mortar bed ,pointing using white cement mixed with matching colour oxide or approved water proof tile grout and washing finally with diluted hydrochloric acid &amp; POP protection etc., all as per drawing, specifications and as directed, complete</t>
    </r>
    <r>
      <rPr>
        <b/>
        <sz val="11"/>
        <rFont val="Times New Roman"/>
        <family val="1"/>
      </rPr>
      <t>. Basic rate - Rs.150/sft - Toilets</t>
    </r>
  </si>
  <si>
    <r>
      <t xml:space="preserve">Providing &amp; fixing Vitrified tile of specified types and size in DADO on 12 mm tk cement plaster 1:3 (1 cement: 3 coarse sand)and jointed with gray cement slurry (at the rate of 3.3 kg cement per sqm) including pointing in white cement mixed with pigment of matching shade/approved tile grout,washing finally with diluted hydrochloric acid, all as per drawing, specifications and as directed etc., complete. </t>
    </r>
    <r>
      <rPr>
        <b/>
        <sz val="11"/>
        <rFont val="Times New Roman"/>
        <family val="1"/>
      </rPr>
      <t xml:space="preserve">B.Rate of Tile - Rs. 150/Sft - </t>
    </r>
  </si>
  <si>
    <t xml:space="preserve">DOORS AND WINDOWS </t>
  </si>
  <si>
    <t xml:space="preserve">WPC door for toilets </t>
  </si>
  <si>
    <t xml:space="preserve">MS FABRICTION &amp; ROOF </t>
  </si>
  <si>
    <t xml:space="preserve">window grill - 12mm dia brite rod </t>
  </si>
  <si>
    <t xml:space="preserve">MISCELLANEOUS </t>
  </si>
  <si>
    <t>L/S</t>
  </si>
  <si>
    <t xml:space="preserve">ELECTRICAL WORK </t>
  </si>
  <si>
    <t xml:space="preserve">PLUMBING WORK </t>
  </si>
  <si>
    <t xml:space="preserve">GRAND TOTAL </t>
  </si>
  <si>
    <t xml:space="preserve">KG </t>
  </si>
  <si>
    <r>
      <t xml:space="preserve">Providing and laying </t>
    </r>
    <r>
      <rPr>
        <b/>
        <sz val="11"/>
        <rFont val="Times New Roman"/>
        <family val="1"/>
      </rPr>
      <t xml:space="preserve">Cement  flooring </t>
    </r>
    <r>
      <rPr>
        <sz val="11"/>
        <rFont val="Times New Roman"/>
        <family val="1"/>
      </rPr>
      <t>of 40mm thickness with</t>
    </r>
    <r>
      <rPr>
        <b/>
        <sz val="11"/>
        <rFont val="Times New Roman"/>
        <family val="1"/>
      </rPr>
      <t xml:space="preserve"> red oxide</t>
    </r>
    <r>
      <rPr>
        <sz val="11"/>
        <rFont val="Times New Roman"/>
        <family val="1"/>
      </rPr>
      <t xml:space="preserve"> finished. Using cement concrete M20 Grade,  using 12mm &amp; down graded granite aggregate laid in panels to proper level, slopes including cleaning of base, curing. Screeding shall be provided  Rate shall include finished with power trowel / manually to required finish smooth to the satisfaction of the Architect's,</t>
    </r>
  </si>
  <si>
    <t>aluminium  Windows</t>
  </si>
  <si>
    <r>
      <t xml:space="preserve">Main Door - </t>
    </r>
    <r>
      <rPr>
        <sz val="12"/>
        <rFont val="Times New Roman"/>
        <family val="1"/>
      </rPr>
      <t>Providing &amp; fixing flush door  including all necessary hardwares, painting etc., complete as per design and detailed drawing. Basic rate - Rs.2800/CFT</t>
    </r>
  </si>
  <si>
    <t xml:space="preserve">ventilators </t>
  </si>
  <si>
    <r>
      <t xml:space="preserve">Supplying, fabricating and erecting of Mild steel member for various works. Using circular sections /RHS / SHS / ISA /  Flats, plates Baseplates and insert plates with necessary bolts and nuts including cutting, straightening, welding any shape &amp; profile  including consumables etc. Complete. The Rate shall include preparation of surface, scaffolding, Supplying and fixing of Required size and Nos Anchor bolt, </t>
    </r>
    <r>
      <rPr>
        <b/>
        <sz val="14"/>
        <color theme="1"/>
        <rFont val="Times New Roman"/>
        <family val="1"/>
      </rPr>
      <t xml:space="preserve">onduline roofing sheet </t>
    </r>
    <r>
      <rPr>
        <sz val="11"/>
        <color theme="1"/>
        <rFont val="Times New Roman"/>
        <family val="1"/>
      </rPr>
      <t xml:space="preserve"> , applying Zinc chromate primer of one coat before and one coat after erection including two coats of synthetic enamel paint of approved make and colour etc. complete, as directed. The total painted thickness shall not be less than 100 microns DFT                     </t>
    </r>
  </si>
  <si>
    <t xml:space="preserve">a) </t>
  </si>
  <si>
    <t xml:space="preserve">granite counter- 20mm granite, double nosing in  kitchen </t>
  </si>
  <si>
    <t xml:space="preserve">fabrication details </t>
  </si>
  <si>
    <t>6"x6"</t>
  </si>
  <si>
    <t xml:space="preserve">5mm thick </t>
  </si>
  <si>
    <t xml:space="preserve">kg </t>
  </si>
  <si>
    <t>4"x6"</t>
  </si>
  <si>
    <t>2"x4"</t>
  </si>
  <si>
    <t>2 1/2"x1 1/2"</t>
  </si>
  <si>
    <t>1"x1"</t>
  </si>
  <si>
    <t xml:space="preserve">3mm thick </t>
  </si>
  <si>
    <t xml:space="preserve">2mm thick </t>
  </si>
  <si>
    <t>Patil constructions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</si>
</sst>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_(* #,##0.00_);_(* \(#,##0.00\);_(* \-??_);_(@_)"/>
    <numFmt numFmtId="165" formatCode="0.000"/>
    <numFmt numFmtId="166" formatCode="yyyy"/>
    <numFmt numFmtId="167" formatCode="General_)"/>
    <numFmt numFmtId="168" formatCode="#,##0.0_);\(#,##0.0\)"/>
    <numFmt numFmtId="169" formatCode="#,##0.000_);\(#,##0.000\)"/>
    <numFmt numFmtId="170" formatCode="\(0.00%"/>
    <numFmt numFmtId="171" formatCode="\U\S\$#,##0.00;\(\U\S\$#,##0.00\)"/>
    <numFmt numFmtId="172" formatCode="0.00_)"/>
    <numFmt numFmtId="173" formatCode="#,##0.000"/>
    <numFmt numFmtId="174" formatCode="\+0.00%\+"/>
    <numFmt numFmtId="175" formatCode="0.00%\)"/>
  </numFmts>
  <fonts count="26">
    <font>
      <sz val="11"/>
      <color theme="1"/>
      <name val="Calibri"/>
      <family val="2"/>
      <scheme val="minor"/>
    </font>
    <font>
      <sz val="11"/>
      <color theme="1"/>
      <name val="Calibri"/>
      <family val="2"/>
      <scheme val="minor"/>
    </font>
    <font>
      <sz val="10"/>
      <name val="Bookman Old Style"/>
      <family val="1"/>
    </font>
    <font>
      <sz val="10"/>
      <name val="Helv"/>
      <charset val="204"/>
    </font>
    <font>
      <sz val="12"/>
      <name val="Times New Roman"/>
      <family val="1"/>
    </font>
    <font>
      <sz val="11"/>
      <color indexed="8"/>
      <name val="Arial"/>
      <family val="2"/>
      <charset val="1"/>
    </font>
    <font>
      <sz val="12"/>
      <color theme="1"/>
      <name val="Times New Roman"/>
      <family val="1"/>
    </font>
    <font>
      <b/>
      <sz val="12"/>
      <color theme="1"/>
      <name val="Times New Roman"/>
      <family val="1"/>
    </font>
    <font>
      <b/>
      <sz val="12"/>
      <name val="Times New Roman"/>
      <family val="1"/>
    </font>
    <font>
      <sz val="11"/>
      <color theme="1"/>
      <name val="Times New Roman"/>
      <family val="1"/>
    </font>
    <font>
      <b/>
      <sz val="11"/>
      <color theme="1"/>
      <name val="Times New Roman"/>
      <family val="1"/>
    </font>
    <font>
      <sz val="11"/>
      <name val="Times New Roman"/>
      <family val="1"/>
    </font>
    <font>
      <b/>
      <sz val="11"/>
      <name val="Times New Roman"/>
      <family val="1"/>
    </font>
    <font>
      <sz val="14"/>
      <color theme="1"/>
      <name val="Times New Roman"/>
      <family val="1"/>
    </font>
    <font>
      <b/>
      <sz val="14"/>
      <color theme="1"/>
      <name val="Times New Roman"/>
      <family val="1"/>
    </font>
    <font>
      <sz val="11"/>
      <color indexed="8"/>
      <name val="Times New Roman"/>
      <family val="1"/>
    </font>
    <font>
      <sz val="10"/>
      <name val="Arial"/>
      <family val="2"/>
    </font>
    <font>
      <sz val="8"/>
      <name val="Arial"/>
      <family val="2"/>
    </font>
    <font>
      <sz val="11"/>
      <color indexed="8"/>
      <name val="Calibri"/>
      <family val="2"/>
    </font>
    <font>
      <sz val="9"/>
      <name val="Times New Roman"/>
      <family val="1"/>
    </font>
    <font>
      <sz val="10"/>
      <name val="Courier"/>
      <family val="3"/>
    </font>
    <font>
      <sz val="10"/>
      <color indexed="8"/>
      <name val="Arial"/>
      <family val="2"/>
    </font>
    <font>
      <b/>
      <sz val="12"/>
      <name val="Arial"/>
      <family val="2"/>
    </font>
    <font>
      <b/>
      <i/>
      <sz val="16"/>
      <name val="Helv"/>
    </font>
    <font>
      <sz val="12"/>
      <color indexed="8"/>
      <name val="Times New Roman"/>
      <family val="1"/>
    </font>
    <font>
      <b/>
      <sz val="10"/>
      <name val="Arial"/>
      <family val="2"/>
    </font>
  </fonts>
  <fills count="10">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rgb="FFFF9999"/>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theme="8"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s>
  <cellStyleXfs count="53">
    <xf numFmtId="0" fontId="0" fillId="0" borderId="0"/>
    <xf numFmtId="0" fontId="2" fillId="0" borderId="0"/>
    <xf numFmtId="0" fontId="3" fillId="0" borderId="0"/>
    <xf numFmtId="0" fontId="5" fillId="0" borderId="0"/>
    <xf numFmtId="0" fontId="16" fillId="0" borderId="0"/>
    <xf numFmtId="166" fontId="16" fillId="0" borderId="0" applyFill="0" applyBorder="0" applyAlignment="0"/>
    <xf numFmtId="167" fontId="19" fillId="0" borderId="0" applyFill="0" applyBorder="0" applyAlignment="0"/>
    <xf numFmtId="165" fontId="19" fillId="0" borderId="0" applyFill="0" applyBorder="0" applyAlignment="0"/>
    <xf numFmtId="168" fontId="20" fillId="0" borderId="0" applyFill="0" applyBorder="0" applyAlignment="0"/>
    <xf numFmtId="169" fontId="20" fillId="0" borderId="0" applyFill="0" applyBorder="0" applyAlignment="0"/>
    <xf numFmtId="166" fontId="16" fillId="0" borderId="0" applyFill="0" applyBorder="0" applyAlignment="0"/>
    <xf numFmtId="170" fontId="16" fillId="0" borderId="0" applyFill="0" applyBorder="0" applyAlignment="0"/>
    <xf numFmtId="167" fontId="19" fillId="0" borderId="0" applyFill="0" applyBorder="0" applyAlignment="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6" fillId="0" borderId="0" applyFill="0" applyBorder="0" applyAlignment="0" applyProtection="0"/>
    <xf numFmtId="43" fontId="18" fillId="0" borderId="0" applyFont="0" applyFill="0" applyBorder="0" applyAlignment="0" applyProtection="0"/>
    <xf numFmtId="167" fontId="19" fillId="0" borderId="0" applyFont="0" applyFill="0" applyBorder="0" applyAlignment="0" applyProtection="0"/>
    <xf numFmtId="14" fontId="21" fillId="0" borderId="0" applyFill="0" applyBorder="0" applyAlignment="0"/>
    <xf numFmtId="171" fontId="16" fillId="0" borderId="2">
      <alignment vertical="center"/>
    </xf>
    <xf numFmtId="166" fontId="16" fillId="0" borderId="0" applyFill="0" applyBorder="0" applyAlignment="0"/>
    <xf numFmtId="167" fontId="19" fillId="0" borderId="0" applyFill="0" applyBorder="0" applyAlignment="0"/>
    <xf numFmtId="166" fontId="16" fillId="0" borderId="0" applyFill="0" applyBorder="0" applyAlignment="0"/>
    <xf numFmtId="170" fontId="16" fillId="0" borderId="0" applyFill="0" applyBorder="0" applyAlignment="0"/>
    <xf numFmtId="167" fontId="19" fillId="0" borderId="0" applyFill="0" applyBorder="0" applyAlignment="0"/>
    <xf numFmtId="38" fontId="17" fillId="5" borderId="0" applyNumberFormat="0" applyBorder="0" applyAlignment="0" applyProtection="0"/>
    <xf numFmtId="0" fontId="22" fillId="0" borderId="3" applyNumberFormat="0" applyAlignment="0" applyProtection="0">
      <alignment horizontal="left" vertical="center"/>
    </xf>
    <xf numFmtId="0" fontId="22" fillId="0" borderId="4">
      <alignment horizontal="left" vertical="center"/>
    </xf>
    <xf numFmtId="10" fontId="17" fillId="6" borderId="1" applyNumberFormat="0" applyBorder="0" applyAlignment="0" applyProtection="0"/>
    <xf numFmtId="166" fontId="16" fillId="0" borderId="0" applyFill="0" applyBorder="0" applyAlignment="0"/>
    <xf numFmtId="167" fontId="19" fillId="0" borderId="0" applyFill="0" applyBorder="0" applyAlignment="0"/>
    <xf numFmtId="166" fontId="16" fillId="0" borderId="0" applyFill="0" applyBorder="0" applyAlignment="0"/>
    <xf numFmtId="170" fontId="16" fillId="0" borderId="0" applyFill="0" applyBorder="0" applyAlignment="0"/>
    <xf numFmtId="167" fontId="19" fillId="0" borderId="0" applyFill="0" applyBorder="0" applyAlignment="0"/>
    <xf numFmtId="172" fontId="23" fillId="0" borderId="0"/>
    <xf numFmtId="0" fontId="16" fillId="0" borderId="0"/>
    <xf numFmtId="0" fontId="1" fillId="0" borderId="0"/>
    <xf numFmtId="0" fontId="24" fillId="7" borderId="0"/>
    <xf numFmtId="169" fontId="20" fillId="0" borderId="0" applyFont="0" applyFill="0" applyBorder="0" applyAlignment="0" applyProtection="0"/>
    <xf numFmtId="173" fontId="16" fillId="0" borderId="0" applyFont="0" applyFill="0" applyBorder="0" applyAlignment="0" applyProtection="0"/>
    <xf numFmtId="10" fontId="16" fillId="0" borderId="0" applyFont="0" applyFill="0" applyBorder="0" applyAlignment="0" applyProtection="0"/>
    <xf numFmtId="166" fontId="16" fillId="0" borderId="0" applyFill="0" applyBorder="0" applyAlignment="0"/>
    <xf numFmtId="167" fontId="19" fillId="0" borderId="0" applyFill="0" applyBorder="0" applyAlignment="0"/>
    <xf numFmtId="166" fontId="16" fillId="0" borderId="0" applyFill="0" applyBorder="0" applyAlignment="0"/>
    <xf numFmtId="170" fontId="16" fillId="0" borderId="0" applyFill="0" applyBorder="0" applyAlignment="0"/>
    <xf numFmtId="167" fontId="19" fillId="0" borderId="0" applyFill="0" applyBorder="0" applyAlignment="0"/>
    <xf numFmtId="49" fontId="21" fillId="0" borderId="0" applyFill="0" applyBorder="0" applyAlignment="0"/>
    <xf numFmtId="174" fontId="16" fillId="0" borderId="0" applyFill="0" applyBorder="0" applyAlignment="0"/>
    <xf numFmtId="175" fontId="16" fillId="0" borderId="0" applyFill="0" applyBorder="0" applyAlignment="0"/>
    <xf numFmtId="0" fontId="16" fillId="0" borderId="0"/>
  </cellStyleXfs>
  <cellXfs count="36">
    <xf numFmtId="0" fontId="0" fillId="0" borderId="0" xfId="0"/>
    <xf numFmtId="0" fontId="6" fillId="0" borderId="1" xfId="3"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1" applyFont="1" applyBorder="1" applyAlignment="1">
      <alignment horizontal="left" vertical="top" wrapText="1"/>
    </xf>
    <xf numFmtId="0" fontId="11" fillId="0" borderId="1" xfId="2" applyFont="1" applyBorder="1" applyAlignment="1">
      <alignment horizontal="left" vertical="top" wrapText="1"/>
    </xf>
    <xf numFmtId="0" fontId="9" fillId="0" borderId="1" xfId="3" applyFont="1" applyBorder="1" applyAlignment="1">
      <alignment horizontal="left" vertical="top" wrapText="1"/>
    </xf>
    <xf numFmtId="0" fontId="9" fillId="4" borderId="1" xfId="0" applyFont="1" applyFill="1" applyBorder="1" applyAlignment="1">
      <alignment horizontal="left" vertical="top"/>
    </xf>
    <xf numFmtId="0" fontId="10" fillId="3" borderId="1" xfId="0" applyFont="1" applyFill="1" applyBorder="1" applyAlignment="1">
      <alignment horizontal="center" vertical="center"/>
    </xf>
    <xf numFmtId="0" fontId="10"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9" fillId="8"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left" vertical="top"/>
    </xf>
    <xf numFmtId="0" fontId="13" fillId="8" borderId="1" xfId="0" applyFont="1" applyFill="1" applyBorder="1" applyAlignment="1">
      <alignment horizontal="left" vertical="top"/>
    </xf>
    <xf numFmtId="0" fontId="8" fillId="0" borderId="1" xfId="0" applyFont="1" applyBorder="1" applyAlignment="1">
      <alignment horizontal="left" vertical="top" wrapText="1"/>
    </xf>
    <xf numFmtId="0" fontId="15" fillId="0" borderId="1" xfId="0" applyFont="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top"/>
    </xf>
    <xf numFmtId="0" fontId="10" fillId="0" borderId="1" xfId="0" applyFont="1" applyBorder="1" applyAlignment="1">
      <alignment horizontal="left" vertical="top"/>
    </xf>
    <xf numFmtId="0" fontId="16" fillId="0" borderId="1" xfId="0" applyFont="1" applyBorder="1" applyAlignment="1">
      <alignment horizontal="justify" vertical="top"/>
    </xf>
    <xf numFmtId="0" fontId="16" fillId="0" borderId="1" xfId="0" applyFont="1" applyBorder="1" applyAlignment="1">
      <alignment horizontal="justify" vertical="top" wrapText="1"/>
    </xf>
    <xf numFmtId="0" fontId="6" fillId="0" borderId="1" xfId="4" applyFont="1" applyBorder="1" applyAlignment="1">
      <alignment horizontal="left" vertical="top" wrapText="1"/>
    </xf>
    <xf numFmtId="0" fontId="8" fillId="9" borderId="1" xfId="0" applyFont="1" applyFill="1" applyBorder="1" applyAlignment="1">
      <alignment horizontal="left" vertical="top" wrapText="1"/>
    </xf>
    <xf numFmtId="0" fontId="11" fillId="0" borderId="1" xfId="3" applyFont="1" applyBorder="1" applyAlignment="1">
      <alignment horizontal="left" vertical="top" wrapText="1"/>
    </xf>
    <xf numFmtId="0" fontId="9" fillId="9" borderId="1" xfId="0" applyFont="1" applyFill="1" applyBorder="1" applyAlignment="1">
      <alignment horizontal="left" vertical="top"/>
    </xf>
    <xf numFmtId="0" fontId="10" fillId="9" borderId="1" xfId="0" applyFont="1" applyFill="1" applyBorder="1" applyAlignment="1">
      <alignment horizontal="center" vertical="center"/>
    </xf>
    <xf numFmtId="0" fontId="10" fillId="8" borderId="1" xfId="0" applyFont="1" applyFill="1" applyBorder="1" applyAlignment="1">
      <alignment horizontal="center" vertical="center"/>
    </xf>
    <xf numFmtId="0" fontId="14" fillId="0" borderId="1" xfId="0" applyFont="1" applyBorder="1" applyAlignment="1">
      <alignment horizontal="center" vertical="top"/>
    </xf>
    <xf numFmtId="0" fontId="9" fillId="0" borderId="1" xfId="0" applyFont="1" applyBorder="1" applyAlignment="1">
      <alignment horizontal="center" vertical="center"/>
    </xf>
  </cellXfs>
  <cellStyles count="53">
    <cellStyle name="Calc Currency (0)" xfId="5" xr:uid="{61EBF421-C3CE-42A6-9CE0-D99BD405F063}"/>
    <cellStyle name="Calc Currency (2)" xfId="6" xr:uid="{A8EA2269-0AC4-40B8-A21B-58782157117D}"/>
    <cellStyle name="Calc Percent (0)" xfId="7" xr:uid="{F2705761-1086-4626-91EC-B2A9DB63A822}"/>
    <cellStyle name="Calc Percent (1)" xfId="8" xr:uid="{77C712E4-9EF6-47E4-A258-A8012131858C}"/>
    <cellStyle name="Calc Percent (2)" xfId="9" xr:uid="{75665874-B620-440E-A6D2-192EFD1325C1}"/>
    <cellStyle name="Calc Units (0)" xfId="10" xr:uid="{9426F838-F817-4F2F-95D5-4518144B59C5}"/>
    <cellStyle name="Calc Units (1)" xfId="11" xr:uid="{FA495CC2-D1CA-4969-B6AC-AD2C01BCC9D4}"/>
    <cellStyle name="Calc Units (2)" xfId="12" xr:uid="{1AC9E89B-CC1E-4010-9B36-37D5555CDC9E}"/>
    <cellStyle name="Comma [00]" xfId="14" xr:uid="{7FB195CF-CC8C-4CAD-A4FE-97313F5AD67A}"/>
    <cellStyle name="Comma 2" xfId="15" xr:uid="{8D9D479B-4989-4D65-8E95-FDAE6C5E1012}"/>
    <cellStyle name="Comma 2 3" xfId="16" xr:uid="{1CD710E7-9DE1-446B-B901-797F208E0796}"/>
    <cellStyle name="Comma 3" xfId="17" xr:uid="{ADD03E39-AD30-4669-AE70-9EBE635AED8A}"/>
    <cellStyle name="Comma 3 2" xfId="18" xr:uid="{274231E3-2C8C-40A8-AB95-95FF227AD488}"/>
    <cellStyle name="Comma 4" xfId="13" xr:uid="{10474622-7C24-4FAB-B0AD-82B51DD83F39}"/>
    <cellStyle name="Comma 4 2" xfId="19" xr:uid="{8A262F46-E620-4F02-94F3-FBCC39368CB2}"/>
    <cellStyle name="Currency [00]" xfId="20" xr:uid="{85AADFC6-5FE2-4EA5-99C5-BD18BB679BCC}"/>
    <cellStyle name="Date Short" xfId="21" xr:uid="{7C35D6D9-6F07-4236-B85C-C639F7409ECD}"/>
    <cellStyle name="DELTA" xfId="22" xr:uid="{105539B6-ABD6-45D1-B1A3-07587D9BE6DD}"/>
    <cellStyle name="Enter Currency (0)" xfId="23" xr:uid="{5A16FF0A-F1C7-46FA-B3B4-B8207B10076A}"/>
    <cellStyle name="Enter Currency (2)" xfId="24" xr:uid="{8429620F-1BDF-4778-814C-630C849D444F}"/>
    <cellStyle name="Enter Units (0)" xfId="25" xr:uid="{01E79A2D-7632-4071-9E02-E560DF21DF77}"/>
    <cellStyle name="Enter Units (1)" xfId="26" xr:uid="{520FD089-964C-4B1D-A28F-B8B6CB978978}"/>
    <cellStyle name="Enter Units (2)" xfId="27" xr:uid="{E3869087-4B70-46C5-BE24-CBD8388ED5BF}"/>
    <cellStyle name="Grey" xfId="28" xr:uid="{2B42FBB2-4E09-4AA7-8632-3FC9FDF72F8F}"/>
    <cellStyle name="Header1" xfId="29" xr:uid="{502C53AE-971E-4866-9394-7895945FF238}"/>
    <cellStyle name="Header2" xfId="30" xr:uid="{21FFD3BA-BCD6-4171-9D01-0532C8309900}"/>
    <cellStyle name="Input [yellow]" xfId="31" xr:uid="{58FDD5E3-DDE9-4CA4-A6DD-7DD69A945664}"/>
    <cellStyle name="Link Currency (0)" xfId="32" xr:uid="{7CD4D8BC-2453-4179-8D2C-BECF91B0C12F}"/>
    <cellStyle name="Link Currency (2)" xfId="33" xr:uid="{E9E1B96E-99C9-4FD2-BA8D-32B404F3CF09}"/>
    <cellStyle name="Link Units (0)" xfId="34" xr:uid="{E71D5E7C-F332-4ABB-97BE-14FDC07B430A}"/>
    <cellStyle name="Link Units (1)" xfId="35" xr:uid="{E63677DC-E9E6-48CA-8591-0FA35596E809}"/>
    <cellStyle name="Link Units (2)" xfId="36" xr:uid="{165B984F-CA02-4115-B0E1-48B01E6579F5}"/>
    <cellStyle name="Normal" xfId="0" builtinId="0"/>
    <cellStyle name="Normal - Style1" xfId="37" xr:uid="{75CB580E-C657-4955-B35C-EDDDFA9D00C1}"/>
    <cellStyle name="Normal 2" xfId="38" xr:uid="{F8754E4D-C75D-4124-9A82-A8CB203E4A05}"/>
    <cellStyle name="Normal 2 2" xfId="52" xr:uid="{F6F4D65B-8058-4DF2-A9A3-E39DE9307F8E}"/>
    <cellStyle name="Normal 3" xfId="39" xr:uid="{9649E045-8D2B-4ECA-A7BF-8164262AD013}"/>
    <cellStyle name="Normal 4" xfId="4" xr:uid="{BC3666FA-B083-4114-8813-8B6E6E1BC221}"/>
    <cellStyle name="Normal_BOQ3_3_7" xfId="1" xr:uid="{E110EFC9-DD07-4D1E-84D9-B8E45BA91EA8}"/>
    <cellStyle name="paint" xfId="40" xr:uid="{C78C0F12-27FC-4904-8149-F2597628D16A}"/>
    <cellStyle name="Percent [0]" xfId="41" xr:uid="{6A5CBB5B-8416-4108-9C8F-A02AD8EDB013}"/>
    <cellStyle name="Percent [00]" xfId="42" xr:uid="{BD068195-C6C2-447E-8F0E-4A51CD5CB7D4}"/>
    <cellStyle name="Percent [2]" xfId="43" xr:uid="{579C7395-F646-447F-A913-79156463E2ED}"/>
    <cellStyle name="PrePop Currency (0)" xfId="44" xr:uid="{C1DBEB70-87EF-44F8-A01D-B782180264E5}"/>
    <cellStyle name="PrePop Currency (2)" xfId="45" xr:uid="{68FDF4F6-B504-40C9-AFAB-12CC712A2AED}"/>
    <cellStyle name="PrePop Units (0)" xfId="46" xr:uid="{5ED26B72-4841-4D57-8FD9-323C80FF3CCC}"/>
    <cellStyle name="PrePop Units (1)" xfId="47" xr:uid="{DA26E9B5-EA56-4323-BF32-AB3C71956382}"/>
    <cellStyle name="PrePop Units (2)" xfId="48" xr:uid="{6520884E-920B-420E-AD17-3C4F17528767}"/>
    <cellStyle name="Style 1" xfId="2" xr:uid="{F6E48B4A-5C0A-411C-B43E-6D6D7D01A912}"/>
    <cellStyle name="TableStyleLight1" xfId="3" xr:uid="{6E620969-4C9A-40E5-B1D7-9E8F3D229C71}"/>
    <cellStyle name="Text Indent A" xfId="49" xr:uid="{52B15B74-3489-4880-98AF-CC51C05CF3E6}"/>
    <cellStyle name="Text Indent B" xfId="50" xr:uid="{317F7071-C1E7-4A46-987D-7C7B30839328}"/>
    <cellStyle name="Text Indent C" xfId="51" xr:uid="{94ECE423-5888-4D98-A3C0-F9C735EAEF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A36E-E3FD-401D-960D-8950C13F1C8D}">
  <dimension ref="A1:F95"/>
  <sheetViews>
    <sheetView tabSelected="1" topLeftCell="A59" workbookViewId="0">
      <selection activeCell="E64" sqref="E64"/>
    </sheetView>
  </sheetViews>
  <sheetFormatPr defaultRowHeight="14.5"/>
  <cols>
    <col min="1" max="1" width="7.1796875" style="23" customWidth="1"/>
    <col min="2" max="2" width="80.6328125" style="24" customWidth="1"/>
    <col min="3" max="3" width="8.08984375" style="23" customWidth="1"/>
    <col min="4" max="4" width="11.6328125" style="23" customWidth="1"/>
    <col min="5" max="5" width="15.90625" style="23" customWidth="1"/>
    <col min="6" max="6" width="21.54296875" style="23" customWidth="1"/>
  </cols>
  <sheetData>
    <row r="1" spans="1:6" ht="17.5">
      <c r="A1" s="34" t="s">
        <v>95</v>
      </c>
      <c r="B1" s="34"/>
      <c r="C1" s="34"/>
      <c r="D1" s="34"/>
      <c r="E1" s="34"/>
      <c r="F1" s="34"/>
    </row>
    <row r="2" spans="1:6" ht="17.399999999999999" customHeight="1">
      <c r="A2" s="34" t="s">
        <v>23</v>
      </c>
      <c r="B2" s="34"/>
      <c r="C2" s="34"/>
      <c r="D2" s="34"/>
      <c r="E2" s="34"/>
      <c r="F2" s="34"/>
    </row>
    <row r="3" spans="1:6" ht="14.4" customHeight="1">
      <c r="A3" s="35"/>
      <c r="B3" s="35"/>
      <c r="C3" s="35"/>
      <c r="D3" s="35"/>
      <c r="E3" s="35"/>
      <c r="F3" s="35"/>
    </row>
    <row r="4" spans="1:6" ht="15">
      <c r="A4" s="18" t="s">
        <v>24</v>
      </c>
      <c r="B4" s="19" t="s">
        <v>25</v>
      </c>
      <c r="C4" s="18" t="s">
        <v>26</v>
      </c>
      <c r="D4" s="18" t="s">
        <v>27</v>
      </c>
      <c r="E4" s="18" t="s">
        <v>28</v>
      </c>
      <c r="F4" s="18" t="s">
        <v>29</v>
      </c>
    </row>
    <row r="5" spans="1:6">
      <c r="A5" s="12"/>
      <c r="B5" s="2"/>
      <c r="C5" s="12"/>
      <c r="D5" s="12"/>
      <c r="E5" s="12"/>
      <c r="F5" s="12"/>
    </row>
    <row r="6" spans="1:6">
      <c r="A6" s="9">
        <v>1</v>
      </c>
      <c r="B6" s="10" t="s">
        <v>30</v>
      </c>
      <c r="C6" s="13"/>
      <c r="D6" s="13"/>
      <c r="E6" s="13"/>
      <c r="F6" s="13"/>
    </row>
    <row r="7" spans="1:6" ht="30" customHeight="1">
      <c r="A7" s="12" t="s">
        <v>31</v>
      </c>
      <c r="B7" s="4" t="s">
        <v>32</v>
      </c>
      <c r="C7" s="12" t="s">
        <v>33</v>
      </c>
      <c r="D7" s="12">
        <f>1.05*3220</f>
        <v>3381</v>
      </c>
      <c r="E7" s="12">
        <v>4</v>
      </c>
      <c r="F7" s="12">
        <f>D7*E7</f>
        <v>13524</v>
      </c>
    </row>
    <row r="8" spans="1:6" ht="30.65" customHeight="1">
      <c r="A8" s="12" t="s">
        <v>34</v>
      </c>
      <c r="B8" s="4" t="s">
        <v>35</v>
      </c>
      <c r="C8" s="12" t="s">
        <v>33</v>
      </c>
      <c r="D8" s="12">
        <f>1.05*1815</f>
        <v>1905.75</v>
      </c>
      <c r="E8" s="12">
        <v>5</v>
      </c>
      <c r="F8" s="12">
        <f>D8*E8</f>
        <v>9528.75</v>
      </c>
    </row>
    <row r="9" spans="1:6">
      <c r="A9" s="12"/>
      <c r="B9" s="2"/>
      <c r="C9" s="12"/>
      <c r="D9" s="12"/>
      <c r="E9" s="12"/>
      <c r="F9" s="12"/>
    </row>
    <row r="10" spans="1:6">
      <c r="A10" s="15"/>
      <c r="B10" s="8" t="s">
        <v>36</v>
      </c>
      <c r="C10" s="15"/>
      <c r="D10" s="15"/>
      <c r="E10" s="15"/>
      <c r="F10" s="16">
        <f>F7+F8</f>
        <v>23052.75</v>
      </c>
    </row>
    <row r="11" spans="1:6">
      <c r="A11" s="12"/>
      <c r="B11" s="2"/>
      <c r="C11" s="12"/>
      <c r="D11" s="12"/>
      <c r="E11" s="12"/>
      <c r="F11" s="12"/>
    </row>
    <row r="12" spans="1:6">
      <c r="A12" s="9">
        <v>2</v>
      </c>
      <c r="B12" s="10" t="s">
        <v>37</v>
      </c>
      <c r="C12" s="13"/>
      <c r="D12" s="13"/>
      <c r="E12" s="13"/>
      <c r="F12" s="13"/>
    </row>
    <row r="13" spans="1:6" ht="112.25" customHeight="1">
      <c r="A13" s="12"/>
      <c r="B13" s="26" t="s">
        <v>38</v>
      </c>
      <c r="C13" s="12" t="s">
        <v>39</v>
      </c>
      <c r="D13" s="14">
        <f>306*2*1.05</f>
        <v>642.6</v>
      </c>
      <c r="E13" s="12">
        <v>9</v>
      </c>
      <c r="F13" s="12">
        <f>E13*D13</f>
        <v>5783.4000000000005</v>
      </c>
    </row>
    <row r="14" spans="1:6">
      <c r="A14" s="12"/>
      <c r="B14" s="2"/>
      <c r="C14" s="12"/>
      <c r="D14" s="12"/>
      <c r="E14" s="12"/>
      <c r="F14" s="12"/>
    </row>
    <row r="15" spans="1:6">
      <c r="A15" s="15"/>
      <c r="B15" s="8" t="s">
        <v>36</v>
      </c>
      <c r="C15" s="15"/>
      <c r="D15" s="15"/>
      <c r="E15" s="15"/>
      <c r="F15" s="16">
        <f>F13</f>
        <v>5783.4000000000005</v>
      </c>
    </row>
    <row r="16" spans="1:6">
      <c r="A16" s="12"/>
      <c r="B16" s="2"/>
      <c r="C16" s="12"/>
      <c r="D16" s="12"/>
      <c r="E16" s="12"/>
      <c r="F16" s="12"/>
    </row>
    <row r="17" spans="1:6">
      <c r="A17" s="9">
        <v>3</v>
      </c>
      <c r="B17" s="10" t="s">
        <v>40</v>
      </c>
      <c r="C17" s="13"/>
      <c r="D17" s="13"/>
      <c r="E17" s="13"/>
      <c r="F17" s="13"/>
    </row>
    <row r="18" spans="1:6" ht="71.400000000000006" customHeight="1">
      <c r="A18" s="12"/>
      <c r="B18" s="26" t="s">
        <v>41</v>
      </c>
      <c r="C18" s="12" t="s">
        <v>42</v>
      </c>
      <c r="D18" s="12">
        <f>1.05*537</f>
        <v>563.85</v>
      </c>
      <c r="E18" s="12">
        <v>165</v>
      </c>
      <c r="F18" s="12">
        <f>E18*D18</f>
        <v>93035.25</v>
      </c>
    </row>
    <row r="19" spans="1:6">
      <c r="A19" s="12"/>
      <c r="B19" s="2"/>
      <c r="C19" s="12"/>
      <c r="D19" s="12"/>
      <c r="E19" s="12"/>
      <c r="F19" s="12"/>
    </row>
    <row r="20" spans="1:6">
      <c r="A20" s="15"/>
      <c r="B20" s="8" t="s">
        <v>36</v>
      </c>
      <c r="C20" s="15"/>
      <c r="D20" s="15"/>
      <c r="E20" s="15"/>
      <c r="F20" s="16">
        <f>F18</f>
        <v>93035.25</v>
      </c>
    </row>
    <row r="21" spans="1:6">
      <c r="A21" s="12"/>
      <c r="B21" s="2"/>
      <c r="C21" s="12"/>
      <c r="D21" s="12"/>
      <c r="E21" s="12"/>
      <c r="F21" s="12"/>
    </row>
    <row r="22" spans="1:6">
      <c r="A22" s="9">
        <v>4</v>
      </c>
      <c r="B22" s="10" t="s">
        <v>43</v>
      </c>
      <c r="C22" s="13"/>
      <c r="D22" s="13"/>
      <c r="E22" s="13"/>
      <c r="F22" s="13"/>
    </row>
    <row r="23" spans="1:6" ht="42" customHeight="1">
      <c r="A23" s="12"/>
      <c r="B23" s="26" t="s">
        <v>44</v>
      </c>
      <c r="C23" s="12" t="s">
        <v>33</v>
      </c>
      <c r="D23" s="12">
        <f>1.05*1802</f>
        <v>1892.1000000000001</v>
      </c>
      <c r="E23" s="12">
        <v>210</v>
      </c>
      <c r="F23" s="12">
        <f>E23*D23</f>
        <v>397341</v>
      </c>
    </row>
    <row r="24" spans="1:6">
      <c r="A24" s="12"/>
      <c r="B24" s="4"/>
      <c r="C24" s="12"/>
      <c r="D24" s="12"/>
      <c r="E24" s="12"/>
      <c r="F24" s="12"/>
    </row>
    <row r="25" spans="1:6">
      <c r="A25" s="15"/>
      <c r="B25" s="8" t="s">
        <v>36</v>
      </c>
      <c r="C25" s="15"/>
      <c r="D25" s="15"/>
      <c r="E25" s="15"/>
      <c r="F25" s="16">
        <f>SUM(F23:F24)</f>
        <v>397341</v>
      </c>
    </row>
    <row r="26" spans="1:6">
      <c r="A26" s="12"/>
      <c r="B26" s="4"/>
      <c r="C26" s="12"/>
      <c r="D26" s="12"/>
      <c r="E26" s="12"/>
      <c r="F26" s="12"/>
    </row>
    <row r="27" spans="1:6">
      <c r="A27" s="9">
        <v>5</v>
      </c>
      <c r="B27" s="10" t="s">
        <v>45</v>
      </c>
      <c r="C27" s="13"/>
      <c r="D27" s="13"/>
      <c r="E27" s="13"/>
      <c r="F27" s="13"/>
    </row>
    <row r="28" spans="1:6" ht="114" customHeight="1">
      <c r="A28" s="12"/>
      <c r="B28" s="27" t="s">
        <v>46</v>
      </c>
      <c r="C28" s="12"/>
      <c r="E28" s="12"/>
      <c r="F28" s="12"/>
    </row>
    <row r="29" spans="1:6">
      <c r="A29" s="12" t="s">
        <v>47</v>
      </c>
      <c r="B29" s="2" t="s">
        <v>48</v>
      </c>
      <c r="C29" s="12" t="s">
        <v>33</v>
      </c>
      <c r="D29" s="12">
        <f>1.05*345</f>
        <v>362.25</v>
      </c>
      <c r="E29" s="12">
        <v>240</v>
      </c>
      <c r="F29" s="12">
        <f t="shared" ref="F29:F30" si="0">E29*D29</f>
        <v>86940</v>
      </c>
    </row>
    <row r="30" spans="1:6">
      <c r="A30" s="23" t="s">
        <v>49</v>
      </c>
      <c r="B30" s="2" t="s">
        <v>55</v>
      </c>
      <c r="C30" s="12" t="s">
        <v>33</v>
      </c>
      <c r="D30" s="12">
        <f>1.05*56</f>
        <v>58.800000000000004</v>
      </c>
      <c r="E30" s="12">
        <v>260</v>
      </c>
      <c r="F30" s="12">
        <f t="shared" si="0"/>
        <v>15288.000000000002</v>
      </c>
    </row>
    <row r="31" spans="1:6">
      <c r="A31" s="12"/>
      <c r="B31" s="2"/>
      <c r="C31" s="12"/>
      <c r="D31" s="12"/>
      <c r="E31" s="12"/>
      <c r="F31" s="12"/>
    </row>
    <row r="32" spans="1:6">
      <c r="A32" s="15"/>
      <c r="B32" s="8" t="s">
        <v>36</v>
      </c>
      <c r="C32" s="15"/>
      <c r="D32" s="15"/>
      <c r="E32" s="15"/>
      <c r="F32" s="16">
        <f>SUM(F29:F31)</f>
        <v>102228</v>
      </c>
    </row>
    <row r="33" spans="1:6">
      <c r="A33" s="12"/>
      <c r="B33" s="2"/>
      <c r="C33" s="12"/>
      <c r="D33" s="12"/>
      <c r="E33" s="12"/>
      <c r="F33" s="12"/>
    </row>
    <row r="34" spans="1:6">
      <c r="A34" s="9">
        <v>6</v>
      </c>
      <c r="B34" s="10" t="s">
        <v>50</v>
      </c>
      <c r="C34" s="13"/>
      <c r="D34" s="13"/>
      <c r="E34" s="13"/>
      <c r="F34" s="13"/>
    </row>
    <row r="35" spans="1:6" ht="45" customHeight="1">
      <c r="A35" s="12"/>
      <c r="B35" s="5" t="s">
        <v>51</v>
      </c>
      <c r="C35" s="12" t="s">
        <v>77</v>
      </c>
      <c r="D35" s="12"/>
      <c r="E35" s="12">
        <v>120</v>
      </c>
      <c r="F35" s="12">
        <f>E35*D35</f>
        <v>0</v>
      </c>
    </row>
    <row r="36" spans="1:6">
      <c r="A36" s="12"/>
      <c r="B36" s="2"/>
      <c r="C36" s="12"/>
      <c r="D36" s="12"/>
      <c r="E36" s="12"/>
      <c r="F36" s="12"/>
    </row>
    <row r="37" spans="1:6">
      <c r="A37" s="15"/>
      <c r="B37" s="8" t="s">
        <v>36</v>
      </c>
      <c r="C37" s="15"/>
      <c r="D37" s="15"/>
      <c r="E37" s="15"/>
      <c r="F37" s="16">
        <f>SUM(F35:F36)</f>
        <v>0</v>
      </c>
    </row>
    <row r="38" spans="1:6">
      <c r="A38" s="12"/>
      <c r="B38" s="2"/>
      <c r="C38" s="12"/>
      <c r="D38" s="12"/>
      <c r="E38" s="12"/>
      <c r="F38" s="12"/>
    </row>
    <row r="39" spans="1:6">
      <c r="A39" s="9">
        <v>7</v>
      </c>
      <c r="B39" s="10" t="s">
        <v>52</v>
      </c>
      <c r="C39" s="13"/>
      <c r="D39" s="13"/>
      <c r="E39" s="13"/>
      <c r="F39" s="13"/>
    </row>
    <row r="40" spans="1:6" ht="42" customHeight="1">
      <c r="A40" s="12"/>
      <c r="B40" s="6" t="s">
        <v>53</v>
      </c>
      <c r="C40" s="12"/>
      <c r="D40" s="12"/>
      <c r="E40" s="12"/>
      <c r="F40" s="12"/>
    </row>
    <row r="41" spans="1:6">
      <c r="A41" s="12" t="s">
        <v>31</v>
      </c>
      <c r="B41" s="2" t="s">
        <v>54</v>
      </c>
      <c r="C41" s="12" t="s">
        <v>39</v>
      </c>
      <c r="D41" s="12">
        <f>1.05*920</f>
        <v>966</v>
      </c>
      <c r="E41" s="12">
        <v>75</v>
      </c>
      <c r="F41" s="12">
        <f t="shared" ref="F41:F42" si="1">E41*D41</f>
        <v>72450</v>
      </c>
    </row>
    <row r="42" spans="1:6">
      <c r="A42" s="23" t="s">
        <v>34</v>
      </c>
      <c r="B42" s="2" t="s">
        <v>55</v>
      </c>
      <c r="C42" s="12" t="s">
        <v>39</v>
      </c>
      <c r="D42" s="12">
        <f>1.05*226</f>
        <v>237.3</v>
      </c>
      <c r="E42" s="12">
        <v>75</v>
      </c>
      <c r="F42" s="12">
        <f t="shared" si="1"/>
        <v>17797.5</v>
      </c>
    </row>
    <row r="43" spans="1:6">
      <c r="A43" s="12"/>
      <c r="B43" s="2"/>
      <c r="C43" s="12"/>
      <c r="D43" s="12"/>
      <c r="E43" s="12"/>
      <c r="F43" s="12"/>
    </row>
    <row r="44" spans="1:6">
      <c r="A44" s="15"/>
      <c r="B44" s="8" t="s">
        <v>36</v>
      </c>
      <c r="C44" s="15"/>
      <c r="D44" s="15"/>
      <c r="E44" s="15"/>
      <c r="F44" s="16">
        <f>SUM(F41:F43)</f>
        <v>90247.5</v>
      </c>
    </row>
    <row r="45" spans="1:6">
      <c r="A45" s="12"/>
      <c r="B45" s="2"/>
      <c r="C45" s="12"/>
      <c r="D45" s="12"/>
      <c r="E45" s="12"/>
      <c r="F45" s="12"/>
    </row>
    <row r="46" spans="1:6">
      <c r="A46" s="9">
        <v>8</v>
      </c>
      <c r="B46" s="10" t="s">
        <v>56</v>
      </c>
      <c r="C46" s="13"/>
      <c r="D46" s="13"/>
      <c r="E46" s="13"/>
      <c r="F46" s="13"/>
    </row>
    <row r="47" spans="1:6" ht="47.4" customHeight="1">
      <c r="A47" s="12" t="s">
        <v>31</v>
      </c>
      <c r="B47" s="4" t="s">
        <v>57</v>
      </c>
      <c r="C47" s="12" t="s">
        <v>39</v>
      </c>
      <c r="D47" s="12">
        <f>1.05*2428</f>
        <v>2549.4</v>
      </c>
      <c r="E47" s="12">
        <v>88</v>
      </c>
      <c r="F47" s="12">
        <f>D47*E47</f>
        <v>224347.2</v>
      </c>
    </row>
    <row r="48" spans="1:6" ht="63" customHeight="1">
      <c r="A48" s="12" t="s">
        <v>34</v>
      </c>
      <c r="B48" s="4" t="s">
        <v>57</v>
      </c>
      <c r="C48" s="12" t="s">
        <v>39</v>
      </c>
      <c r="D48" s="12">
        <f>1.05*515</f>
        <v>540.75</v>
      </c>
      <c r="E48" s="12">
        <v>88</v>
      </c>
      <c r="F48" s="12">
        <f>D48*E48</f>
        <v>47586</v>
      </c>
    </row>
    <row r="49" spans="1:6">
      <c r="A49" s="12"/>
      <c r="B49" s="2"/>
      <c r="C49" s="12"/>
      <c r="D49" s="12"/>
      <c r="E49" s="12"/>
      <c r="F49" s="12"/>
    </row>
    <row r="50" spans="1:6">
      <c r="A50" s="15"/>
      <c r="B50" s="8" t="s">
        <v>36</v>
      </c>
      <c r="C50" s="15"/>
      <c r="D50" s="15"/>
      <c r="E50" s="15"/>
      <c r="F50" s="16">
        <f>SUM(F47:F49)</f>
        <v>271933.2</v>
      </c>
    </row>
    <row r="51" spans="1:6">
      <c r="A51" s="12"/>
      <c r="B51" s="2"/>
      <c r="C51" s="12"/>
      <c r="D51" s="12"/>
      <c r="E51" s="12"/>
      <c r="F51" s="12"/>
    </row>
    <row r="52" spans="1:6">
      <c r="A52" s="9">
        <v>9</v>
      </c>
      <c r="B52" s="10" t="s">
        <v>58</v>
      </c>
      <c r="C52" s="13"/>
      <c r="D52" s="13"/>
      <c r="E52" s="13"/>
      <c r="F52" s="13"/>
    </row>
    <row r="53" spans="1:6" ht="57" customHeight="1">
      <c r="A53" s="12" t="s">
        <v>31</v>
      </c>
      <c r="B53" s="4" t="s">
        <v>59</v>
      </c>
      <c r="C53" s="12" t="s">
        <v>39</v>
      </c>
      <c r="D53" s="12">
        <f>1.05*2762</f>
        <v>2900.1</v>
      </c>
      <c r="E53" s="12">
        <v>65</v>
      </c>
      <c r="F53" s="12">
        <f>D53*E53</f>
        <v>188506.5</v>
      </c>
    </row>
    <row r="54" spans="1:6" ht="49.25" customHeight="1">
      <c r="A54" s="12" t="s">
        <v>34</v>
      </c>
      <c r="B54" s="28" t="s">
        <v>60</v>
      </c>
      <c r="C54" s="12" t="s">
        <v>39</v>
      </c>
      <c r="D54" s="12">
        <f>1.05*868</f>
        <v>911.40000000000009</v>
      </c>
      <c r="E54" s="12">
        <v>60</v>
      </c>
      <c r="F54" s="12">
        <f>D54*E54</f>
        <v>54684.000000000007</v>
      </c>
    </row>
    <row r="55" spans="1:6" ht="72" customHeight="1">
      <c r="A55" s="12" t="s">
        <v>47</v>
      </c>
      <c r="B55" s="4" t="s">
        <v>61</v>
      </c>
      <c r="C55" s="12" t="s">
        <v>39</v>
      </c>
      <c r="D55" s="12">
        <f>1.05*1332</f>
        <v>1398.6000000000001</v>
      </c>
      <c r="E55" s="12">
        <v>85</v>
      </c>
      <c r="F55" s="12">
        <f>D55*E55</f>
        <v>118881.00000000001</v>
      </c>
    </row>
    <row r="56" spans="1:6">
      <c r="A56" s="12"/>
      <c r="B56" s="2"/>
      <c r="C56" s="12"/>
      <c r="D56" s="12"/>
      <c r="E56" s="12"/>
      <c r="F56" s="12"/>
    </row>
    <row r="57" spans="1:6">
      <c r="A57" s="15"/>
      <c r="B57" s="8" t="s">
        <v>36</v>
      </c>
      <c r="C57" s="15"/>
      <c r="D57" s="15"/>
      <c r="E57" s="15"/>
      <c r="F57" s="16">
        <f>SUM(F53:F56)</f>
        <v>362071.5</v>
      </c>
    </row>
    <row r="58" spans="1:6">
      <c r="A58" s="12"/>
      <c r="B58" s="2"/>
      <c r="C58" s="12"/>
      <c r="D58" s="12"/>
      <c r="E58" s="12"/>
      <c r="F58" s="12"/>
    </row>
    <row r="59" spans="1:6" ht="15">
      <c r="A59" s="9">
        <v>10</v>
      </c>
      <c r="B59" s="11" t="s">
        <v>62</v>
      </c>
      <c r="C59" s="13"/>
      <c r="D59" s="13"/>
      <c r="E59" s="13"/>
      <c r="F59" s="13"/>
    </row>
    <row r="60" spans="1:6" ht="114" customHeight="1">
      <c r="A60" s="12" t="s">
        <v>31</v>
      </c>
      <c r="B60" s="3" t="s">
        <v>63</v>
      </c>
      <c r="C60" s="12" t="s">
        <v>39</v>
      </c>
      <c r="D60" s="12">
        <f>D53</f>
        <v>2900.1</v>
      </c>
      <c r="E60" s="12">
        <v>25</v>
      </c>
      <c r="F60" s="12">
        <f>E60*D60</f>
        <v>72502.5</v>
      </c>
    </row>
    <row r="61" spans="1:6" ht="105.65" customHeight="1">
      <c r="A61" s="12" t="s">
        <v>34</v>
      </c>
      <c r="B61" s="3" t="s">
        <v>64</v>
      </c>
      <c r="C61" s="12" t="s">
        <v>39</v>
      </c>
      <c r="D61" s="12">
        <f>D55</f>
        <v>1398.6000000000001</v>
      </c>
      <c r="E61" s="12">
        <v>28</v>
      </c>
      <c r="F61" s="12">
        <f>E61*D61</f>
        <v>39160.800000000003</v>
      </c>
    </row>
    <row r="62" spans="1:6" ht="15.5">
      <c r="A62" s="12"/>
      <c r="B62" s="1"/>
      <c r="C62" s="12"/>
      <c r="D62" s="12"/>
      <c r="E62" s="12"/>
      <c r="F62" s="12"/>
    </row>
    <row r="63" spans="1:6">
      <c r="A63" s="15"/>
      <c r="B63" s="8" t="s">
        <v>36</v>
      </c>
      <c r="C63" s="15"/>
      <c r="D63" s="15"/>
      <c r="E63" s="15"/>
      <c r="F63" s="16">
        <f>SUM(F60:F62)</f>
        <v>111663.3</v>
      </c>
    </row>
    <row r="64" spans="1:6" ht="15.5">
      <c r="A64" s="12"/>
      <c r="B64" s="1"/>
      <c r="C64" s="12"/>
      <c r="D64" s="12"/>
      <c r="E64" s="12"/>
      <c r="F64" s="12"/>
    </row>
    <row r="65" spans="1:6">
      <c r="A65" s="9">
        <v>11</v>
      </c>
      <c r="B65" s="10" t="s">
        <v>65</v>
      </c>
      <c r="C65" s="13"/>
      <c r="D65" s="13"/>
      <c r="E65" s="13"/>
      <c r="F65" s="13"/>
    </row>
    <row r="66" spans="1:6" ht="71.400000000000006" customHeight="1">
      <c r="A66" s="12" t="s">
        <v>31</v>
      </c>
      <c r="B66" s="4" t="s">
        <v>66</v>
      </c>
      <c r="C66" s="12" t="s">
        <v>39</v>
      </c>
      <c r="D66" s="12">
        <f>1.05*155</f>
        <v>162.75</v>
      </c>
      <c r="E66" s="12">
        <v>230</v>
      </c>
      <c r="F66" s="12">
        <f t="shared" ref="F66:F68" si="2">E66*D66</f>
        <v>37432.5</v>
      </c>
    </row>
    <row r="67" spans="1:6" ht="70.25" customHeight="1">
      <c r="A67" s="12" t="s">
        <v>34</v>
      </c>
      <c r="B67" s="4" t="s">
        <v>67</v>
      </c>
      <c r="C67" s="12" t="s">
        <v>39</v>
      </c>
      <c r="D67" s="12">
        <f>1.05*868</f>
        <v>911.40000000000009</v>
      </c>
      <c r="E67" s="12">
        <v>230</v>
      </c>
      <c r="F67" s="12">
        <f t="shared" si="2"/>
        <v>209622.00000000003</v>
      </c>
    </row>
    <row r="68" spans="1:6" ht="73.75" customHeight="1">
      <c r="A68" s="12" t="s">
        <v>49</v>
      </c>
      <c r="B68" s="30" t="s">
        <v>78</v>
      </c>
      <c r="C68" s="12" t="s">
        <v>39</v>
      </c>
      <c r="D68" s="12">
        <f>1.05*1050</f>
        <v>1102.5</v>
      </c>
      <c r="E68" s="12"/>
      <c r="F68" s="12">
        <f t="shared" si="2"/>
        <v>0</v>
      </c>
    </row>
    <row r="69" spans="1:6">
      <c r="A69" s="12"/>
      <c r="B69" s="2"/>
      <c r="C69" s="12"/>
      <c r="D69" s="12"/>
      <c r="E69" s="12"/>
      <c r="F69" s="12"/>
    </row>
    <row r="70" spans="1:6">
      <c r="A70" s="15"/>
      <c r="B70" s="8" t="s">
        <v>36</v>
      </c>
      <c r="C70" s="15"/>
      <c r="D70" s="15"/>
      <c r="E70" s="15"/>
      <c r="F70" s="16">
        <f>SUM(F66:F69)</f>
        <v>247054.50000000003</v>
      </c>
    </row>
    <row r="71" spans="1:6">
      <c r="A71" s="12"/>
      <c r="B71" s="2"/>
      <c r="C71" s="12"/>
      <c r="D71" s="12"/>
      <c r="E71" s="12"/>
      <c r="F71" s="12"/>
    </row>
    <row r="72" spans="1:6">
      <c r="A72" s="9">
        <v>13</v>
      </c>
      <c r="B72" s="10" t="s">
        <v>68</v>
      </c>
      <c r="C72" s="9"/>
      <c r="D72" s="9"/>
      <c r="E72" s="9"/>
      <c r="F72" s="9"/>
    </row>
    <row r="73" spans="1:6" ht="31">
      <c r="A73" s="12" t="s">
        <v>31</v>
      </c>
      <c r="B73" s="29" t="s">
        <v>80</v>
      </c>
      <c r="C73" s="12" t="s">
        <v>39</v>
      </c>
      <c r="D73" s="12">
        <f>(3*7*3)+(2.5*7*2)</f>
        <v>98</v>
      </c>
      <c r="E73" s="12">
        <v>4200</v>
      </c>
      <c r="F73" s="12">
        <f>E73*D73</f>
        <v>411600</v>
      </c>
    </row>
    <row r="74" spans="1:6" ht="15">
      <c r="A74" s="12" t="s">
        <v>34</v>
      </c>
      <c r="B74" s="21" t="s">
        <v>69</v>
      </c>
      <c r="C74" s="12" t="s">
        <v>39</v>
      </c>
      <c r="D74" s="12">
        <f>2.5*7*7</f>
        <v>122.5</v>
      </c>
      <c r="E74" s="12">
        <v>460</v>
      </c>
      <c r="F74" s="12">
        <f>E74*D74</f>
        <v>56350</v>
      </c>
    </row>
    <row r="75" spans="1:6" ht="15">
      <c r="A75" s="12" t="s">
        <v>47</v>
      </c>
      <c r="B75" s="29" t="s">
        <v>79</v>
      </c>
      <c r="C75" s="12" t="s">
        <v>39</v>
      </c>
      <c r="D75" s="12">
        <f>(6*4.5*2)+(3.75*4.5*3)</f>
        <v>104.625</v>
      </c>
      <c r="E75" s="12"/>
      <c r="F75" s="12">
        <f>E75*D75</f>
        <v>0</v>
      </c>
    </row>
    <row r="76" spans="1:6">
      <c r="A76" s="12" t="s">
        <v>49</v>
      </c>
      <c r="B76" s="24" t="s">
        <v>81</v>
      </c>
      <c r="C76" s="12" t="s">
        <v>39</v>
      </c>
      <c r="D76" s="12">
        <f>2*2*8</f>
        <v>32</v>
      </c>
      <c r="E76" s="12">
        <v>450</v>
      </c>
      <c r="F76" s="12">
        <f>E76*D76</f>
        <v>14400</v>
      </c>
    </row>
    <row r="77" spans="1:6">
      <c r="A77" s="12"/>
      <c r="B77" s="2"/>
      <c r="C77" s="12"/>
      <c r="D77" s="12"/>
      <c r="E77" s="12"/>
      <c r="F77" s="12"/>
    </row>
    <row r="78" spans="1:6">
      <c r="A78" s="15"/>
      <c r="B78" s="8" t="s">
        <v>36</v>
      </c>
      <c r="C78" s="15"/>
      <c r="D78" s="15"/>
      <c r="E78" s="15"/>
      <c r="F78" s="16">
        <f>SUM(F73:F77)</f>
        <v>482350</v>
      </c>
    </row>
    <row r="79" spans="1:6">
      <c r="A79" s="12"/>
      <c r="B79" s="2"/>
      <c r="C79" s="12"/>
      <c r="D79" s="12"/>
      <c r="E79" s="12"/>
      <c r="F79" s="12"/>
    </row>
    <row r="80" spans="1:6">
      <c r="A80" s="9">
        <v>14</v>
      </c>
      <c r="B80" s="10" t="s">
        <v>70</v>
      </c>
      <c r="C80" s="9"/>
      <c r="D80" s="9"/>
      <c r="E80" s="9"/>
      <c r="F80" s="9"/>
    </row>
    <row r="81" spans="1:6" ht="100.75" customHeight="1">
      <c r="A81" s="12" t="s">
        <v>31</v>
      </c>
      <c r="B81" s="7" t="s">
        <v>82</v>
      </c>
      <c r="C81" s="12" t="s">
        <v>39</v>
      </c>
      <c r="D81" s="12">
        <f>(2*21.6*14.5)+(22.5*17)+(17.75*42)</f>
        <v>1754.4</v>
      </c>
      <c r="E81" s="12">
        <v>540</v>
      </c>
      <c r="F81" s="12">
        <f>E81*D81</f>
        <v>947376</v>
      </c>
    </row>
    <row r="82" spans="1:6">
      <c r="A82" s="12" t="s">
        <v>49</v>
      </c>
      <c r="B82" s="25" t="s">
        <v>71</v>
      </c>
      <c r="C82" s="12" t="s">
        <v>10</v>
      </c>
      <c r="D82" s="12">
        <f>D75</f>
        <v>104.625</v>
      </c>
      <c r="E82" s="12">
        <v>165</v>
      </c>
      <c r="F82" s="12">
        <f>E82*D82</f>
        <v>17263.125</v>
      </c>
    </row>
    <row r="83" spans="1:6">
      <c r="A83" s="12"/>
      <c r="B83" s="22"/>
      <c r="C83" s="12"/>
      <c r="D83" s="12"/>
      <c r="E83" s="12"/>
      <c r="F83" s="12"/>
    </row>
    <row r="84" spans="1:6">
      <c r="A84" s="15"/>
      <c r="B84" s="8" t="s">
        <v>36</v>
      </c>
      <c r="C84" s="15"/>
      <c r="D84" s="15"/>
      <c r="E84" s="15"/>
      <c r="F84" s="16">
        <f>SUM(F81:F83)</f>
        <v>964639.125</v>
      </c>
    </row>
    <row r="85" spans="1:6">
      <c r="A85" s="12"/>
      <c r="B85" s="2"/>
      <c r="C85" s="12"/>
      <c r="D85" s="12"/>
      <c r="E85" s="12"/>
      <c r="F85" s="12"/>
    </row>
    <row r="86" spans="1:6">
      <c r="A86" s="9">
        <v>15</v>
      </c>
      <c r="B86" s="10" t="s">
        <v>72</v>
      </c>
      <c r="C86" s="13"/>
      <c r="D86" s="13"/>
      <c r="E86" s="13"/>
      <c r="F86" s="13"/>
    </row>
    <row r="87" spans="1:6">
      <c r="A87" s="12" t="s">
        <v>83</v>
      </c>
      <c r="B87" s="2" t="s">
        <v>84</v>
      </c>
      <c r="C87" s="12" t="s">
        <v>10</v>
      </c>
      <c r="D87" s="12">
        <v>80</v>
      </c>
      <c r="E87" s="12">
        <v>355</v>
      </c>
      <c r="F87" s="12">
        <f t="shared" ref="F87" si="3">E87*D87</f>
        <v>28400</v>
      </c>
    </row>
    <row r="88" spans="1:6">
      <c r="A88" s="12"/>
      <c r="B88" s="2"/>
      <c r="C88" s="12"/>
      <c r="D88" s="12"/>
      <c r="E88" s="12"/>
      <c r="F88" s="12"/>
    </row>
    <row r="89" spans="1:6">
      <c r="A89" s="15"/>
      <c r="B89" s="8" t="s">
        <v>36</v>
      </c>
      <c r="C89" s="15"/>
      <c r="D89" s="15"/>
      <c r="E89" s="15"/>
      <c r="F89" s="16">
        <f>SUM(F87:F88)</f>
        <v>28400</v>
      </c>
    </row>
    <row r="90" spans="1:6">
      <c r="A90" s="14"/>
      <c r="B90" s="31"/>
      <c r="C90" s="14"/>
      <c r="D90" s="14"/>
      <c r="E90" s="14"/>
      <c r="F90" s="32"/>
    </row>
    <row r="91" spans="1:6">
      <c r="A91" s="9">
        <v>16</v>
      </c>
      <c r="B91" s="10" t="s">
        <v>74</v>
      </c>
      <c r="C91" s="13" t="s">
        <v>73</v>
      </c>
      <c r="D91" s="13"/>
      <c r="E91" s="13"/>
      <c r="F91" s="13"/>
    </row>
    <row r="92" spans="1:6">
      <c r="A92" s="14"/>
      <c r="B92" s="31"/>
      <c r="C92" s="14"/>
      <c r="D92" s="14"/>
      <c r="E92" s="14"/>
      <c r="F92" s="32"/>
    </row>
    <row r="93" spans="1:6">
      <c r="A93" s="9">
        <v>17</v>
      </c>
      <c r="B93" s="10" t="s">
        <v>75</v>
      </c>
      <c r="C93" s="13" t="s">
        <v>73</v>
      </c>
      <c r="D93" s="13"/>
      <c r="E93" s="13"/>
      <c r="F93" s="13"/>
    </row>
    <row r="94" spans="1:6">
      <c r="A94" s="12"/>
      <c r="B94" s="2"/>
      <c r="C94" s="12"/>
      <c r="D94" s="12"/>
      <c r="E94" s="12"/>
      <c r="F94" s="12"/>
    </row>
    <row r="95" spans="1:6" ht="18">
      <c r="A95" s="17"/>
      <c r="B95" s="20" t="s">
        <v>76</v>
      </c>
      <c r="C95" s="17"/>
      <c r="D95" s="17"/>
      <c r="E95" s="17"/>
      <c r="F95" s="33">
        <f>SUM(F10,F15,F20,F25,F32,F37,F44,F50,F57,F63,F70,F78,F84,F89)</f>
        <v>3179799.5250000004</v>
      </c>
    </row>
  </sheetData>
  <mergeCells count="3">
    <mergeCell ref="A2:F2"/>
    <mergeCell ref="A3:F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C52E-F4CE-458E-A70A-6534E24B9221}">
  <dimension ref="A2:Q68"/>
  <sheetViews>
    <sheetView workbookViewId="0">
      <selection activeCell="N11" sqref="N11"/>
    </sheetView>
  </sheetViews>
  <sheetFormatPr defaultRowHeight="14.5"/>
  <cols>
    <col min="1" max="1" width="31.36328125" customWidth="1"/>
    <col min="14" max="14" width="15" customWidth="1"/>
    <col min="15" max="15" width="10.54296875" customWidth="1"/>
  </cols>
  <sheetData>
    <row r="2" spans="1:17">
      <c r="A2" t="s">
        <v>1</v>
      </c>
      <c r="B2">
        <f>34*4</f>
        <v>136</v>
      </c>
      <c r="C2">
        <f>38*3</f>
        <v>114</v>
      </c>
      <c r="D2">
        <f>9*3</f>
        <v>27</v>
      </c>
      <c r="E2">
        <f>8.25+8.25+7.25+6</f>
        <v>29.75</v>
      </c>
      <c r="F2">
        <f>E2+D2+C2+B2</f>
        <v>306.75</v>
      </c>
      <c r="M2" t="s">
        <v>85</v>
      </c>
    </row>
    <row r="4" spans="1:17">
      <c r="A4" t="s">
        <v>0</v>
      </c>
      <c r="B4">
        <v>1</v>
      </c>
      <c r="C4">
        <v>306.75</v>
      </c>
      <c r="D4">
        <v>3.5</v>
      </c>
      <c r="E4">
        <v>3</v>
      </c>
      <c r="F4">
        <f>E4*D4*C4*B4</f>
        <v>3220.875</v>
      </c>
      <c r="G4" t="s">
        <v>2</v>
      </c>
      <c r="N4" t="s">
        <v>86</v>
      </c>
      <c r="O4" t="s">
        <v>87</v>
      </c>
      <c r="P4">
        <v>286.83999999999997</v>
      </c>
      <c r="Q4" t="s">
        <v>88</v>
      </c>
    </row>
    <row r="5" spans="1:17">
      <c r="N5" t="s">
        <v>89</v>
      </c>
      <c r="O5" t="s">
        <v>87</v>
      </c>
      <c r="P5">
        <v>220.43</v>
      </c>
      <c r="Q5" t="s">
        <v>88</v>
      </c>
    </row>
    <row r="6" spans="1:17">
      <c r="A6" t="s">
        <v>3</v>
      </c>
      <c r="F6">
        <f>F4-F8-F10-F11-F12</f>
        <v>881.90625</v>
      </c>
      <c r="G6" t="s">
        <v>2</v>
      </c>
      <c r="H6">
        <f>1243.5*0.75</f>
        <v>932.625</v>
      </c>
      <c r="I6">
        <f>H6+F6</f>
        <v>1814.53125</v>
      </c>
      <c r="N6" t="s">
        <v>90</v>
      </c>
      <c r="O6" t="s">
        <v>93</v>
      </c>
      <c r="P6">
        <v>1119.6099999999999</v>
      </c>
      <c r="Q6" t="s">
        <v>88</v>
      </c>
    </row>
    <row r="7" spans="1:17">
      <c r="N7" t="s">
        <v>91</v>
      </c>
      <c r="O7" t="s">
        <v>93</v>
      </c>
      <c r="P7">
        <v>1224.22</v>
      </c>
      <c r="Q7" t="s">
        <v>88</v>
      </c>
    </row>
    <row r="8" spans="1:17">
      <c r="A8" t="s">
        <v>4</v>
      </c>
      <c r="B8">
        <v>1</v>
      </c>
      <c r="C8">
        <v>306.75</v>
      </c>
      <c r="D8">
        <v>3.5</v>
      </c>
      <c r="E8">
        <v>0.5</v>
      </c>
      <c r="F8">
        <f>E8*D8*C8*B8</f>
        <v>536.8125</v>
      </c>
      <c r="N8" t="s">
        <v>92</v>
      </c>
      <c r="O8" t="s">
        <v>94</v>
      </c>
      <c r="P8">
        <v>1.08</v>
      </c>
      <c r="Q8" t="s">
        <v>88</v>
      </c>
    </row>
    <row r="10" spans="1:17">
      <c r="A10" t="s">
        <v>5</v>
      </c>
      <c r="B10">
        <v>1</v>
      </c>
      <c r="C10">
        <v>306.75</v>
      </c>
      <c r="D10">
        <v>3</v>
      </c>
      <c r="E10">
        <v>0.75</v>
      </c>
      <c r="F10">
        <f>E10*D10*C10*B10</f>
        <v>690.1875</v>
      </c>
    </row>
    <row r="11" spans="1:17">
      <c r="B11">
        <v>1</v>
      </c>
      <c r="C11">
        <v>306.75</v>
      </c>
      <c r="D11">
        <v>2</v>
      </c>
      <c r="E11">
        <v>1.25</v>
      </c>
      <c r="F11">
        <f>E11*D11*C11*B11</f>
        <v>766.875</v>
      </c>
    </row>
    <row r="12" spans="1:17">
      <c r="B12">
        <v>1</v>
      </c>
      <c r="C12">
        <v>306.75</v>
      </c>
      <c r="D12">
        <v>1.5</v>
      </c>
      <c r="E12">
        <v>0.75</v>
      </c>
      <c r="F12">
        <f>E12*D12*C12*B12</f>
        <v>345.09375</v>
      </c>
    </row>
    <row r="13" spans="1:17">
      <c r="F13">
        <f>SUM(F10:F12)</f>
        <v>1802.15625</v>
      </c>
      <c r="G13" t="s">
        <v>2</v>
      </c>
    </row>
    <row r="15" spans="1:17">
      <c r="A15" t="s">
        <v>6</v>
      </c>
      <c r="B15">
        <v>1</v>
      </c>
      <c r="C15">
        <v>306.75</v>
      </c>
      <c r="D15">
        <v>1.5</v>
      </c>
      <c r="E15">
        <v>0.75</v>
      </c>
      <c r="F15">
        <f>E15*D15*C15*B15</f>
        <v>345.09375</v>
      </c>
      <c r="G15" t="s">
        <v>2</v>
      </c>
      <c r="H15">
        <f>C15*D15*2</f>
        <v>920.25</v>
      </c>
    </row>
    <row r="17" spans="1:7">
      <c r="A17" t="s">
        <v>9</v>
      </c>
      <c r="F17">
        <f>2*356.53</f>
        <v>713.06</v>
      </c>
    </row>
    <row r="18" spans="1:7">
      <c r="F18">
        <f>305.69*2</f>
        <v>611.38</v>
      </c>
    </row>
    <row r="19" spans="1:7">
      <c r="F19">
        <f>(42.52+32.29)*2</f>
        <v>149.62</v>
      </c>
    </row>
    <row r="20" spans="1:7">
      <c r="B20">
        <v>2</v>
      </c>
      <c r="C20">
        <f>8.5+2</f>
        <v>10.5</v>
      </c>
      <c r="E20">
        <v>7</v>
      </c>
      <c r="F20">
        <f>E20*C20*B20</f>
        <v>147</v>
      </c>
    </row>
    <row r="21" spans="1:7">
      <c r="B21">
        <v>2</v>
      </c>
      <c r="C21">
        <f>7+4</f>
        <v>11</v>
      </c>
      <c r="E21">
        <v>7</v>
      </c>
      <c r="F21">
        <f>E21*C21*B21</f>
        <v>154</v>
      </c>
    </row>
    <row r="22" spans="1:7">
      <c r="B22">
        <v>2</v>
      </c>
      <c r="C22">
        <v>12</v>
      </c>
      <c r="E22">
        <v>8.75</v>
      </c>
      <c r="F22">
        <f>E22*C22*B22</f>
        <v>210</v>
      </c>
    </row>
    <row r="23" spans="1:7">
      <c r="B23">
        <v>1</v>
      </c>
      <c r="C23">
        <v>12</v>
      </c>
      <c r="E23">
        <v>10</v>
      </c>
      <c r="F23">
        <f>E23*C23*B23</f>
        <v>120</v>
      </c>
    </row>
    <row r="24" spans="1:7">
      <c r="B24">
        <v>1</v>
      </c>
      <c r="C24">
        <v>38</v>
      </c>
      <c r="E24">
        <v>8.5</v>
      </c>
      <c r="F24">
        <f>E24*C24*B24</f>
        <v>323</v>
      </c>
    </row>
    <row r="25" spans="1:7">
      <c r="F25">
        <f>SUM(F17:F24)</f>
        <v>2428.06</v>
      </c>
      <c r="G25" t="s">
        <v>8</v>
      </c>
    </row>
    <row r="27" spans="1:7">
      <c r="A27" t="s">
        <v>7</v>
      </c>
      <c r="B27">
        <v>2</v>
      </c>
      <c r="C27">
        <v>8.5</v>
      </c>
      <c r="E27">
        <v>10</v>
      </c>
      <c r="F27">
        <f>E27*C27*B27</f>
        <v>170</v>
      </c>
    </row>
    <row r="28" spans="1:7">
      <c r="B28">
        <v>1</v>
      </c>
      <c r="C28">
        <v>7.25</v>
      </c>
      <c r="E28">
        <v>10</v>
      </c>
      <c r="F28">
        <f>E28*C28*B28</f>
        <v>72.5</v>
      </c>
    </row>
    <row r="29" spans="1:7">
      <c r="F29">
        <f>46.29*4</f>
        <v>185.16</v>
      </c>
    </row>
    <row r="30" spans="1:7">
      <c r="F30">
        <v>88.09</v>
      </c>
    </row>
    <row r="31" spans="1:7">
      <c r="F31">
        <f>SUM(F27:F30)</f>
        <v>515.75</v>
      </c>
      <c r="G31" t="s">
        <v>10</v>
      </c>
    </row>
    <row r="33" spans="1:8">
      <c r="A33" t="s">
        <v>11</v>
      </c>
      <c r="B33">
        <v>1</v>
      </c>
      <c r="C33">
        <f>38+26.75+25.5+12+28.5+30.75+23.75+17.75+8+9.5+6</f>
        <v>226.5</v>
      </c>
      <c r="D33">
        <v>0.5</v>
      </c>
      <c r="E33">
        <v>0.5</v>
      </c>
      <c r="F33">
        <f>E33*D33*C33*B33</f>
        <v>56.625</v>
      </c>
      <c r="G33" t="s">
        <v>12</v>
      </c>
      <c r="H33">
        <f>D33*C33*2</f>
        <v>226.5</v>
      </c>
    </row>
    <row r="35" spans="1:8">
      <c r="A35" t="s">
        <v>13</v>
      </c>
    </row>
    <row r="36" spans="1:8">
      <c r="A36" t="s">
        <v>14</v>
      </c>
      <c r="B36">
        <v>2</v>
      </c>
      <c r="E36">
        <f>305.69+32.29</f>
        <v>337.98</v>
      </c>
      <c r="F36">
        <f>E36*B36</f>
        <v>675.96</v>
      </c>
    </row>
    <row r="37" spans="1:8">
      <c r="B37">
        <v>1</v>
      </c>
      <c r="C37">
        <v>38</v>
      </c>
      <c r="E37">
        <v>8.5</v>
      </c>
      <c r="F37">
        <f>E37*C37*B37</f>
        <v>323</v>
      </c>
    </row>
    <row r="38" spans="1:8">
      <c r="B38">
        <v>1</v>
      </c>
      <c r="C38">
        <v>38</v>
      </c>
      <c r="E38">
        <v>8.75</v>
      </c>
      <c r="F38">
        <f>E38*C38*B38</f>
        <v>332.5</v>
      </c>
    </row>
    <row r="39" spans="1:8">
      <c r="F39">
        <f>SUM(F36:F38)</f>
        <v>1331.46</v>
      </c>
      <c r="G39" t="s">
        <v>10</v>
      </c>
    </row>
    <row r="40" spans="1:8">
      <c r="A40" t="s">
        <v>15</v>
      </c>
      <c r="B40">
        <v>4</v>
      </c>
      <c r="C40">
        <v>8.5</v>
      </c>
      <c r="E40">
        <v>7.5</v>
      </c>
      <c r="F40">
        <f>E40*C40*B40</f>
        <v>255</v>
      </c>
    </row>
    <row r="41" spans="1:8">
      <c r="B41">
        <v>3</v>
      </c>
      <c r="C41">
        <v>2</v>
      </c>
      <c r="E41">
        <v>7.5</v>
      </c>
      <c r="F41">
        <f>E41*C41*B41</f>
        <v>45</v>
      </c>
    </row>
    <row r="42" spans="1:8">
      <c r="B42">
        <v>3</v>
      </c>
      <c r="C42">
        <v>12</v>
      </c>
      <c r="E42">
        <v>8.5</v>
      </c>
      <c r="F42">
        <f>E42*C42*B42</f>
        <v>306</v>
      </c>
    </row>
    <row r="43" spans="1:8">
      <c r="B43">
        <v>2</v>
      </c>
      <c r="E43">
        <f>305.69+32.29</f>
        <v>337.98</v>
      </c>
      <c r="F43">
        <f>E43*B43</f>
        <v>675.96</v>
      </c>
    </row>
    <row r="44" spans="1:8">
      <c r="B44">
        <v>4</v>
      </c>
      <c r="E44">
        <v>307.93</v>
      </c>
      <c r="F44">
        <f>E44*B44</f>
        <v>1231.72</v>
      </c>
    </row>
    <row r="45" spans="1:8">
      <c r="B45">
        <v>2</v>
      </c>
      <c r="C45">
        <v>8.75</v>
      </c>
      <c r="E45">
        <v>10</v>
      </c>
      <c r="F45">
        <f>E45*C45*B45</f>
        <v>175</v>
      </c>
    </row>
    <row r="46" spans="1:8">
      <c r="B46">
        <v>1</v>
      </c>
      <c r="C46">
        <v>7.25</v>
      </c>
      <c r="E46">
        <v>10</v>
      </c>
      <c r="F46">
        <f>E46*C46*B46</f>
        <v>72.5</v>
      </c>
    </row>
    <row r="47" spans="1:8">
      <c r="F47">
        <f>SUM(F40:F46)</f>
        <v>2761.1800000000003</v>
      </c>
      <c r="G47" t="s">
        <v>10</v>
      </c>
    </row>
    <row r="50" spans="1:7">
      <c r="A50" t="s">
        <v>16</v>
      </c>
      <c r="B50">
        <v>12</v>
      </c>
      <c r="C50">
        <v>5</v>
      </c>
      <c r="E50">
        <v>7</v>
      </c>
      <c r="F50">
        <f>E50*C50*B50</f>
        <v>420</v>
      </c>
    </row>
    <row r="51" spans="1:7">
      <c r="B51">
        <v>8</v>
      </c>
      <c r="C51">
        <v>3.5</v>
      </c>
      <c r="E51">
        <v>7</v>
      </c>
      <c r="F51">
        <f t="shared" ref="F51:F53" si="0">E51*C51*B51</f>
        <v>196</v>
      </c>
    </row>
    <row r="52" spans="1:7">
      <c r="B52">
        <v>4</v>
      </c>
      <c r="C52">
        <v>4.5</v>
      </c>
      <c r="E52">
        <v>7</v>
      </c>
      <c r="F52">
        <f t="shared" si="0"/>
        <v>126</v>
      </c>
    </row>
    <row r="53" spans="1:7">
      <c r="B53">
        <v>2</v>
      </c>
      <c r="C53">
        <v>9</v>
      </c>
      <c r="E53">
        <v>7</v>
      </c>
      <c r="F53">
        <f t="shared" si="0"/>
        <v>126</v>
      </c>
    </row>
    <row r="54" spans="1:7">
      <c r="F54">
        <f>SUM(F50:F53)</f>
        <v>868</v>
      </c>
      <c r="G54" t="s">
        <v>10</v>
      </c>
    </row>
    <row r="56" spans="1:7">
      <c r="A56" t="s">
        <v>17</v>
      </c>
    </row>
    <row r="57" spans="1:7">
      <c r="A57" t="s">
        <v>18</v>
      </c>
      <c r="B57">
        <v>4</v>
      </c>
      <c r="C57">
        <v>3.5</v>
      </c>
      <c r="E57">
        <v>5</v>
      </c>
      <c r="F57">
        <f>E57*C57*B57</f>
        <v>70</v>
      </c>
    </row>
    <row r="58" spans="1:7">
      <c r="B58">
        <v>2</v>
      </c>
      <c r="C58">
        <v>4.5</v>
      </c>
      <c r="E58">
        <v>5</v>
      </c>
      <c r="F58">
        <f t="shared" ref="F58:F59" si="1">E58*C58*B58</f>
        <v>45</v>
      </c>
    </row>
    <row r="59" spans="1:7">
      <c r="B59">
        <v>1</v>
      </c>
      <c r="C59">
        <v>4.5</v>
      </c>
      <c r="E59">
        <v>9</v>
      </c>
      <c r="F59">
        <f t="shared" si="1"/>
        <v>40.5</v>
      </c>
    </row>
    <row r="60" spans="1:7">
      <c r="F60">
        <f>SUM(F57:F59)</f>
        <v>155.5</v>
      </c>
      <c r="G60" t="s">
        <v>10</v>
      </c>
    </row>
    <row r="62" spans="1:7">
      <c r="A62" t="s">
        <v>19</v>
      </c>
      <c r="F62">
        <v>868</v>
      </c>
      <c r="G62" t="s">
        <v>8</v>
      </c>
    </row>
    <row r="64" spans="1:7">
      <c r="A64" t="s">
        <v>20</v>
      </c>
    </row>
    <row r="65" spans="1:7">
      <c r="A65" t="s">
        <v>21</v>
      </c>
      <c r="B65">
        <v>2</v>
      </c>
      <c r="C65">
        <v>6</v>
      </c>
      <c r="E65">
        <v>4.5</v>
      </c>
      <c r="F65">
        <f>E65*C65*B65</f>
        <v>54</v>
      </c>
    </row>
    <row r="66" spans="1:7">
      <c r="B66">
        <v>3</v>
      </c>
      <c r="C66">
        <v>3.75</v>
      </c>
      <c r="E66">
        <v>4.5</v>
      </c>
      <c r="F66">
        <f>E66*C66*B66</f>
        <v>50.625</v>
      </c>
    </row>
    <row r="67" spans="1:7">
      <c r="F67">
        <f>SUM(F65:F66)</f>
        <v>104.625</v>
      </c>
      <c r="G67" t="s">
        <v>8</v>
      </c>
    </row>
    <row r="68" spans="1:7">
      <c r="A68"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 </vt:lpstr>
      <vt:lpstr>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 A S</dc:creator>
  <cp:lastModifiedBy>amar patil</cp:lastModifiedBy>
  <dcterms:created xsi:type="dcterms:W3CDTF">2023-05-30T04:59:56Z</dcterms:created>
  <dcterms:modified xsi:type="dcterms:W3CDTF">2023-09-05T11:35:32Z</dcterms:modified>
</cp:coreProperties>
</file>