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t Kulkarni\Documents\R Programming\Suppply Chain and Logistic Analytics\"/>
    </mc:Choice>
  </mc:AlternateContent>
  <bookViews>
    <workbookView xWindow="0" yWindow="0" windowWidth="23040" windowHeight="9096"/>
  </bookViews>
  <sheets>
    <sheet name="Chase" sheetId="1" r:id="rId1"/>
    <sheet name="Level" sheetId="2" r:id="rId2"/>
    <sheet name="Mixed" sheetId="3" r:id="rId3"/>
    <sheet name="Chase HC" sheetId="4" r:id="rId4"/>
    <sheet name="Level HC" sheetId="5" r:id="rId5"/>
    <sheet name="Mixed HC" sheetId="6" r:id="rId6"/>
    <sheet name="Chase IC" sheetId="7" r:id="rId7"/>
    <sheet name="Level IC" sheetId="11" r:id="rId8"/>
    <sheet name="Mixed IC" sheetId="8" r:id="rId9"/>
    <sheet name="Consolidated" sheetId="12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8" l="1"/>
  <c r="B22" i="11"/>
  <c r="U9" i="11" s="1"/>
  <c r="C20" i="7"/>
  <c r="B24" i="6"/>
  <c r="S4" i="6" s="1"/>
  <c r="B25" i="5"/>
  <c r="C23" i="4"/>
  <c r="Y9" i="4" s="1"/>
  <c r="D24" i="11"/>
  <c r="O14" i="11"/>
  <c r="N14" i="11"/>
  <c r="V13" i="11"/>
  <c r="T13" i="11"/>
  <c r="S13" i="11"/>
  <c r="R13" i="11"/>
  <c r="P13" i="11"/>
  <c r="J13" i="11"/>
  <c r="I13" i="11"/>
  <c r="L13" i="11" s="1"/>
  <c r="G13" i="11"/>
  <c r="V12" i="11"/>
  <c r="T12" i="11"/>
  <c r="S12" i="11"/>
  <c r="R12" i="11"/>
  <c r="P12" i="11"/>
  <c r="J12" i="11"/>
  <c r="I12" i="11"/>
  <c r="L12" i="11" s="1"/>
  <c r="M12" i="11" s="1"/>
  <c r="G12" i="11"/>
  <c r="D12" i="11"/>
  <c r="D13" i="11" s="1"/>
  <c r="V11" i="11"/>
  <c r="T11" i="11"/>
  <c r="S11" i="11"/>
  <c r="R11" i="11"/>
  <c r="Q11" i="11"/>
  <c r="P11" i="11"/>
  <c r="L11" i="11"/>
  <c r="K11" i="11"/>
  <c r="J11" i="11"/>
  <c r="M11" i="11" s="1"/>
  <c r="I11" i="11"/>
  <c r="G11" i="11"/>
  <c r="V10" i="11"/>
  <c r="T10" i="11"/>
  <c r="S10" i="11"/>
  <c r="R10" i="11"/>
  <c r="P10" i="11"/>
  <c r="M10" i="11"/>
  <c r="L10" i="11"/>
  <c r="J10" i="11"/>
  <c r="I10" i="11"/>
  <c r="K10" i="11" s="1"/>
  <c r="Q10" i="11" s="1"/>
  <c r="G10" i="11"/>
  <c r="V9" i="11"/>
  <c r="T9" i="11"/>
  <c r="S9" i="11"/>
  <c r="R9" i="11"/>
  <c r="P9" i="11"/>
  <c r="L9" i="11"/>
  <c r="K9" i="11"/>
  <c r="Q9" i="11" s="1"/>
  <c r="J9" i="11"/>
  <c r="M9" i="11" s="1"/>
  <c r="I9" i="11"/>
  <c r="G9" i="11"/>
  <c r="V8" i="11"/>
  <c r="T8" i="11"/>
  <c r="S8" i="11"/>
  <c r="R8" i="11"/>
  <c r="P8" i="11"/>
  <c r="J8" i="11"/>
  <c r="I8" i="11"/>
  <c r="L8" i="11" s="1"/>
  <c r="G8" i="11"/>
  <c r="V7" i="11"/>
  <c r="T7" i="11"/>
  <c r="S7" i="11"/>
  <c r="R7" i="11"/>
  <c r="Q7" i="11"/>
  <c r="P7" i="11"/>
  <c r="L7" i="11"/>
  <c r="K7" i="11"/>
  <c r="J7" i="11"/>
  <c r="M7" i="11" s="1"/>
  <c r="I7" i="11"/>
  <c r="G7" i="11"/>
  <c r="V6" i="11"/>
  <c r="T6" i="11"/>
  <c r="S6" i="11"/>
  <c r="R6" i="11"/>
  <c r="Q6" i="11"/>
  <c r="P6" i="11"/>
  <c r="P14" i="11" s="1"/>
  <c r="K6" i="11"/>
  <c r="J6" i="11"/>
  <c r="I6" i="11"/>
  <c r="L6" i="11" s="1"/>
  <c r="M6" i="11" s="1"/>
  <c r="G6" i="11"/>
  <c r="V5" i="11"/>
  <c r="T5" i="11"/>
  <c r="S5" i="11"/>
  <c r="R5" i="11"/>
  <c r="P5" i="11"/>
  <c r="L5" i="11"/>
  <c r="M5" i="11" s="1"/>
  <c r="J5" i="11"/>
  <c r="I5" i="11"/>
  <c r="K5" i="11" s="1"/>
  <c r="Q5" i="11" s="1"/>
  <c r="G5" i="11"/>
  <c r="V4" i="11"/>
  <c r="T4" i="11"/>
  <c r="S4" i="11"/>
  <c r="R4" i="11"/>
  <c r="R14" i="11" s="1"/>
  <c r="P4" i="11"/>
  <c r="L4" i="11"/>
  <c r="M4" i="11" s="1"/>
  <c r="K4" i="11"/>
  <c r="Q4" i="11" s="1"/>
  <c r="J4" i="11"/>
  <c r="I4" i="11"/>
  <c r="G4" i="11"/>
  <c r="V3" i="11"/>
  <c r="V14" i="11" s="1"/>
  <c r="T3" i="11"/>
  <c r="S3" i="11"/>
  <c r="R3" i="11"/>
  <c r="P3" i="11"/>
  <c r="L3" i="11"/>
  <c r="K3" i="11"/>
  <c r="Q3" i="11" s="1"/>
  <c r="J3" i="11"/>
  <c r="M3" i="11" s="1"/>
  <c r="I3" i="11"/>
  <c r="G3" i="11"/>
  <c r="D3" i="11"/>
  <c r="D4" i="11" s="1"/>
  <c r="V2" i="11"/>
  <c r="T2" i="11"/>
  <c r="T14" i="11" s="1"/>
  <c r="S2" i="11"/>
  <c r="S14" i="11" s="1"/>
  <c r="R2" i="11"/>
  <c r="P2" i="11"/>
  <c r="J2" i="11"/>
  <c r="M2" i="11" s="1"/>
  <c r="I2" i="11"/>
  <c r="L2" i="11" s="1"/>
  <c r="G2" i="11"/>
  <c r="D2" i="11"/>
  <c r="U13" i="8"/>
  <c r="T13" i="8"/>
  <c r="S13" i="8"/>
  <c r="Q13" i="8"/>
  <c r="I13" i="8"/>
  <c r="K13" i="8" s="1"/>
  <c r="R13" i="8" s="1"/>
  <c r="H13" i="8"/>
  <c r="F13" i="8"/>
  <c r="U12" i="8"/>
  <c r="T12" i="8"/>
  <c r="S12" i="8"/>
  <c r="Q12" i="8"/>
  <c r="I12" i="8"/>
  <c r="K12" i="8" s="1"/>
  <c r="R12" i="8" s="1"/>
  <c r="H12" i="8"/>
  <c r="L12" i="8" s="1"/>
  <c r="F12" i="8"/>
  <c r="E12" i="8"/>
  <c r="W12" i="8" s="1"/>
  <c r="W11" i="8"/>
  <c r="U11" i="8"/>
  <c r="T11" i="8"/>
  <c r="S11" i="8"/>
  <c r="Q11" i="8"/>
  <c r="I11" i="8"/>
  <c r="K11" i="8" s="1"/>
  <c r="R11" i="8" s="1"/>
  <c r="H11" i="8"/>
  <c r="F11" i="8"/>
  <c r="V11" i="8" s="1"/>
  <c r="W10" i="8"/>
  <c r="V10" i="8"/>
  <c r="U10" i="8"/>
  <c r="T10" i="8"/>
  <c r="S10" i="8"/>
  <c r="Q10" i="8"/>
  <c r="L10" i="8"/>
  <c r="M10" i="8" s="1"/>
  <c r="K10" i="8"/>
  <c r="R10" i="8" s="1"/>
  <c r="I10" i="8"/>
  <c r="H10" i="8"/>
  <c r="F10" i="8"/>
  <c r="W9" i="8"/>
  <c r="V9" i="8"/>
  <c r="U9" i="8"/>
  <c r="T9" i="8"/>
  <c r="T14" i="8" s="1"/>
  <c r="S9" i="8"/>
  <c r="Q9" i="8"/>
  <c r="I9" i="8"/>
  <c r="K9" i="8" s="1"/>
  <c r="R9" i="8" s="1"/>
  <c r="H9" i="8"/>
  <c r="F9" i="8"/>
  <c r="W8" i="8"/>
  <c r="U8" i="8"/>
  <c r="S8" i="8"/>
  <c r="Q8" i="8"/>
  <c r="I8" i="8"/>
  <c r="K8" i="8" s="1"/>
  <c r="R8" i="8" s="1"/>
  <c r="H8" i="8"/>
  <c r="L8" i="8" s="1"/>
  <c r="M8" i="8" s="1"/>
  <c r="F8" i="8"/>
  <c r="V8" i="8" s="1"/>
  <c r="W7" i="8"/>
  <c r="U7" i="8"/>
  <c r="S7" i="8"/>
  <c r="Q7" i="8"/>
  <c r="L7" i="8"/>
  <c r="M7" i="8" s="1"/>
  <c r="K7" i="8"/>
  <c r="R7" i="8" s="1"/>
  <c r="I7" i="8"/>
  <c r="H7" i="8"/>
  <c r="F7" i="8"/>
  <c r="V7" i="8" s="1"/>
  <c r="W6" i="8"/>
  <c r="V6" i="8"/>
  <c r="U6" i="8"/>
  <c r="S6" i="8"/>
  <c r="Q6" i="8"/>
  <c r="I6" i="8"/>
  <c r="K6" i="8" s="1"/>
  <c r="R6" i="8" s="1"/>
  <c r="X6" i="8" s="1"/>
  <c r="H6" i="8"/>
  <c r="F6" i="8"/>
  <c r="U5" i="8"/>
  <c r="S5" i="8"/>
  <c r="Q5" i="8"/>
  <c r="Q14" i="8" s="1"/>
  <c r="I5" i="8"/>
  <c r="K5" i="8" s="1"/>
  <c r="R5" i="8" s="1"/>
  <c r="H5" i="8"/>
  <c r="L5" i="8" s="1"/>
  <c r="F5" i="8"/>
  <c r="M5" i="8" s="1"/>
  <c r="U4" i="8"/>
  <c r="S4" i="8"/>
  <c r="R4" i="8"/>
  <c r="Q4" i="8"/>
  <c r="L4" i="8"/>
  <c r="M4" i="8" s="1"/>
  <c r="K4" i="8"/>
  <c r="I4" i="8"/>
  <c r="H4" i="8"/>
  <c r="F4" i="8"/>
  <c r="V4" i="8" s="1"/>
  <c r="W3" i="8"/>
  <c r="V3" i="8"/>
  <c r="U3" i="8"/>
  <c r="S3" i="8"/>
  <c r="Q3" i="8"/>
  <c r="I3" i="8"/>
  <c r="K3" i="8" s="1"/>
  <c r="H3" i="8"/>
  <c r="F3" i="8"/>
  <c r="E3" i="8"/>
  <c r="E4" i="8" s="1"/>
  <c r="W2" i="8"/>
  <c r="U2" i="8"/>
  <c r="U14" i="8" s="1"/>
  <c r="S2" i="8"/>
  <c r="S14" i="8" s="1"/>
  <c r="Q2" i="8"/>
  <c r="I2" i="8"/>
  <c r="K2" i="8" s="1"/>
  <c r="R2" i="8" s="1"/>
  <c r="H2" i="8"/>
  <c r="L2" i="8" s="1"/>
  <c r="F2" i="8"/>
  <c r="E2" i="8"/>
  <c r="E22" i="7"/>
  <c r="K14" i="7" s="1"/>
  <c r="M14" i="7" s="1"/>
  <c r="O14" i="7" s="1"/>
  <c r="P14" i="7" s="1"/>
  <c r="X14" i="7" s="1"/>
  <c r="S15" i="7"/>
  <c r="Z14" i="7"/>
  <c r="Y14" i="7"/>
  <c r="N14" i="7"/>
  <c r="D14" i="7"/>
  <c r="H14" i="7" s="1"/>
  <c r="Z13" i="7"/>
  <c r="Y13" i="7"/>
  <c r="N13" i="7"/>
  <c r="K13" i="7"/>
  <c r="D13" i="7"/>
  <c r="H13" i="7" s="1"/>
  <c r="Z12" i="7"/>
  <c r="Y12" i="7"/>
  <c r="N12" i="7"/>
  <c r="D12" i="7"/>
  <c r="H12" i="7" s="1"/>
  <c r="Z11" i="7"/>
  <c r="Y11" i="7"/>
  <c r="N11" i="7"/>
  <c r="K11" i="7"/>
  <c r="D11" i="7"/>
  <c r="H11" i="7" s="1"/>
  <c r="Z10" i="7"/>
  <c r="Y10" i="7"/>
  <c r="N10" i="7"/>
  <c r="D10" i="7"/>
  <c r="H10" i="7" s="1"/>
  <c r="Z9" i="7"/>
  <c r="Y9" i="7"/>
  <c r="N9" i="7"/>
  <c r="K9" i="7"/>
  <c r="D9" i="7"/>
  <c r="H9" i="7" s="1"/>
  <c r="Z8" i="7"/>
  <c r="Y8" i="7"/>
  <c r="N8" i="7"/>
  <c r="D8" i="7"/>
  <c r="H8" i="7" s="1"/>
  <c r="Z7" i="7"/>
  <c r="Y7" i="7"/>
  <c r="N7" i="7"/>
  <c r="K7" i="7"/>
  <c r="D7" i="7"/>
  <c r="H7" i="7" s="1"/>
  <c r="Z6" i="7"/>
  <c r="Y6" i="7"/>
  <c r="N6" i="7"/>
  <c r="D6" i="7"/>
  <c r="H6" i="7" s="1"/>
  <c r="Z5" i="7"/>
  <c r="N5" i="7"/>
  <c r="K5" i="7"/>
  <c r="D5" i="7"/>
  <c r="H5" i="7" s="1"/>
  <c r="Z4" i="7"/>
  <c r="Z15" i="7" s="1"/>
  <c r="Y4" i="7"/>
  <c r="N4" i="7"/>
  <c r="D4" i="7"/>
  <c r="H4" i="7" s="1"/>
  <c r="Z3" i="7"/>
  <c r="Y3" i="7"/>
  <c r="X3" i="7"/>
  <c r="N3" i="7"/>
  <c r="K3" i="7"/>
  <c r="D3" i="7"/>
  <c r="H3" i="7" s="1"/>
  <c r="U13" i="6"/>
  <c r="T13" i="6"/>
  <c r="S13" i="6"/>
  <c r="Q13" i="6"/>
  <c r="I13" i="6"/>
  <c r="K13" i="6" s="1"/>
  <c r="R13" i="6" s="1"/>
  <c r="H13" i="6"/>
  <c r="L13" i="6" s="1"/>
  <c r="M13" i="6" s="1"/>
  <c r="N13" i="6" s="1"/>
  <c r="F13" i="6"/>
  <c r="V13" i="6" s="1"/>
  <c r="W12" i="6"/>
  <c r="U12" i="6"/>
  <c r="T12" i="6"/>
  <c r="S12" i="6"/>
  <c r="Q12" i="6"/>
  <c r="I12" i="6"/>
  <c r="K12" i="6" s="1"/>
  <c r="R12" i="6" s="1"/>
  <c r="H12" i="6"/>
  <c r="L12" i="6" s="1"/>
  <c r="M12" i="6" s="1"/>
  <c r="N12" i="6" s="1"/>
  <c r="F12" i="6"/>
  <c r="V12" i="6" s="1"/>
  <c r="E12" i="6"/>
  <c r="E13" i="6" s="1"/>
  <c r="W13" i="6" s="1"/>
  <c r="W11" i="6"/>
  <c r="U11" i="6"/>
  <c r="T11" i="6"/>
  <c r="S11" i="6"/>
  <c r="Q11" i="6"/>
  <c r="I11" i="6"/>
  <c r="K11" i="6" s="1"/>
  <c r="H11" i="6"/>
  <c r="F11" i="6"/>
  <c r="V11" i="6" s="1"/>
  <c r="W10" i="6"/>
  <c r="V10" i="6"/>
  <c r="U10" i="6"/>
  <c r="T10" i="6"/>
  <c r="Q10" i="6"/>
  <c r="I10" i="6"/>
  <c r="K10" i="6" s="1"/>
  <c r="H10" i="6"/>
  <c r="F10" i="6"/>
  <c r="W9" i="6"/>
  <c r="U9" i="6"/>
  <c r="T9" i="6"/>
  <c r="T14" i="6" s="1"/>
  <c r="Q9" i="6"/>
  <c r="I9" i="6"/>
  <c r="K9" i="6" s="1"/>
  <c r="H9" i="6"/>
  <c r="F9" i="6"/>
  <c r="V9" i="6" s="1"/>
  <c r="W8" i="6"/>
  <c r="V8" i="6"/>
  <c r="U8" i="6"/>
  <c r="Q8" i="6"/>
  <c r="I8" i="6"/>
  <c r="K8" i="6" s="1"/>
  <c r="R8" i="6" s="1"/>
  <c r="H8" i="6"/>
  <c r="F8" i="6"/>
  <c r="W7" i="6"/>
  <c r="V7" i="6"/>
  <c r="U7" i="6"/>
  <c r="Q7" i="6"/>
  <c r="I7" i="6"/>
  <c r="K7" i="6" s="1"/>
  <c r="H7" i="6"/>
  <c r="F7" i="6"/>
  <c r="W6" i="6"/>
  <c r="U6" i="6"/>
  <c r="S6" i="6"/>
  <c r="Q6" i="6"/>
  <c r="I6" i="6"/>
  <c r="K6" i="6" s="1"/>
  <c r="H6" i="6"/>
  <c r="F6" i="6"/>
  <c r="V6" i="6" s="1"/>
  <c r="V5" i="6"/>
  <c r="U5" i="6"/>
  <c r="S5" i="6"/>
  <c r="Q5" i="6"/>
  <c r="I5" i="6"/>
  <c r="K5" i="6" s="1"/>
  <c r="R5" i="6" s="1"/>
  <c r="H5" i="6"/>
  <c r="L5" i="6" s="1"/>
  <c r="M5" i="6" s="1"/>
  <c r="F5" i="6"/>
  <c r="U4" i="6"/>
  <c r="Q4" i="6"/>
  <c r="K4" i="6"/>
  <c r="R4" i="6" s="1"/>
  <c r="I4" i="6"/>
  <c r="H4" i="6"/>
  <c r="F4" i="6"/>
  <c r="V4" i="6" s="1"/>
  <c r="V3" i="6"/>
  <c r="U3" i="6"/>
  <c r="Q3" i="6"/>
  <c r="I3" i="6"/>
  <c r="K3" i="6" s="1"/>
  <c r="R3" i="6" s="1"/>
  <c r="H3" i="6"/>
  <c r="L3" i="6" s="1"/>
  <c r="M3" i="6" s="1"/>
  <c r="F3" i="6"/>
  <c r="U2" i="6"/>
  <c r="U14" i="6" s="1"/>
  <c r="S2" i="6"/>
  <c r="R2" i="6"/>
  <c r="Q2" i="6"/>
  <c r="K2" i="6"/>
  <c r="L2" i="6" s="1"/>
  <c r="I2" i="6"/>
  <c r="H2" i="6"/>
  <c r="F2" i="6"/>
  <c r="M2" i="6" s="1"/>
  <c r="E2" i="6"/>
  <c r="E3" i="6" s="1"/>
  <c r="D24" i="5"/>
  <c r="O14" i="5"/>
  <c r="N14" i="5"/>
  <c r="V13" i="5"/>
  <c r="U13" i="5"/>
  <c r="T13" i="5"/>
  <c r="S13" i="5"/>
  <c r="R13" i="5"/>
  <c r="P13" i="5"/>
  <c r="J13" i="5"/>
  <c r="I13" i="5"/>
  <c r="L13" i="5" s="1"/>
  <c r="G13" i="5"/>
  <c r="D13" i="5"/>
  <c r="V12" i="5"/>
  <c r="U12" i="5"/>
  <c r="T12" i="5"/>
  <c r="S12" i="5"/>
  <c r="R12" i="5"/>
  <c r="P12" i="5"/>
  <c r="W12" i="5" s="1"/>
  <c r="J12" i="5"/>
  <c r="I12" i="5"/>
  <c r="K12" i="5" s="1"/>
  <c r="Q12" i="5" s="1"/>
  <c r="G12" i="5"/>
  <c r="D12" i="5"/>
  <c r="V11" i="5"/>
  <c r="U11" i="5"/>
  <c r="T11" i="5"/>
  <c r="S11" i="5"/>
  <c r="R11" i="5"/>
  <c r="P11" i="5"/>
  <c r="K11" i="5"/>
  <c r="Q11" i="5" s="1"/>
  <c r="J11" i="5"/>
  <c r="M11" i="5" s="1"/>
  <c r="I11" i="5"/>
  <c r="L11" i="5" s="1"/>
  <c r="G11" i="5"/>
  <c r="V10" i="5"/>
  <c r="U10" i="5"/>
  <c r="T10" i="5"/>
  <c r="S10" i="5"/>
  <c r="R10" i="5"/>
  <c r="P10" i="5"/>
  <c r="J10" i="5"/>
  <c r="I10" i="5"/>
  <c r="L10" i="5" s="1"/>
  <c r="M10" i="5" s="1"/>
  <c r="G10" i="5"/>
  <c r="V9" i="5"/>
  <c r="U9" i="5"/>
  <c r="T9" i="5"/>
  <c r="S9" i="5"/>
  <c r="R9" i="5"/>
  <c r="Q9" i="5"/>
  <c r="W9" i="5" s="1"/>
  <c r="P9" i="5"/>
  <c r="L9" i="5"/>
  <c r="M9" i="5" s="1"/>
  <c r="K9" i="5"/>
  <c r="J9" i="5"/>
  <c r="I9" i="5"/>
  <c r="G9" i="5"/>
  <c r="V8" i="5"/>
  <c r="U8" i="5"/>
  <c r="T8" i="5"/>
  <c r="S8" i="5"/>
  <c r="R8" i="5"/>
  <c r="P8" i="5"/>
  <c r="J8" i="5"/>
  <c r="I8" i="5"/>
  <c r="L8" i="5" s="1"/>
  <c r="G8" i="5"/>
  <c r="V7" i="5"/>
  <c r="T7" i="5"/>
  <c r="S7" i="5"/>
  <c r="R7" i="5"/>
  <c r="P7" i="5"/>
  <c r="K7" i="5"/>
  <c r="Q7" i="5" s="1"/>
  <c r="J7" i="5"/>
  <c r="I7" i="5"/>
  <c r="L7" i="5" s="1"/>
  <c r="G7" i="5"/>
  <c r="V6" i="5"/>
  <c r="T6" i="5"/>
  <c r="S6" i="5"/>
  <c r="R6" i="5"/>
  <c r="P6" i="5"/>
  <c r="J6" i="5"/>
  <c r="I6" i="5"/>
  <c r="L6" i="5" s="1"/>
  <c r="G6" i="5"/>
  <c r="V5" i="5"/>
  <c r="T5" i="5"/>
  <c r="S5" i="5"/>
  <c r="R5" i="5"/>
  <c r="P5" i="5"/>
  <c r="J5" i="5"/>
  <c r="I5" i="5"/>
  <c r="L5" i="5" s="1"/>
  <c r="M5" i="5" s="1"/>
  <c r="G5" i="5"/>
  <c r="V4" i="5"/>
  <c r="T4" i="5"/>
  <c r="S4" i="5"/>
  <c r="R4" i="5"/>
  <c r="R14" i="5" s="1"/>
  <c r="P4" i="5"/>
  <c r="M4" i="5"/>
  <c r="L4" i="5"/>
  <c r="J4" i="5"/>
  <c r="I4" i="5"/>
  <c r="K4" i="5" s="1"/>
  <c r="Q4" i="5" s="1"/>
  <c r="G4" i="5"/>
  <c r="V3" i="5"/>
  <c r="T3" i="5"/>
  <c r="S3" i="5"/>
  <c r="R3" i="5"/>
  <c r="Q3" i="5"/>
  <c r="P3" i="5"/>
  <c r="L3" i="5"/>
  <c r="M3" i="5" s="1"/>
  <c r="K3" i="5"/>
  <c r="J3" i="5"/>
  <c r="I3" i="5"/>
  <c r="G3" i="5"/>
  <c r="D3" i="5"/>
  <c r="D4" i="5" s="1"/>
  <c r="V2" i="5"/>
  <c r="V14" i="5" s="1"/>
  <c r="U2" i="5"/>
  <c r="T2" i="5"/>
  <c r="T14" i="5" s="1"/>
  <c r="S2" i="5"/>
  <c r="S14" i="5" s="1"/>
  <c r="R2" i="5"/>
  <c r="P2" i="5"/>
  <c r="P14" i="5" s="1"/>
  <c r="L2" i="5"/>
  <c r="K2" i="5"/>
  <c r="Q2" i="5" s="1"/>
  <c r="J2" i="5"/>
  <c r="M2" i="5" s="1"/>
  <c r="I2" i="5"/>
  <c r="G2" i="5"/>
  <c r="D2" i="5"/>
  <c r="E22" i="4"/>
  <c r="K13" i="4" s="1"/>
  <c r="S15" i="4"/>
  <c r="Z14" i="4"/>
  <c r="Y14" i="4"/>
  <c r="N14" i="4"/>
  <c r="K14" i="4"/>
  <c r="M14" i="4" s="1"/>
  <c r="I14" i="4"/>
  <c r="J14" i="4" s="1"/>
  <c r="H14" i="4"/>
  <c r="T14" i="4" s="1"/>
  <c r="D14" i="4"/>
  <c r="Z13" i="4"/>
  <c r="N13" i="4"/>
  <c r="D13" i="4"/>
  <c r="H13" i="4" s="1"/>
  <c r="Z12" i="4"/>
  <c r="N12" i="4"/>
  <c r="K12" i="4"/>
  <c r="I12" i="4"/>
  <c r="J12" i="4" s="1"/>
  <c r="H12" i="4"/>
  <c r="T12" i="4" s="1"/>
  <c r="D12" i="4"/>
  <c r="Z11" i="4"/>
  <c r="Y11" i="4"/>
  <c r="N11" i="4"/>
  <c r="D11" i="4"/>
  <c r="H11" i="4" s="1"/>
  <c r="Z10" i="4"/>
  <c r="N10" i="4"/>
  <c r="K10" i="4"/>
  <c r="I10" i="4"/>
  <c r="J10" i="4" s="1"/>
  <c r="H10" i="4"/>
  <c r="T10" i="4" s="1"/>
  <c r="D10" i="4"/>
  <c r="Z9" i="4"/>
  <c r="N9" i="4"/>
  <c r="K9" i="4"/>
  <c r="D9" i="4"/>
  <c r="H9" i="4" s="1"/>
  <c r="Z8" i="4"/>
  <c r="Y8" i="4"/>
  <c r="N8" i="4"/>
  <c r="K8" i="4"/>
  <c r="I8" i="4"/>
  <c r="J8" i="4" s="1"/>
  <c r="H8" i="4"/>
  <c r="T8" i="4" s="1"/>
  <c r="D8" i="4"/>
  <c r="Z7" i="4"/>
  <c r="N7" i="4"/>
  <c r="K7" i="4"/>
  <c r="D7" i="4"/>
  <c r="H7" i="4" s="1"/>
  <c r="Z6" i="4"/>
  <c r="N6" i="4"/>
  <c r="K6" i="4"/>
  <c r="I6" i="4"/>
  <c r="J6" i="4" s="1"/>
  <c r="H6" i="4"/>
  <c r="T6" i="4" s="1"/>
  <c r="D6" i="4"/>
  <c r="Z5" i="4"/>
  <c r="W5" i="4"/>
  <c r="N5" i="4"/>
  <c r="H5" i="4"/>
  <c r="L5" i="4" s="1"/>
  <c r="D5" i="4"/>
  <c r="Z4" i="4"/>
  <c r="Z15" i="4" s="1"/>
  <c r="Y4" i="4"/>
  <c r="T4" i="4"/>
  <c r="U4" i="4" s="1"/>
  <c r="V4" i="4" s="1"/>
  <c r="N4" i="4"/>
  <c r="K4" i="4"/>
  <c r="I4" i="4"/>
  <c r="J4" i="4" s="1"/>
  <c r="H4" i="4"/>
  <c r="W4" i="4" s="1"/>
  <c r="D4" i="4"/>
  <c r="Z3" i="4"/>
  <c r="Y3" i="4"/>
  <c r="X3" i="4"/>
  <c r="W3" i="4"/>
  <c r="N3" i="4"/>
  <c r="L3" i="4"/>
  <c r="K3" i="4"/>
  <c r="M3" i="4" s="1"/>
  <c r="J3" i="4"/>
  <c r="I3" i="4"/>
  <c r="H3" i="4"/>
  <c r="T3" i="4" s="1"/>
  <c r="D3" i="4"/>
  <c r="X3" i="3"/>
  <c r="X4" i="3"/>
  <c r="X5" i="3"/>
  <c r="X6" i="3"/>
  <c r="X7" i="3"/>
  <c r="X8" i="3"/>
  <c r="X9" i="3"/>
  <c r="X10" i="3"/>
  <c r="X11" i="3"/>
  <c r="X12" i="3"/>
  <c r="X13" i="3"/>
  <c r="X2" i="3"/>
  <c r="W14" i="3"/>
  <c r="W3" i="3"/>
  <c r="W4" i="3"/>
  <c r="W5" i="3"/>
  <c r="W6" i="3"/>
  <c r="W7" i="3"/>
  <c r="W8" i="3"/>
  <c r="W9" i="3"/>
  <c r="W10" i="3"/>
  <c r="W11" i="3"/>
  <c r="W12" i="3"/>
  <c r="W13" i="3"/>
  <c r="W2" i="3"/>
  <c r="R14" i="3"/>
  <c r="S14" i="3"/>
  <c r="T14" i="3"/>
  <c r="U14" i="3"/>
  <c r="V14" i="3"/>
  <c r="V3" i="3"/>
  <c r="V4" i="3"/>
  <c r="V5" i="3"/>
  <c r="V6" i="3"/>
  <c r="V7" i="3"/>
  <c r="V8" i="3"/>
  <c r="V9" i="3"/>
  <c r="V10" i="3"/>
  <c r="V11" i="3"/>
  <c r="V12" i="3"/>
  <c r="V13" i="3"/>
  <c r="V2" i="3"/>
  <c r="U3" i="3"/>
  <c r="U4" i="3"/>
  <c r="U5" i="3"/>
  <c r="U6" i="3"/>
  <c r="U7" i="3"/>
  <c r="U8" i="3"/>
  <c r="U9" i="3"/>
  <c r="U10" i="3"/>
  <c r="U11" i="3"/>
  <c r="U12" i="3"/>
  <c r="U13" i="3"/>
  <c r="U2" i="3"/>
  <c r="R3" i="3"/>
  <c r="R4" i="3"/>
  <c r="R5" i="3"/>
  <c r="R6" i="3"/>
  <c r="R7" i="3"/>
  <c r="R8" i="3"/>
  <c r="R9" i="3"/>
  <c r="R10" i="3"/>
  <c r="R11" i="3"/>
  <c r="R12" i="3"/>
  <c r="R13" i="3"/>
  <c r="R2" i="3"/>
  <c r="Q3" i="3"/>
  <c r="Q4" i="3"/>
  <c r="Q5" i="3"/>
  <c r="Q6" i="3"/>
  <c r="Q7" i="3"/>
  <c r="Q8" i="3"/>
  <c r="Q9" i="3"/>
  <c r="Q10" i="3"/>
  <c r="Q11" i="3"/>
  <c r="Q12" i="3"/>
  <c r="Q13" i="3"/>
  <c r="Q2" i="3"/>
  <c r="F3" i="3"/>
  <c r="F4" i="3"/>
  <c r="F5" i="3"/>
  <c r="F6" i="3"/>
  <c r="F7" i="3"/>
  <c r="F8" i="3"/>
  <c r="F9" i="3"/>
  <c r="F10" i="3"/>
  <c r="F11" i="3"/>
  <c r="F12" i="3"/>
  <c r="F13" i="3"/>
  <c r="F2" i="3"/>
  <c r="N6" i="3"/>
  <c r="M11" i="3"/>
  <c r="M10" i="3"/>
  <c r="M9" i="3"/>
  <c r="M8" i="3"/>
  <c r="M7" i="3"/>
  <c r="M6" i="3"/>
  <c r="L3" i="3"/>
  <c r="L4" i="3"/>
  <c r="L5" i="3"/>
  <c r="L6" i="3"/>
  <c r="L7" i="3"/>
  <c r="L8" i="3"/>
  <c r="L9" i="3"/>
  <c r="L10" i="3"/>
  <c r="L11" i="3"/>
  <c r="L12" i="3"/>
  <c r="L13" i="3"/>
  <c r="L2" i="3"/>
  <c r="K4" i="3"/>
  <c r="K5" i="3"/>
  <c r="K12" i="3"/>
  <c r="K13" i="3"/>
  <c r="E12" i="3"/>
  <c r="E13" i="3" s="1"/>
  <c r="V3" i="2"/>
  <c r="V4" i="2"/>
  <c r="V5" i="2"/>
  <c r="V6" i="2"/>
  <c r="V7" i="2"/>
  <c r="V8" i="2"/>
  <c r="V9" i="2"/>
  <c r="V10" i="2"/>
  <c r="V11" i="2"/>
  <c r="V12" i="2"/>
  <c r="V13" i="2"/>
  <c r="V2" i="2"/>
  <c r="V14" i="2" s="1"/>
  <c r="U8" i="2"/>
  <c r="U9" i="2"/>
  <c r="U10" i="2"/>
  <c r="U11" i="2"/>
  <c r="T3" i="2"/>
  <c r="T4" i="2"/>
  <c r="T5" i="2"/>
  <c r="T6" i="2"/>
  <c r="T7" i="2"/>
  <c r="T8" i="2"/>
  <c r="T9" i="2"/>
  <c r="T10" i="2"/>
  <c r="T11" i="2"/>
  <c r="T12" i="2"/>
  <c r="T13" i="2"/>
  <c r="T2" i="2"/>
  <c r="T14" i="2" s="1"/>
  <c r="S3" i="2"/>
  <c r="S14" i="2" s="1"/>
  <c r="S4" i="2"/>
  <c r="S5" i="2"/>
  <c r="S6" i="2"/>
  <c r="S7" i="2"/>
  <c r="S8" i="2"/>
  <c r="S9" i="2"/>
  <c r="S10" i="2"/>
  <c r="S11" i="2"/>
  <c r="S12" i="2"/>
  <c r="S13" i="2"/>
  <c r="S2" i="2"/>
  <c r="R3" i="2"/>
  <c r="R4" i="2"/>
  <c r="R5" i="2"/>
  <c r="R6" i="2"/>
  <c r="R7" i="2"/>
  <c r="R8" i="2"/>
  <c r="R14" i="2" s="1"/>
  <c r="R9" i="2"/>
  <c r="R10" i="2"/>
  <c r="R11" i="2"/>
  <c r="R12" i="2"/>
  <c r="R13" i="2"/>
  <c r="R2" i="2"/>
  <c r="P3" i="2"/>
  <c r="P4" i="2"/>
  <c r="P5" i="2"/>
  <c r="P6" i="2"/>
  <c r="P7" i="2"/>
  <c r="P8" i="2"/>
  <c r="P9" i="2"/>
  <c r="P10" i="2"/>
  <c r="P11" i="2"/>
  <c r="P12" i="2"/>
  <c r="P13" i="2"/>
  <c r="P2" i="2"/>
  <c r="P14" i="2" s="1"/>
  <c r="O14" i="2"/>
  <c r="N14" i="2"/>
  <c r="L5" i="2"/>
  <c r="L6" i="2"/>
  <c r="L13" i="2"/>
  <c r="L2" i="2"/>
  <c r="J3" i="2"/>
  <c r="J4" i="2"/>
  <c r="J5" i="2"/>
  <c r="M5" i="2" s="1"/>
  <c r="J6" i="2"/>
  <c r="M6" i="2" s="1"/>
  <c r="J7" i="2"/>
  <c r="M7" i="2" s="1"/>
  <c r="J8" i="2"/>
  <c r="M8" i="2" s="1"/>
  <c r="J9" i="2"/>
  <c r="J10" i="2"/>
  <c r="J11" i="2"/>
  <c r="J12" i="2"/>
  <c r="J13" i="2"/>
  <c r="M13" i="2" s="1"/>
  <c r="J2" i="2"/>
  <c r="M2" i="2" s="1"/>
  <c r="I3" i="2"/>
  <c r="K3" i="2" s="1"/>
  <c r="Q3" i="2" s="1"/>
  <c r="I4" i="2"/>
  <c r="K4" i="2" s="1"/>
  <c r="Q4" i="2" s="1"/>
  <c r="I5" i="2"/>
  <c r="K5" i="2" s="1"/>
  <c r="Q5" i="2" s="1"/>
  <c r="I6" i="2"/>
  <c r="K6" i="2" s="1"/>
  <c r="Q6" i="2" s="1"/>
  <c r="I7" i="2"/>
  <c r="L7" i="2" s="1"/>
  <c r="I8" i="2"/>
  <c r="L8" i="2" s="1"/>
  <c r="I9" i="2"/>
  <c r="L9" i="2" s="1"/>
  <c r="M9" i="2" s="1"/>
  <c r="I10" i="2"/>
  <c r="K10" i="2" s="1"/>
  <c r="Q10" i="2" s="1"/>
  <c r="I11" i="2"/>
  <c r="K11" i="2" s="1"/>
  <c r="Q11" i="2" s="1"/>
  <c r="W11" i="2" s="1"/>
  <c r="I12" i="2"/>
  <c r="K12" i="2" s="1"/>
  <c r="Q12" i="2" s="1"/>
  <c r="I13" i="2"/>
  <c r="K13" i="2" s="1"/>
  <c r="Q13" i="2" s="1"/>
  <c r="I2" i="2"/>
  <c r="K2" i="2" s="1"/>
  <c r="Q2" i="2" s="1"/>
  <c r="G3" i="2"/>
  <c r="G4" i="2"/>
  <c r="G5" i="2"/>
  <c r="G6" i="2"/>
  <c r="G7" i="2"/>
  <c r="G8" i="2"/>
  <c r="G9" i="2"/>
  <c r="G10" i="2"/>
  <c r="G11" i="2"/>
  <c r="G12" i="2"/>
  <c r="G13" i="2"/>
  <c r="G2" i="2"/>
  <c r="D24" i="2"/>
  <c r="Z4" i="1"/>
  <c r="Z5" i="1"/>
  <c r="Z6" i="1"/>
  <c r="Z7" i="1"/>
  <c r="Z8" i="1"/>
  <c r="Z9" i="1"/>
  <c r="Z10" i="1"/>
  <c r="Z11" i="1"/>
  <c r="Z12" i="1"/>
  <c r="Z13" i="1"/>
  <c r="Z14" i="1"/>
  <c r="Z3" i="1"/>
  <c r="Z15" i="1" s="1"/>
  <c r="Y4" i="1"/>
  <c r="Y6" i="1"/>
  <c r="Y7" i="1"/>
  <c r="Y8" i="1"/>
  <c r="Y9" i="1"/>
  <c r="Y10" i="1"/>
  <c r="Y11" i="1"/>
  <c r="Y12" i="1"/>
  <c r="Y13" i="1"/>
  <c r="Y14" i="1"/>
  <c r="Y3" i="1"/>
  <c r="X3" i="1"/>
  <c r="W8" i="1"/>
  <c r="W9" i="1"/>
  <c r="W10" i="1"/>
  <c r="S15" i="1"/>
  <c r="N4" i="1"/>
  <c r="N5" i="1"/>
  <c r="N6" i="1"/>
  <c r="N7" i="1"/>
  <c r="N8" i="1"/>
  <c r="N9" i="1"/>
  <c r="N10" i="1"/>
  <c r="N11" i="1"/>
  <c r="N12" i="1"/>
  <c r="N13" i="1"/>
  <c r="N14" i="1"/>
  <c r="N3" i="1"/>
  <c r="K6" i="1"/>
  <c r="K7" i="1"/>
  <c r="K3" i="1"/>
  <c r="H11" i="1"/>
  <c r="T11" i="1" s="1"/>
  <c r="U11" i="1" s="1"/>
  <c r="V11" i="1" s="1"/>
  <c r="E22" i="1"/>
  <c r="K4" i="1" s="1"/>
  <c r="D4" i="1"/>
  <c r="H4" i="1" s="1"/>
  <c r="D5" i="1"/>
  <c r="H5" i="1" s="1"/>
  <c r="W5" i="1" s="1"/>
  <c r="D6" i="1"/>
  <c r="H6" i="1" s="1"/>
  <c r="W6" i="1" s="1"/>
  <c r="D7" i="1"/>
  <c r="H7" i="1" s="1"/>
  <c r="D8" i="1"/>
  <c r="H8" i="1" s="1"/>
  <c r="D9" i="1"/>
  <c r="H9" i="1" s="1"/>
  <c r="D10" i="1"/>
  <c r="H10" i="1" s="1"/>
  <c r="D11" i="1"/>
  <c r="D12" i="1"/>
  <c r="H12" i="1" s="1"/>
  <c r="D13" i="1"/>
  <c r="H13" i="1" s="1"/>
  <c r="W13" i="1" s="1"/>
  <c r="D14" i="1"/>
  <c r="H14" i="1" s="1"/>
  <c r="W14" i="1" s="1"/>
  <c r="D3" i="1"/>
  <c r="H3" i="1" s="1"/>
  <c r="T10" i="3"/>
  <c r="T11" i="3"/>
  <c r="T12" i="3"/>
  <c r="T13" i="3"/>
  <c r="T9" i="3"/>
  <c r="S3" i="3"/>
  <c r="S4" i="3"/>
  <c r="S5" i="3"/>
  <c r="S6" i="3"/>
  <c r="S7" i="3"/>
  <c r="S8" i="3"/>
  <c r="S9" i="3"/>
  <c r="S10" i="3"/>
  <c r="S11" i="3"/>
  <c r="S12" i="3"/>
  <c r="S13" i="3"/>
  <c r="S2" i="3"/>
  <c r="I3" i="3"/>
  <c r="K3" i="3" s="1"/>
  <c r="I4" i="3"/>
  <c r="I5" i="3"/>
  <c r="I6" i="3"/>
  <c r="K6" i="3" s="1"/>
  <c r="I7" i="3"/>
  <c r="K7" i="3" s="1"/>
  <c r="I8" i="3"/>
  <c r="K8" i="3" s="1"/>
  <c r="I9" i="3"/>
  <c r="K9" i="3" s="1"/>
  <c r="I10" i="3"/>
  <c r="K10" i="3" s="1"/>
  <c r="I11" i="3"/>
  <c r="K11" i="3" s="1"/>
  <c r="I12" i="3"/>
  <c r="I13" i="3"/>
  <c r="I2" i="3"/>
  <c r="K2" i="3" s="1"/>
  <c r="H3" i="3"/>
  <c r="H4" i="3"/>
  <c r="H5" i="3"/>
  <c r="H6" i="3"/>
  <c r="H7" i="3"/>
  <c r="H8" i="3"/>
  <c r="H9" i="3"/>
  <c r="H10" i="3"/>
  <c r="H11" i="3"/>
  <c r="H12" i="3"/>
  <c r="H13" i="3"/>
  <c r="M13" i="3" s="1"/>
  <c r="H2" i="3"/>
  <c r="E2" i="3"/>
  <c r="E3" i="3" s="1"/>
  <c r="E4" i="3" s="1"/>
  <c r="E5" i="3" s="1"/>
  <c r="X9" i="8" l="1"/>
  <c r="X7" i="8"/>
  <c r="X10" i="8"/>
  <c r="W9" i="11"/>
  <c r="W10" i="11"/>
  <c r="U3" i="11"/>
  <c r="U8" i="11"/>
  <c r="U13" i="11"/>
  <c r="W3" i="11"/>
  <c r="U11" i="11"/>
  <c r="W11" i="11" s="1"/>
  <c r="U10" i="11"/>
  <c r="U2" i="11"/>
  <c r="S7" i="6"/>
  <c r="S8" i="6"/>
  <c r="S9" i="6"/>
  <c r="S10" i="6"/>
  <c r="S3" i="6"/>
  <c r="S14" i="6"/>
  <c r="W11" i="5"/>
  <c r="Y12" i="4"/>
  <c r="Y7" i="4"/>
  <c r="Y13" i="4"/>
  <c r="Y6" i="4"/>
  <c r="Y10" i="4"/>
  <c r="M8" i="11"/>
  <c r="M13" i="11"/>
  <c r="U4" i="11"/>
  <c r="W4" i="11" s="1"/>
  <c r="D5" i="11"/>
  <c r="K2" i="11"/>
  <c r="Q2" i="11" s="1"/>
  <c r="Q14" i="11" s="1"/>
  <c r="K8" i="11"/>
  <c r="Q8" i="11" s="1"/>
  <c r="W8" i="11" s="1"/>
  <c r="K13" i="11"/>
  <c r="Q13" i="11" s="1"/>
  <c r="W13" i="11" s="1"/>
  <c r="K12" i="11"/>
  <c r="Q12" i="11" s="1"/>
  <c r="U12" i="11"/>
  <c r="M13" i="8"/>
  <c r="N13" i="8" s="1"/>
  <c r="L11" i="8"/>
  <c r="M11" i="8" s="1"/>
  <c r="M12" i="8"/>
  <c r="N12" i="8" s="1"/>
  <c r="L13" i="8"/>
  <c r="X11" i="8"/>
  <c r="X2" i="8"/>
  <c r="R14" i="8"/>
  <c r="X8" i="8"/>
  <c r="W4" i="8"/>
  <c r="E5" i="8"/>
  <c r="W5" i="8" s="1"/>
  <c r="R3" i="8"/>
  <c r="X3" i="8" s="1"/>
  <c r="L3" i="8"/>
  <c r="M3" i="8" s="1"/>
  <c r="M2" i="8"/>
  <c r="X4" i="8"/>
  <c r="L6" i="8"/>
  <c r="M6" i="8" s="1"/>
  <c r="N6" i="8" s="1"/>
  <c r="L9" i="8"/>
  <c r="M9" i="8" s="1"/>
  <c r="V2" i="8"/>
  <c r="E13" i="8"/>
  <c r="W13" i="8" s="1"/>
  <c r="W14" i="8" s="1"/>
  <c r="V5" i="8"/>
  <c r="X5" i="8"/>
  <c r="V12" i="8"/>
  <c r="X12" i="8" s="1"/>
  <c r="V13" i="8"/>
  <c r="X13" i="8" s="1"/>
  <c r="I4" i="7"/>
  <c r="J4" i="7" s="1"/>
  <c r="W4" i="7"/>
  <c r="L4" i="7"/>
  <c r="T4" i="7"/>
  <c r="W6" i="7"/>
  <c r="L6" i="7"/>
  <c r="T6" i="7"/>
  <c r="I6" i="7"/>
  <c r="J6" i="7" s="1"/>
  <c r="O11" i="7"/>
  <c r="P11" i="7" s="1"/>
  <c r="X11" i="7" s="1"/>
  <c r="O4" i="7"/>
  <c r="P4" i="7" s="1"/>
  <c r="X4" i="7" s="1"/>
  <c r="W8" i="7"/>
  <c r="T8" i="7"/>
  <c r="I8" i="7"/>
  <c r="J8" i="7" s="1"/>
  <c r="L8" i="7"/>
  <c r="I3" i="7"/>
  <c r="J3" i="7" s="1"/>
  <c r="T3" i="7"/>
  <c r="L3" i="7"/>
  <c r="W3" i="7"/>
  <c r="W10" i="7"/>
  <c r="L10" i="7"/>
  <c r="T10" i="7"/>
  <c r="I10" i="7"/>
  <c r="J10" i="7" s="1"/>
  <c r="M3" i="7"/>
  <c r="W12" i="7"/>
  <c r="L12" i="7"/>
  <c r="T12" i="7"/>
  <c r="I12" i="7"/>
  <c r="J12" i="7" s="1"/>
  <c r="L5" i="7"/>
  <c r="T5" i="7"/>
  <c r="W5" i="7"/>
  <c r="I5" i="7"/>
  <c r="J5" i="7" s="1"/>
  <c r="T14" i="7"/>
  <c r="W14" i="7"/>
  <c r="I14" i="7"/>
  <c r="J14" i="7" s="1"/>
  <c r="M5" i="7"/>
  <c r="Q5" i="7" s="1"/>
  <c r="R5" i="7" s="1"/>
  <c r="O5" i="7"/>
  <c r="P5" i="7" s="1"/>
  <c r="X5" i="7" s="1"/>
  <c r="O7" i="7"/>
  <c r="P7" i="7" s="1"/>
  <c r="X7" i="7" s="1"/>
  <c r="L11" i="7"/>
  <c r="M11" i="7" s="1"/>
  <c r="Q11" i="7" s="1"/>
  <c r="T11" i="7"/>
  <c r="I11" i="7"/>
  <c r="J11" i="7" s="1"/>
  <c r="W11" i="7"/>
  <c r="L7" i="7"/>
  <c r="M7" i="7" s="1"/>
  <c r="Q7" i="7" s="1"/>
  <c r="T7" i="7"/>
  <c r="I7" i="7"/>
  <c r="J7" i="7" s="1"/>
  <c r="W7" i="7"/>
  <c r="L9" i="7"/>
  <c r="M9" i="7" s="1"/>
  <c r="Q9" i="7" s="1"/>
  <c r="T9" i="7"/>
  <c r="I9" i="7"/>
  <c r="J9" i="7" s="1"/>
  <c r="W9" i="7"/>
  <c r="O9" i="7"/>
  <c r="P9" i="7" s="1"/>
  <c r="X9" i="7" s="1"/>
  <c r="L13" i="7"/>
  <c r="M13" i="7" s="1"/>
  <c r="Q13" i="7" s="1"/>
  <c r="T13" i="7"/>
  <c r="I13" i="7"/>
  <c r="J13" i="7" s="1"/>
  <c r="W13" i="7"/>
  <c r="K4" i="7"/>
  <c r="M4" i="7" s="1"/>
  <c r="K8" i="7"/>
  <c r="M8" i="7" s="1"/>
  <c r="Q8" i="7" s="1"/>
  <c r="K6" i="7"/>
  <c r="K10" i="7"/>
  <c r="M10" i="7" s="1"/>
  <c r="Q10" i="7" s="1"/>
  <c r="K12" i="7"/>
  <c r="M12" i="7" s="1"/>
  <c r="Q12" i="7" s="1"/>
  <c r="R7" i="6"/>
  <c r="X7" i="6" s="1"/>
  <c r="L7" i="6"/>
  <c r="M7" i="6" s="1"/>
  <c r="R9" i="6"/>
  <c r="L9" i="6"/>
  <c r="M9" i="6" s="1"/>
  <c r="L8" i="6"/>
  <c r="M8" i="6" s="1"/>
  <c r="X12" i="6"/>
  <c r="X13" i="6"/>
  <c r="R10" i="6"/>
  <c r="X10" i="6" s="1"/>
  <c r="L10" i="6"/>
  <c r="M10" i="6" s="1"/>
  <c r="L6" i="6"/>
  <c r="M6" i="6" s="1"/>
  <c r="N6" i="6" s="1"/>
  <c r="R6" i="6"/>
  <c r="X6" i="6" s="1"/>
  <c r="X8" i="6"/>
  <c r="R11" i="6"/>
  <c r="X11" i="6" s="1"/>
  <c r="L11" i="6"/>
  <c r="M11" i="6" s="1"/>
  <c r="E4" i="6"/>
  <c r="W3" i="6"/>
  <c r="X3" i="6"/>
  <c r="L4" i="6"/>
  <c r="M4" i="6"/>
  <c r="Q14" i="6"/>
  <c r="V2" i="6"/>
  <c r="V14" i="6" s="1"/>
  <c r="W2" i="6"/>
  <c r="U4" i="5"/>
  <c r="D5" i="5"/>
  <c r="M6" i="5"/>
  <c r="M7" i="5"/>
  <c r="W3" i="5"/>
  <c r="Q14" i="5"/>
  <c r="M8" i="5"/>
  <c r="M13" i="5"/>
  <c r="W4" i="5"/>
  <c r="L12" i="5"/>
  <c r="M12" i="5" s="1"/>
  <c r="U3" i="5"/>
  <c r="K8" i="5"/>
  <c r="Q8" i="5" s="1"/>
  <c r="W8" i="5" s="1"/>
  <c r="K13" i="5"/>
  <c r="Q13" i="5" s="1"/>
  <c r="W13" i="5" s="1"/>
  <c r="W2" i="5"/>
  <c r="K6" i="5"/>
  <c r="Q6" i="5" s="1"/>
  <c r="K5" i="5"/>
  <c r="Q5" i="5" s="1"/>
  <c r="K10" i="5"/>
  <c r="Q10" i="5" s="1"/>
  <c r="W10" i="5" s="1"/>
  <c r="O5" i="4"/>
  <c r="P5" i="4" s="1"/>
  <c r="X5" i="4" s="1"/>
  <c r="M12" i="4"/>
  <c r="L7" i="4"/>
  <c r="M7" i="4" s="1"/>
  <c r="T7" i="4"/>
  <c r="I7" i="4"/>
  <c r="J7" i="4" s="1"/>
  <c r="W7" i="4"/>
  <c r="M8" i="4"/>
  <c r="W11" i="4"/>
  <c r="L11" i="4"/>
  <c r="T11" i="4"/>
  <c r="I11" i="4"/>
  <c r="J11" i="4" s="1"/>
  <c r="U14" i="4"/>
  <c r="V14" i="4" s="1"/>
  <c r="AA14" i="4"/>
  <c r="AB4" i="4"/>
  <c r="U3" i="4"/>
  <c r="V3" i="4" s="1"/>
  <c r="AA3" i="4"/>
  <c r="U6" i="4"/>
  <c r="V6" i="4" s="1"/>
  <c r="AA6" i="4"/>
  <c r="L13" i="4"/>
  <c r="M13" i="4" s="1"/>
  <c r="W13" i="4"/>
  <c r="T13" i="4"/>
  <c r="I13" i="4"/>
  <c r="J13" i="4" s="1"/>
  <c r="O14" i="4"/>
  <c r="P14" i="4" s="1"/>
  <c r="X14" i="4" s="1"/>
  <c r="AA8" i="4"/>
  <c r="U8" i="4"/>
  <c r="V8" i="4" s="1"/>
  <c r="M4" i="4"/>
  <c r="O4" i="4" s="1"/>
  <c r="P4" i="4" s="1"/>
  <c r="X4" i="4" s="1"/>
  <c r="AA10" i="4"/>
  <c r="U10" i="4"/>
  <c r="V10" i="4" s="1"/>
  <c r="M6" i="4"/>
  <c r="L9" i="4"/>
  <c r="M9" i="4" s="1"/>
  <c r="T9" i="4"/>
  <c r="I9" i="4"/>
  <c r="J9" i="4" s="1"/>
  <c r="W9" i="4"/>
  <c r="AA12" i="4"/>
  <c r="U12" i="4"/>
  <c r="V12" i="4" s="1"/>
  <c r="W14" i="4"/>
  <c r="L4" i="4"/>
  <c r="I5" i="4"/>
  <c r="J5" i="4" s="1"/>
  <c r="L6" i="4"/>
  <c r="L8" i="4"/>
  <c r="L10" i="4"/>
  <c r="M10" i="4" s="1"/>
  <c r="L12" i="4"/>
  <c r="W6" i="4"/>
  <c r="W15" i="4" s="1"/>
  <c r="W8" i="4"/>
  <c r="W10" i="4"/>
  <c r="W12" i="4"/>
  <c r="K5" i="4"/>
  <c r="M5" i="4" s="1"/>
  <c r="Q5" i="4" s="1"/>
  <c r="R5" i="4" s="1"/>
  <c r="T5" i="4"/>
  <c r="K11" i="4"/>
  <c r="M11" i="4" s="1"/>
  <c r="AA4" i="4"/>
  <c r="W10" i="2"/>
  <c r="W8" i="2"/>
  <c r="M4" i="2"/>
  <c r="M11" i="2"/>
  <c r="M3" i="2"/>
  <c r="K9" i="2"/>
  <c r="Q9" i="2" s="1"/>
  <c r="W9" i="2" s="1"/>
  <c r="K8" i="2"/>
  <c r="Q8" i="2" s="1"/>
  <c r="L12" i="2"/>
  <c r="M12" i="2" s="1"/>
  <c r="L4" i="2"/>
  <c r="K7" i="2"/>
  <c r="Q7" i="2" s="1"/>
  <c r="Q14" i="2" s="1"/>
  <c r="L11" i="2"/>
  <c r="L3" i="2"/>
  <c r="L10" i="2"/>
  <c r="M10" i="2" s="1"/>
  <c r="D12" i="2"/>
  <c r="T12" i="1"/>
  <c r="W12" i="1"/>
  <c r="I4" i="1"/>
  <c r="J4" i="1" s="1"/>
  <c r="W4" i="1"/>
  <c r="I3" i="1"/>
  <c r="J3" i="1" s="1"/>
  <c r="W3" i="1"/>
  <c r="L7" i="1"/>
  <c r="M7" i="1" s="1"/>
  <c r="O7" i="1" s="1"/>
  <c r="P7" i="1" s="1"/>
  <c r="X7" i="1" s="1"/>
  <c r="W7" i="1"/>
  <c r="I7" i="1"/>
  <c r="J7" i="1" s="1"/>
  <c r="K11" i="1"/>
  <c r="K10" i="1"/>
  <c r="K9" i="1"/>
  <c r="W11" i="1"/>
  <c r="AA11" i="1"/>
  <c r="K14" i="1"/>
  <c r="M14" i="1" s="1"/>
  <c r="O14" i="1" s="1"/>
  <c r="P14" i="1" s="1"/>
  <c r="X14" i="1" s="1"/>
  <c r="X14" i="3"/>
  <c r="M3" i="3"/>
  <c r="M5" i="3"/>
  <c r="Q14" i="3"/>
  <c r="M12" i="3"/>
  <c r="N12" i="3" s="1"/>
  <c r="M4" i="3"/>
  <c r="M2" i="3"/>
  <c r="N13" i="3"/>
  <c r="I14" i="1"/>
  <c r="J14" i="1" s="1"/>
  <c r="T14" i="1"/>
  <c r="I6" i="1"/>
  <c r="J6" i="1" s="1"/>
  <c r="T6" i="1"/>
  <c r="L6" i="1"/>
  <c r="M6" i="1" s="1"/>
  <c r="I13" i="1"/>
  <c r="J13" i="1" s="1"/>
  <c r="T13" i="1"/>
  <c r="L13" i="1"/>
  <c r="I5" i="1"/>
  <c r="J5" i="1" s="1"/>
  <c r="T5" i="1"/>
  <c r="L5" i="1"/>
  <c r="L8" i="1"/>
  <c r="T8" i="1"/>
  <c r="I8" i="1"/>
  <c r="J8" i="1" s="1"/>
  <c r="L10" i="1"/>
  <c r="M10" i="1" s="1"/>
  <c r="T10" i="1"/>
  <c r="I10" i="1"/>
  <c r="J10" i="1" s="1"/>
  <c r="L9" i="1"/>
  <c r="M9" i="1" s="1"/>
  <c r="I9" i="1"/>
  <c r="J9" i="1" s="1"/>
  <c r="T9" i="1"/>
  <c r="L12" i="1"/>
  <c r="M12" i="1" s="1"/>
  <c r="L4" i="1"/>
  <c r="M4" i="1" s="1"/>
  <c r="O4" i="1" s="1"/>
  <c r="P4" i="1" s="1"/>
  <c r="X4" i="1" s="1"/>
  <c r="K8" i="1"/>
  <c r="L11" i="1"/>
  <c r="M11" i="1" s="1"/>
  <c r="T3" i="1"/>
  <c r="T7" i="1"/>
  <c r="L3" i="1"/>
  <c r="M3" i="1" s="1"/>
  <c r="I12" i="1"/>
  <c r="J12" i="1" s="1"/>
  <c r="K13" i="1"/>
  <c r="K5" i="1"/>
  <c r="T4" i="1"/>
  <c r="I11" i="1"/>
  <c r="J11" i="1" s="1"/>
  <c r="K12" i="1"/>
  <c r="X9" i="6" l="1"/>
  <c r="U5" i="11"/>
  <c r="D6" i="11"/>
  <c r="W12" i="11"/>
  <c r="W2" i="11"/>
  <c r="V14" i="8"/>
  <c r="X14" i="8"/>
  <c r="U7" i="7"/>
  <c r="V7" i="7" s="1"/>
  <c r="AA7" i="7"/>
  <c r="U5" i="7"/>
  <c r="V5" i="7" s="1"/>
  <c r="AB5" i="7" s="1"/>
  <c r="AA5" i="7"/>
  <c r="U10" i="7"/>
  <c r="V10" i="7" s="1"/>
  <c r="AA10" i="7"/>
  <c r="M6" i="7"/>
  <c r="Y5" i="7"/>
  <c r="Y15" i="7" s="1"/>
  <c r="R15" i="7"/>
  <c r="O13" i="7"/>
  <c r="P13" i="7" s="1"/>
  <c r="X13" i="7" s="1"/>
  <c r="O10" i="7"/>
  <c r="P10" i="7" s="1"/>
  <c r="X10" i="7" s="1"/>
  <c r="U6" i="7"/>
  <c r="V6" i="7" s="1"/>
  <c r="AA6" i="7"/>
  <c r="U9" i="7"/>
  <c r="V9" i="7" s="1"/>
  <c r="AA9" i="7"/>
  <c r="U12" i="7"/>
  <c r="V12" i="7" s="1"/>
  <c r="AA12" i="7"/>
  <c r="O8" i="7"/>
  <c r="P8" i="7" s="1"/>
  <c r="X8" i="7" s="1"/>
  <c r="O12" i="7"/>
  <c r="P12" i="7" s="1"/>
  <c r="X12" i="7" s="1"/>
  <c r="U11" i="7"/>
  <c r="V11" i="7" s="1"/>
  <c r="AA11" i="7"/>
  <c r="AA14" i="7"/>
  <c r="U14" i="7"/>
  <c r="V14" i="7" s="1"/>
  <c r="AB14" i="7" s="1"/>
  <c r="W15" i="7"/>
  <c r="AA4" i="7"/>
  <c r="U4" i="7"/>
  <c r="V4" i="7" s="1"/>
  <c r="AB4" i="7" s="1"/>
  <c r="U3" i="7"/>
  <c r="V3" i="7" s="1"/>
  <c r="AA3" i="7"/>
  <c r="AA8" i="7"/>
  <c r="U8" i="7"/>
  <c r="V8" i="7" s="1"/>
  <c r="AB8" i="7" s="1"/>
  <c r="U13" i="7"/>
  <c r="V13" i="7" s="1"/>
  <c r="AB13" i="7" s="1"/>
  <c r="AA13" i="7"/>
  <c r="W4" i="6"/>
  <c r="X4" i="6" s="1"/>
  <c r="E5" i="6"/>
  <c r="W5" i="6" s="1"/>
  <c r="X5" i="6" s="1"/>
  <c r="X2" i="6"/>
  <c r="R14" i="6"/>
  <c r="U5" i="5"/>
  <c r="D6" i="5"/>
  <c r="Q13" i="4"/>
  <c r="O13" i="4"/>
  <c r="P13" i="4" s="1"/>
  <c r="X13" i="4" s="1"/>
  <c r="Q10" i="4"/>
  <c r="O10" i="4"/>
  <c r="P10" i="4" s="1"/>
  <c r="X10" i="4" s="1"/>
  <c r="AB10" i="4" s="1"/>
  <c r="Q12" i="4"/>
  <c r="O12" i="4"/>
  <c r="P12" i="4" s="1"/>
  <c r="X12" i="4" s="1"/>
  <c r="AB12" i="4" s="1"/>
  <c r="O6" i="4"/>
  <c r="P6" i="4" s="1"/>
  <c r="X6" i="4" s="1"/>
  <c r="Q6" i="4"/>
  <c r="Q8" i="4"/>
  <c r="O8" i="4"/>
  <c r="P8" i="4" s="1"/>
  <c r="X8" i="4" s="1"/>
  <c r="AB8" i="4" s="1"/>
  <c r="U5" i="4"/>
  <c r="V5" i="4" s="1"/>
  <c r="AA5" i="4"/>
  <c r="AA15" i="4" s="1"/>
  <c r="AB14" i="4"/>
  <c r="U7" i="4"/>
  <c r="V7" i="4" s="1"/>
  <c r="AA7" i="4"/>
  <c r="AB3" i="4"/>
  <c r="R15" i="4"/>
  <c r="Y5" i="4"/>
  <c r="Y15" i="4" s="1"/>
  <c r="Q7" i="4"/>
  <c r="O7" i="4"/>
  <c r="P7" i="4" s="1"/>
  <c r="X7" i="4" s="1"/>
  <c r="Q9" i="4"/>
  <c r="O9" i="4"/>
  <c r="P9" i="4" s="1"/>
  <c r="X9" i="4" s="1"/>
  <c r="U13" i="4"/>
  <c r="V13" i="4" s="1"/>
  <c r="AB13" i="4" s="1"/>
  <c r="AA13" i="4"/>
  <c r="Q11" i="4"/>
  <c r="O11" i="4"/>
  <c r="P11" i="4" s="1"/>
  <c r="X11" i="4" s="1"/>
  <c r="AB6" i="4"/>
  <c r="U11" i="4"/>
  <c r="V11" i="4" s="1"/>
  <c r="AA11" i="4"/>
  <c r="U9" i="4"/>
  <c r="V9" i="4" s="1"/>
  <c r="AB9" i="4" s="1"/>
  <c r="AA9" i="4"/>
  <c r="D2" i="2"/>
  <c r="U12" i="2"/>
  <c r="W12" i="2" s="1"/>
  <c r="D13" i="2"/>
  <c r="U13" i="2" s="1"/>
  <c r="W13" i="2" s="1"/>
  <c r="AB11" i="1"/>
  <c r="U5" i="1"/>
  <c r="V5" i="1" s="1"/>
  <c r="AA5" i="1"/>
  <c r="U14" i="1"/>
  <c r="V14" i="1" s="1"/>
  <c r="AA14" i="1"/>
  <c r="U6" i="1"/>
  <c r="V6" i="1" s="1"/>
  <c r="AA6" i="1"/>
  <c r="U7" i="1"/>
  <c r="V7" i="1" s="1"/>
  <c r="AA7" i="1"/>
  <c r="M13" i="1"/>
  <c r="O13" i="1" s="1"/>
  <c r="P13" i="1" s="1"/>
  <c r="X13" i="1" s="1"/>
  <c r="Q7" i="1"/>
  <c r="U3" i="1"/>
  <c r="V3" i="1" s="1"/>
  <c r="AA3" i="1"/>
  <c r="U10" i="1"/>
  <c r="V10" i="1" s="1"/>
  <c r="AA10" i="1"/>
  <c r="U4" i="1"/>
  <c r="V4" i="1" s="1"/>
  <c r="AA4" i="1"/>
  <c r="U13" i="1"/>
  <c r="V13" i="1" s="1"/>
  <c r="AA13" i="1"/>
  <c r="U12" i="1"/>
  <c r="V12" i="1" s="1"/>
  <c r="AB12" i="1" s="1"/>
  <c r="AA12" i="1"/>
  <c r="U9" i="1"/>
  <c r="V9" i="1" s="1"/>
  <c r="AA9" i="1"/>
  <c r="U8" i="1"/>
  <c r="V8" i="1" s="1"/>
  <c r="AA8" i="1"/>
  <c r="W15" i="1"/>
  <c r="O6" i="1"/>
  <c r="P6" i="1" s="1"/>
  <c r="X6" i="1" s="1"/>
  <c r="Q6" i="1"/>
  <c r="O10" i="1"/>
  <c r="P10" i="1" s="1"/>
  <c r="X10" i="1" s="1"/>
  <c r="Q10" i="1"/>
  <c r="M5" i="1"/>
  <c r="O12" i="1"/>
  <c r="P12" i="1" s="1"/>
  <c r="X12" i="1" s="1"/>
  <c r="Q12" i="1"/>
  <c r="M8" i="1"/>
  <c r="O9" i="1"/>
  <c r="P9" i="1" s="1"/>
  <c r="X9" i="1" s="1"/>
  <c r="Q9" i="1"/>
  <c r="O11" i="1"/>
  <c r="P11" i="1" s="1"/>
  <c r="X11" i="1" s="1"/>
  <c r="Q11" i="1"/>
  <c r="W5" i="11" l="1"/>
  <c r="D7" i="11"/>
  <c r="U7" i="11" s="1"/>
  <c r="W7" i="11" s="1"/>
  <c r="U6" i="11"/>
  <c r="W6" i="11" s="1"/>
  <c r="AB10" i="7"/>
  <c r="AB9" i="7"/>
  <c r="AA15" i="7"/>
  <c r="AB11" i="7"/>
  <c r="AB7" i="7"/>
  <c r="Q6" i="7"/>
  <c r="O6" i="7"/>
  <c r="P6" i="7" s="1"/>
  <c r="X6" i="7" s="1"/>
  <c r="X15" i="7" s="1"/>
  <c r="AB3" i="7"/>
  <c r="V15" i="7"/>
  <c r="AB12" i="7"/>
  <c r="W14" i="6"/>
  <c r="X14" i="6"/>
  <c r="U6" i="5"/>
  <c r="W6" i="5" s="1"/>
  <c r="D7" i="5"/>
  <c r="U7" i="5" s="1"/>
  <c r="W7" i="5" s="1"/>
  <c r="W5" i="5"/>
  <c r="W14" i="5" s="1"/>
  <c r="AB11" i="4"/>
  <c r="X15" i="4"/>
  <c r="AB7" i="4"/>
  <c r="AB5" i="4"/>
  <c r="V15" i="4"/>
  <c r="U2" i="2"/>
  <c r="D3" i="2"/>
  <c r="Q13" i="1"/>
  <c r="AB7" i="1"/>
  <c r="AB4" i="1"/>
  <c r="AB9" i="1"/>
  <c r="AB10" i="1"/>
  <c r="AB6" i="1"/>
  <c r="AA15" i="1"/>
  <c r="V15" i="1"/>
  <c r="AB3" i="1"/>
  <c r="AB14" i="1"/>
  <c r="AB13" i="1"/>
  <c r="O8" i="1"/>
  <c r="P8" i="1" s="1"/>
  <c r="X8" i="1" s="1"/>
  <c r="AB8" i="1" s="1"/>
  <c r="Q8" i="1"/>
  <c r="O5" i="1"/>
  <c r="P5" i="1" s="1"/>
  <c r="X5" i="1" s="1"/>
  <c r="X15" i="1" s="1"/>
  <c r="Q5" i="1"/>
  <c r="R5" i="1" s="1"/>
  <c r="U14" i="11" l="1"/>
  <c r="W14" i="11"/>
  <c r="AB15" i="4"/>
  <c r="AB6" i="7"/>
  <c r="AB15" i="7" s="1"/>
  <c r="U14" i="5"/>
  <c r="D4" i="2"/>
  <c r="U3" i="2"/>
  <c r="W3" i="2" s="1"/>
  <c r="W2" i="2"/>
  <c r="R15" i="1"/>
  <c r="Y5" i="1"/>
  <c r="Y15" i="1" s="1"/>
  <c r="AB5" i="1"/>
  <c r="AB15" i="1"/>
  <c r="D5" i="2" l="1"/>
  <c r="U4" i="2"/>
  <c r="W4" i="2" l="1"/>
  <c r="D6" i="2"/>
  <c r="U5" i="2"/>
  <c r="W5" i="2" s="1"/>
  <c r="D7" i="2" l="1"/>
  <c r="U7" i="2" s="1"/>
  <c r="W7" i="2" s="1"/>
  <c r="U6" i="2"/>
  <c r="W6" i="2" l="1"/>
  <c r="W14" i="2" s="1"/>
  <c r="U14" i="2"/>
</calcChain>
</file>

<file path=xl/sharedStrings.xml><?xml version="1.0" encoding="utf-8"?>
<sst xmlns="http://schemas.openxmlformats.org/spreadsheetml/2006/main" count="507" uniqueCount="93">
  <si>
    <t>Month</t>
  </si>
  <si>
    <t>Demand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</si>
  <si>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</si>
  <si>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</si>
  <si>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</si>
  <si>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</si>
  <si>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</si>
  <si>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</si>
  <si>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</si>
  <si>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</si>
  <si>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</si>
  <si>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</si>
  <si>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</si>
  <si>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</si>
  <si>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</si>
  <si>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Regular Time</t>
  </si>
  <si>
    <t>Over Time</t>
  </si>
  <si>
    <t>Holding</t>
  </si>
  <si>
    <t>Shipping</t>
  </si>
  <si>
    <t>US SPOT Market</t>
  </si>
  <si>
    <t>Cost per 1000 board</t>
  </si>
  <si>
    <t>hiring cost</t>
  </si>
  <si>
    <t>layoff cost</t>
  </si>
  <si>
    <t>Inventory</t>
  </si>
  <si>
    <t>Current workforce</t>
  </si>
  <si>
    <t>no of working hrs</t>
  </si>
  <si>
    <t>no of boards per person</t>
  </si>
  <si>
    <t>Hiring Cost</t>
  </si>
  <si>
    <t>Lay off cost</t>
  </si>
  <si>
    <t>Regular cost</t>
  </si>
  <si>
    <t>Overall cost</t>
  </si>
  <si>
    <t>Shipping Cost</t>
  </si>
  <si>
    <t>Firing Cost</t>
  </si>
  <si>
    <t>Assumptions</t>
  </si>
  <si>
    <t>Production levels should not fall below 1300 post that a chase model can be done</t>
  </si>
  <si>
    <t>Emps are eligible for overtime as mentioned in the problem statement</t>
  </si>
  <si>
    <t>Minimum employees at given point to be 25, post that chase model to be used</t>
  </si>
  <si>
    <t>Minimum production</t>
  </si>
  <si>
    <t>Minimum Emp</t>
  </si>
  <si>
    <t>Output of min emp</t>
  </si>
  <si>
    <t>Overtime allowable in hrs</t>
  </si>
  <si>
    <t>hrs taken to produce 1000 units</t>
  </si>
  <si>
    <t>Units produced in overtime</t>
  </si>
  <si>
    <t>Total units produced by existing emps</t>
  </si>
  <si>
    <t>Bal units for new emps to be hired</t>
  </si>
  <si>
    <t>Emps required</t>
  </si>
  <si>
    <t>Workforce hired</t>
  </si>
  <si>
    <t>Workforec fired</t>
  </si>
  <si>
    <t>Overtime Cost</t>
  </si>
  <si>
    <t>Firing cost</t>
  </si>
  <si>
    <t>no of boards per person in 160 hrs</t>
  </si>
  <si>
    <t>for 1000 boards</t>
  </si>
  <si>
    <t>Overtime Costs</t>
  </si>
  <si>
    <t>Additional units to be acquired from US market</t>
  </si>
  <si>
    <t>Hired</t>
  </si>
  <si>
    <t>US Spot market cost</t>
  </si>
  <si>
    <t>Handling cost</t>
  </si>
  <si>
    <t>Demand 
In '000S</t>
  </si>
  <si>
    <t>Units To Be Produced In Chile
In '000</t>
  </si>
  <si>
    <t>Emp Available</t>
  </si>
  <si>
    <t>Normal Unit Prod Capacity
'000S</t>
  </si>
  <si>
    <t>Chile Plant Shipping Capacity</t>
  </si>
  <si>
    <t>Actual Production To Be Done</t>
  </si>
  <si>
    <t>Emp Required</t>
  </si>
  <si>
    <t>Additional Emps Required</t>
  </si>
  <si>
    <t>Time Required To Produce 1000 Units</t>
  </si>
  <si>
    <t>Additional Units To Be Produced
'000S</t>
  </si>
  <si>
    <t>Time Reqd To Prod Additonal Units</t>
  </si>
  <si>
    <t>Overtime Hours Available</t>
  </si>
  <si>
    <t>Actual Overtimes Hours</t>
  </si>
  <si>
    <t>Units Produced In Overtime</t>
  </si>
  <si>
    <t>Additional Hours After Overtime</t>
  </si>
  <si>
    <t>Worforce Fired</t>
  </si>
  <si>
    <t>Total Shipping Units</t>
  </si>
  <si>
    <t>Units To Be Acquired From Us Spot Market</t>
  </si>
  <si>
    <t>Cost From Us Market</t>
  </si>
  <si>
    <t>Regular Cost</t>
  </si>
  <si>
    <t>Total Cost</t>
  </si>
  <si>
    <t>Levelled Production Capacity If Chile</t>
  </si>
  <si>
    <t>Additional Units To Be Acquired From Us Market</t>
  </si>
  <si>
    <t>Actual Emps Available</t>
  </si>
  <si>
    <t>Unit Production Capacity For 20</t>
  </si>
  <si>
    <t>Hours For 1000 Units</t>
  </si>
  <si>
    <t>Emps Needs For Prodn</t>
  </si>
  <si>
    <t>Units Produced During Overtime</t>
  </si>
  <si>
    <t>Emp Effort For Ovetime</t>
  </si>
  <si>
    <t>Balance To Be Hired</t>
  </si>
  <si>
    <t>Fired</t>
  </si>
  <si>
    <t>Holding Cost</t>
  </si>
  <si>
    <t>Us Market Cost</t>
  </si>
  <si>
    <t>Chase method</t>
  </si>
  <si>
    <t>Total</t>
  </si>
  <si>
    <t>Level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</si>
</sst>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Eras Medium ITC"/>
      <family val="2"/>
    </font>
    <font>
      <sz val="11"/>
      <name val="Eras Medium ITC"/>
      <family val="2"/>
    </font>
    <font>
      <b/>
      <sz val="11"/>
      <color theme="1"/>
      <name val="Eras Medium ITC"/>
      <family val="2"/>
    </font>
  </fonts>
  <fills count="9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1" applyNumberFormat="1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164" fontId="0" fillId="0" borderId="1" xfId="0" applyNumberFormat="1" applyFont="1" applyBorder="1"/>
    <xf numFmtId="1" fontId="0" fillId="0" borderId="1" xfId="0" applyNumberFormat="1" applyFont="1" applyBorder="1"/>
    <xf numFmtId="0" fontId="3" fillId="5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  <xf numFmtId="164" fontId="0" fillId="7" borderId="1" xfId="1" applyNumberFormat="1" applyFont="1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/>
    <xf numFmtId="0" fontId="3" fillId="6" borderId="1" xfId="0" applyFont="1" applyFill="1" applyBorder="1" applyAlignment="1">
      <alignment horizontal="center"/>
    </xf>
    <xf numFmtId="164" fontId="2" fillId="6" borderId="1" xfId="0" applyNumberFormat="1" applyFont="1" applyFill="1" applyBorder="1" applyAlignment="1">
      <alignment horizontal="center"/>
    </xf>
    <xf numFmtId="164" fontId="2" fillId="6" borderId="1" xfId="2" applyNumberFormat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vertical="center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/>
    <xf numFmtId="0" fontId="5" fillId="0" borderId="1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left" vertical="center" wrapText="1"/>
    </xf>
    <xf numFmtId="0" fontId="6" fillId="7" borderId="1" xfId="0" applyFont="1" applyFill="1" applyBorder="1"/>
    <xf numFmtId="165" fontId="5" fillId="0" borderId="1" xfId="1" applyNumberFormat="1" applyFont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165" fontId="5" fillId="4" borderId="1" xfId="1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165" fontId="7" fillId="0" borderId="1" xfId="1" applyNumberFormat="1" applyFont="1" applyBorder="1" applyAlignment="1">
      <alignment horizontal="center"/>
    </xf>
    <xf numFmtId="0" fontId="6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/>
    </xf>
  </cellXfs>
  <cellStyles count="3">
    <cellStyle name="Accent5" xfId="2" builtinId="45"/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3"/>
  <sheetViews>
    <sheetView tabSelected="1" zoomScale="79" zoomScaleNormal="79" workbookViewId="0">
      <selection activeCell="B2" sqref="B2"/>
    </sheetView>
  </sheetViews>
  <sheetFormatPr defaultRowHeight="14.4" x14ac:dyDescent="0.3"/>
  <cols>
    <col min="1" max="1" width="1.44140625" customWidth="1"/>
    <col min="2" max="2" width="9.109375" customWidth="1"/>
    <col min="3" max="3" width="11.88671875" customWidth="1"/>
    <col min="4" max="4" width="11.21875" customWidth="1"/>
    <col min="5" max="5" width="8.77734375" bestFit="1" customWidth="1"/>
    <col min="6" max="7" width="8.77734375" customWidth="1"/>
    <col min="8" max="9" width="9.6640625" customWidth="1"/>
    <col min="10" max="10" width="9.21875" customWidth="1"/>
    <col min="11" max="11" width="7.77734375" bestFit="1" customWidth="1"/>
    <col min="12" max="12" width="9.5546875" customWidth="1"/>
    <col min="21" max="21" width="9.33203125" bestFit="1" customWidth="1"/>
    <col min="22" max="23" width="11.33203125" bestFit="1" customWidth="1"/>
    <col min="24" max="24" width="10.33203125" bestFit="1" customWidth="1"/>
    <col min="25" max="26" width="9.33203125" bestFit="1" customWidth="1"/>
    <col min="27" max="28" width="10.21875" bestFit="1" customWidth="1"/>
  </cols>
  <sheetData>
    <row r="2" spans="2:28" s="3" customFormat="1" ht="86.4" x14ac:dyDescent="0.3">
      <c r="B2" s="19" t="s">
        <v>0</v>
      </c>
      <c r="C2" s="19" t="s">
        <v>57</v>
      </c>
      <c r="D2" s="19" t="s">
        <v>58</v>
      </c>
      <c r="E2" s="19" t="s">
        <v>59</v>
      </c>
      <c r="F2" s="19" t="s">
        <v>60</v>
      </c>
      <c r="G2" s="19" t="s">
        <v>61</v>
      </c>
      <c r="H2" s="19" t="s">
        <v>62</v>
      </c>
      <c r="I2" s="19" t="s">
        <v>63</v>
      </c>
      <c r="J2" s="19" t="s">
        <v>64</v>
      </c>
      <c r="K2" s="19" t="s">
        <v>65</v>
      </c>
      <c r="L2" s="19" t="s">
        <v>66</v>
      </c>
      <c r="M2" s="19" t="s">
        <v>67</v>
      </c>
      <c r="N2" s="19" t="s">
        <v>68</v>
      </c>
      <c r="O2" s="19" t="s">
        <v>69</v>
      </c>
      <c r="P2" s="19" t="s">
        <v>70</v>
      </c>
      <c r="Q2" s="19" t="s">
        <v>71</v>
      </c>
      <c r="R2" s="19" t="s">
        <v>64</v>
      </c>
      <c r="S2" s="19" t="s">
        <v>72</v>
      </c>
      <c r="T2" s="19" t="s">
        <v>73</v>
      </c>
      <c r="U2" s="19" t="s">
        <v>74</v>
      </c>
      <c r="V2" s="19" t="s">
        <v>75</v>
      </c>
      <c r="W2" s="19" t="s">
        <v>76</v>
      </c>
      <c r="X2" s="19" t="s">
        <v>52</v>
      </c>
      <c r="Y2" s="19" t="s">
        <v>27</v>
      </c>
      <c r="Z2" s="19" t="s">
        <v>32</v>
      </c>
      <c r="AA2" s="19" t="s">
        <v>31</v>
      </c>
      <c r="AB2" s="19" t="s">
        <v>77</v>
      </c>
    </row>
    <row r="3" spans="2:28" x14ac:dyDescent="0.3">
      <c r="B3" s="5" t="s">
        <v>2</v>
      </c>
      <c r="C3" s="5">
        <v>1000</v>
      </c>
      <c r="D3" s="6">
        <f>+IF(C3&lt;1500,C3,1500)</f>
        <v>1000</v>
      </c>
      <c r="E3" s="6">
        <v>20</v>
      </c>
      <c r="F3" s="6">
        <v>1000</v>
      </c>
      <c r="G3" s="5">
        <v>1500</v>
      </c>
      <c r="H3" s="5">
        <f>+IF(D3&lt;G3,D3,G3)</f>
        <v>1000</v>
      </c>
      <c r="I3" s="5">
        <f>+H3/50</f>
        <v>20</v>
      </c>
      <c r="J3" s="7">
        <f>+I3-E3</f>
        <v>0</v>
      </c>
      <c r="K3" s="5">
        <f>$E$22</f>
        <v>3.2</v>
      </c>
      <c r="L3" s="7">
        <f>+H3-F3</f>
        <v>0</v>
      </c>
      <c r="M3" s="8">
        <f>+K3*L3</f>
        <v>0</v>
      </c>
      <c r="N3" s="5">
        <f>20*160*0.25</f>
        <v>800</v>
      </c>
      <c r="O3" s="5"/>
      <c r="P3" s="5">
        <v>0</v>
      </c>
      <c r="Q3" s="5"/>
      <c r="R3" s="5">
        <v>0</v>
      </c>
      <c r="S3" s="5">
        <v>0</v>
      </c>
      <c r="T3" s="5">
        <f>+H3</f>
        <v>1000</v>
      </c>
      <c r="U3" s="6">
        <f>C3-T3</f>
        <v>0</v>
      </c>
      <c r="V3" s="6">
        <f>+U3*400</f>
        <v>0</v>
      </c>
      <c r="W3" s="6">
        <f>+H3*$C$18</f>
        <v>150000</v>
      </c>
      <c r="X3" s="6">
        <f>+P3*$C$19</f>
        <v>0</v>
      </c>
      <c r="Y3" s="6">
        <f>+R3*$C$23</f>
        <v>0</v>
      </c>
      <c r="Z3" s="6">
        <f>+S3*$C$24</f>
        <v>0</v>
      </c>
      <c r="AA3" s="6">
        <f>+T3*$C$21</f>
        <v>50000</v>
      </c>
      <c r="AB3" s="7">
        <f>+V3+W3+X3+Y3+Z3+AA3</f>
        <v>200000</v>
      </c>
    </row>
    <row r="4" spans="2:28" x14ac:dyDescent="0.3">
      <c r="B4" s="5" t="s">
        <v>3</v>
      </c>
      <c r="C4" s="5">
        <v>1100</v>
      </c>
      <c r="D4" s="6">
        <f>+IF(C4&lt;1500,C4,1500)</f>
        <v>1100</v>
      </c>
      <c r="E4" s="6">
        <v>20</v>
      </c>
      <c r="F4" s="6">
        <v>1000</v>
      </c>
      <c r="G4" s="5">
        <v>1500</v>
      </c>
      <c r="H4" s="5">
        <f t="shared" ref="H4:H14" si="0">+IF(D4&lt;G4,D4,G4)</f>
        <v>1100</v>
      </c>
      <c r="I4" s="5">
        <f t="shared" ref="I4:I14" si="1">+H4/50</f>
        <v>22</v>
      </c>
      <c r="J4" s="7">
        <f t="shared" ref="J4:J14" si="2">+I4-E4</f>
        <v>2</v>
      </c>
      <c r="K4" s="5">
        <f t="shared" ref="K4:K14" si="3">$E$22</f>
        <v>3.2</v>
      </c>
      <c r="L4" s="7">
        <f t="shared" ref="L4:L13" si="4">+H4-F4</f>
        <v>100</v>
      </c>
      <c r="M4" s="7">
        <f t="shared" ref="M4:M14" si="5">+K4*L4</f>
        <v>320</v>
      </c>
      <c r="N4" s="5">
        <f t="shared" ref="N4:N14" si="6">20*160*0.25</f>
        <v>800</v>
      </c>
      <c r="O4" s="5">
        <f>IF(N4&gt;M4,M4,N4)</f>
        <v>320</v>
      </c>
      <c r="P4" s="5">
        <f>+O4/K4</f>
        <v>100</v>
      </c>
      <c r="Q4" s="5"/>
      <c r="R4" s="5">
        <v>0</v>
      </c>
      <c r="S4" s="5">
        <v>0</v>
      </c>
      <c r="T4" s="5">
        <f>+H4</f>
        <v>1100</v>
      </c>
      <c r="U4" s="6">
        <f>C4-T4</f>
        <v>0</v>
      </c>
      <c r="V4" s="6">
        <f t="shared" ref="V4:V14" si="7">+U4*400</f>
        <v>0</v>
      </c>
      <c r="W4" s="6">
        <f t="shared" ref="W4:W14" si="8">+H4*$C$18</f>
        <v>165000</v>
      </c>
      <c r="X4" s="6">
        <f t="shared" ref="X4:X14" si="9">+P4*$C$19</f>
        <v>20000</v>
      </c>
      <c r="Y4" s="6">
        <f t="shared" ref="Y4:Y14" si="10">+R4*$C$23</f>
        <v>0</v>
      </c>
      <c r="Z4" s="6">
        <f t="shared" ref="Z4:Z14" si="11">+S4*$C$24</f>
        <v>0</v>
      </c>
      <c r="AA4" s="6">
        <f t="shared" ref="AA4:AA14" si="12">+T4*$C$21</f>
        <v>55000</v>
      </c>
      <c r="AB4" s="7">
        <f t="shared" ref="AB4:AB14" si="13">+V4+W4+X4+Y4+Z4+AA4</f>
        <v>240000</v>
      </c>
    </row>
    <row r="5" spans="2:28" x14ac:dyDescent="0.3">
      <c r="B5" s="5" t="s">
        <v>4</v>
      </c>
      <c r="C5" s="5">
        <v>1300</v>
      </c>
      <c r="D5" s="6">
        <f>+IF(C5&lt;1500,C5,1500)</f>
        <v>1300</v>
      </c>
      <c r="E5" s="6">
        <v>20</v>
      </c>
      <c r="F5" s="6">
        <v>1000</v>
      </c>
      <c r="G5" s="5">
        <v>1500</v>
      </c>
      <c r="H5" s="5">
        <f t="shared" si="0"/>
        <v>1300</v>
      </c>
      <c r="I5" s="5">
        <f t="shared" si="1"/>
        <v>26</v>
      </c>
      <c r="J5" s="7">
        <f t="shared" si="2"/>
        <v>6</v>
      </c>
      <c r="K5" s="5">
        <f t="shared" si="3"/>
        <v>3.2</v>
      </c>
      <c r="L5" s="7">
        <f t="shared" si="4"/>
        <v>300</v>
      </c>
      <c r="M5" s="7">
        <f t="shared" si="5"/>
        <v>960</v>
      </c>
      <c r="N5" s="5">
        <f t="shared" si="6"/>
        <v>800</v>
      </c>
      <c r="O5" s="5">
        <f t="shared" ref="O5:O14" si="14">IF(N5&gt;M5,M5,N5)</f>
        <v>800</v>
      </c>
      <c r="P5" s="5">
        <f t="shared" ref="P5:P14" si="15">+O5/K5</f>
        <v>250</v>
      </c>
      <c r="Q5" s="7">
        <f>+M5-N5</f>
        <v>160</v>
      </c>
      <c r="R5" s="5">
        <f>+Q5/160</f>
        <v>1</v>
      </c>
      <c r="S5" s="5">
        <v>0</v>
      </c>
      <c r="T5" s="5">
        <f>+H5</f>
        <v>1300</v>
      </c>
      <c r="U5" s="6">
        <f>C5-T5</f>
        <v>0</v>
      </c>
      <c r="V5" s="6">
        <f t="shared" si="7"/>
        <v>0</v>
      </c>
      <c r="W5" s="6">
        <f t="shared" si="8"/>
        <v>195000</v>
      </c>
      <c r="X5" s="6">
        <f t="shared" si="9"/>
        <v>50000</v>
      </c>
      <c r="Y5" s="6">
        <f t="shared" si="10"/>
        <v>1000</v>
      </c>
      <c r="Z5" s="6">
        <f t="shared" si="11"/>
        <v>0</v>
      </c>
      <c r="AA5" s="6">
        <f t="shared" si="12"/>
        <v>65000</v>
      </c>
      <c r="AB5" s="7">
        <f t="shared" si="13"/>
        <v>311000</v>
      </c>
    </row>
    <row r="6" spans="2:28" x14ac:dyDescent="0.3">
      <c r="B6" s="5" t="s">
        <v>5</v>
      </c>
      <c r="C6" s="5">
        <v>1500</v>
      </c>
      <c r="D6" s="6">
        <f>+IF(C6&lt;1500,C6,1500)</f>
        <v>1500</v>
      </c>
      <c r="E6" s="6">
        <v>20</v>
      </c>
      <c r="F6" s="6">
        <v>1000</v>
      </c>
      <c r="G6" s="5">
        <v>1500</v>
      </c>
      <c r="H6" s="5">
        <f t="shared" si="0"/>
        <v>1500</v>
      </c>
      <c r="I6" s="5">
        <f t="shared" si="1"/>
        <v>30</v>
      </c>
      <c r="J6" s="7">
        <f t="shared" si="2"/>
        <v>10</v>
      </c>
      <c r="K6" s="5">
        <f t="shared" si="3"/>
        <v>3.2</v>
      </c>
      <c r="L6" s="7">
        <f t="shared" si="4"/>
        <v>500</v>
      </c>
      <c r="M6" s="7">
        <f t="shared" si="5"/>
        <v>1600</v>
      </c>
      <c r="N6" s="5">
        <f t="shared" si="6"/>
        <v>800</v>
      </c>
      <c r="O6" s="5">
        <f t="shared" si="14"/>
        <v>800</v>
      </c>
      <c r="P6" s="5">
        <f t="shared" si="15"/>
        <v>250</v>
      </c>
      <c r="Q6" s="7">
        <f t="shared" ref="Q6:Q13" si="16">+M6-N6</f>
        <v>800</v>
      </c>
      <c r="R6" s="5">
        <v>4</v>
      </c>
      <c r="S6" s="5">
        <v>0</v>
      </c>
      <c r="T6" s="5">
        <f>+H6</f>
        <v>1500</v>
      </c>
      <c r="U6" s="6">
        <f>C6-T6</f>
        <v>0</v>
      </c>
      <c r="V6" s="6">
        <f t="shared" si="7"/>
        <v>0</v>
      </c>
      <c r="W6" s="6">
        <f t="shared" si="8"/>
        <v>225000</v>
      </c>
      <c r="X6" s="6">
        <f t="shared" si="9"/>
        <v>50000</v>
      </c>
      <c r="Y6" s="6">
        <f t="shared" si="10"/>
        <v>4000</v>
      </c>
      <c r="Z6" s="6">
        <f t="shared" si="11"/>
        <v>0</v>
      </c>
      <c r="AA6" s="6">
        <f t="shared" si="12"/>
        <v>75000</v>
      </c>
      <c r="AB6" s="7">
        <f t="shared" si="13"/>
        <v>354000</v>
      </c>
    </row>
    <row r="7" spans="2:28" x14ac:dyDescent="0.3">
      <c r="B7" s="5" t="s">
        <v>6</v>
      </c>
      <c r="C7" s="5">
        <v>1800</v>
      </c>
      <c r="D7" s="6">
        <f>+IF(C7&lt;1500,C7,1500)</f>
        <v>1500</v>
      </c>
      <c r="E7" s="6">
        <v>20</v>
      </c>
      <c r="F7" s="6">
        <v>1000</v>
      </c>
      <c r="G7" s="5">
        <v>1500</v>
      </c>
      <c r="H7" s="5">
        <f t="shared" si="0"/>
        <v>1500</v>
      </c>
      <c r="I7" s="5">
        <f t="shared" si="1"/>
        <v>30</v>
      </c>
      <c r="J7" s="7">
        <f t="shared" si="2"/>
        <v>10</v>
      </c>
      <c r="K7" s="5">
        <f t="shared" si="3"/>
        <v>3.2</v>
      </c>
      <c r="L7" s="7">
        <f t="shared" si="4"/>
        <v>500</v>
      </c>
      <c r="M7" s="7">
        <f t="shared" si="5"/>
        <v>1600</v>
      </c>
      <c r="N7" s="5">
        <f t="shared" si="6"/>
        <v>800</v>
      </c>
      <c r="O7" s="5">
        <f t="shared" si="14"/>
        <v>800</v>
      </c>
      <c r="P7" s="5">
        <f t="shared" si="15"/>
        <v>250</v>
      </c>
      <c r="Q7" s="7">
        <f t="shared" si="16"/>
        <v>800</v>
      </c>
      <c r="R7" s="5">
        <v>0</v>
      </c>
      <c r="S7" s="5">
        <v>0</v>
      </c>
      <c r="T7" s="5">
        <f>+H7</f>
        <v>1500</v>
      </c>
      <c r="U7" s="6">
        <f>C7-T7</f>
        <v>300</v>
      </c>
      <c r="V7" s="6">
        <f t="shared" si="7"/>
        <v>120000</v>
      </c>
      <c r="W7" s="6">
        <f t="shared" si="8"/>
        <v>225000</v>
      </c>
      <c r="X7" s="6">
        <f t="shared" si="9"/>
        <v>50000</v>
      </c>
      <c r="Y7" s="6">
        <f t="shared" si="10"/>
        <v>0</v>
      </c>
      <c r="Z7" s="6">
        <f t="shared" si="11"/>
        <v>0</v>
      </c>
      <c r="AA7" s="6">
        <f t="shared" si="12"/>
        <v>75000</v>
      </c>
      <c r="AB7" s="7">
        <f t="shared" si="13"/>
        <v>470000</v>
      </c>
    </row>
    <row r="8" spans="2:28" x14ac:dyDescent="0.3">
      <c r="B8" s="5" t="s">
        <v>7</v>
      </c>
      <c r="C8" s="5">
        <v>2200</v>
      </c>
      <c r="D8" s="6">
        <f>+IF(C8&lt;1500,C8,1500)</f>
        <v>1500</v>
      </c>
      <c r="E8" s="6">
        <v>20</v>
      </c>
      <c r="F8" s="6">
        <v>1000</v>
      </c>
      <c r="G8" s="5">
        <v>1500</v>
      </c>
      <c r="H8" s="5">
        <f t="shared" si="0"/>
        <v>1500</v>
      </c>
      <c r="I8" s="5">
        <f t="shared" si="1"/>
        <v>30</v>
      </c>
      <c r="J8" s="7">
        <f t="shared" si="2"/>
        <v>10</v>
      </c>
      <c r="K8" s="5">
        <f t="shared" si="3"/>
        <v>3.2</v>
      </c>
      <c r="L8" s="7">
        <f t="shared" si="4"/>
        <v>500</v>
      </c>
      <c r="M8" s="7">
        <f t="shared" si="5"/>
        <v>1600</v>
      </c>
      <c r="N8" s="5">
        <f t="shared" si="6"/>
        <v>800</v>
      </c>
      <c r="O8" s="5">
        <f t="shared" si="14"/>
        <v>800</v>
      </c>
      <c r="P8" s="5">
        <f t="shared" si="15"/>
        <v>250</v>
      </c>
      <c r="Q8" s="7">
        <f t="shared" si="16"/>
        <v>800</v>
      </c>
      <c r="R8" s="5">
        <v>0</v>
      </c>
      <c r="S8" s="5">
        <v>0</v>
      </c>
      <c r="T8" s="5">
        <f>+H8</f>
        <v>1500</v>
      </c>
      <c r="U8" s="6">
        <f>C8-T8</f>
        <v>700</v>
      </c>
      <c r="V8" s="6">
        <f t="shared" si="7"/>
        <v>280000</v>
      </c>
      <c r="W8" s="6">
        <f t="shared" si="8"/>
        <v>225000</v>
      </c>
      <c r="X8" s="6">
        <f t="shared" si="9"/>
        <v>50000</v>
      </c>
      <c r="Y8" s="6">
        <f t="shared" si="10"/>
        <v>0</v>
      </c>
      <c r="Z8" s="6">
        <f t="shared" si="11"/>
        <v>0</v>
      </c>
      <c r="AA8" s="6">
        <f t="shared" si="12"/>
        <v>75000</v>
      </c>
      <c r="AB8" s="7">
        <f t="shared" si="13"/>
        <v>630000</v>
      </c>
    </row>
    <row r="9" spans="2:28" x14ac:dyDescent="0.3">
      <c r="B9" s="5" t="s">
        <v>8</v>
      </c>
      <c r="C9" s="5">
        <v>2500</v>
      </c>
      <c r="D9" s="6">
        <f>+IF(C9&lt;1500,C9,1500)</f>
        <v>1500</v>
      </c>
      <c r="E9" s="6">
        <v>20</v>
      </c>
      <c r="F9" s="6">
        <v>1000</v>
      </c>
      <c r="G9" s="5">
        <v>1500</v>
      </c>
      <c r="H9" s="5">
        <f t="shared" si="0"/>
        <v>1500</v>
      </c>
      <c r="I9" s="5">
        <f t="shared" si="1"/>
        <v>30</v>
      </c>
      <c r="J9" s="7">
        <f t="shared" si="2"/>
        <v>10</v>
      </c>
      <c r="K9" s="5">
        <f t="shared" si="3"/>
        <v>3.2</v>
      </c>
      <c r="L9" s="7">
        <f t="shared" si="4"/>
        <v>500</v>
      </c>
      <c r="M9" s="7">
        <f t="shared" si="5"/>
        <v>1600</v>
      </c>
      <c r="N9" s="5">
        <f t="shared" si="6"/>
        <v>800</v>
      </c>
      <c r="O9" s="5">
        <f t="shared" si="14"/>
        <v>800</v>
      </c>
      <c r="P9" s="5">
        <f t="shared" si="15"/>
        <v>250</v>
      </c>
      <c r="Q9" s="7">
        <f t="shared" si="16"/>
        <v>800</v>
      </c>
      <c r="R9" s="5">
        <v>0</v>
      </c>
      <c r="S9" s="5">
        <v>0</v>
      </c>
      <c r="T9" s="5">
        <f>+H9</f>
        <v>1500</v>
      </c>
      <c r="U9" s="6">
        <f>C9-T9</f>
        <v>1000</v>
      </c>
      <c r="V9" s="6">
        <f t="shared" si="7"/>
        <v>400000</v>
      </c>
      <c r="W9" s="6">
        <f t="shared" si="8"/>
        <v>225000</v>
      </c>
      <c r="X9" s="6">
        <f t="shared" si="9"/>
        <v>50000</v>
      </c>
      <c r="Y9" s="6">
        <f t="shared" si="10"/>
        <v>0</v>
      </c>
      <c r="Z9" s="6">
        <f t="shared" si="11"/>
        <v>0</v>
      </c>
      <c r="AA9" s="6">
        <f t="shared" si="12"/>
        <v>75000</v>
      </c>
      <c r="AB9" s="7">
        <f t="shared" si="13"/>
        <v>750000</v>
      </c>
    </row>
    <row r="10" spans="2:28" x14ac:dyDescent="0.3">
      <c r="B10" s="5" t="s">
        <v>9</v>
      </c>
      <c r="C10" s="5">
        <v>2400</v>
      </c>
      <c r="D10" s="6">
        <f>+IF(C10&lt;1500,C10,1500)</f>
        <v>1500</v>
      </c>
      <c r="E10" s="6">
        <v>20</v>
      </c>
      <c r="F10" s="6">
        <v>1000</v>
      </c>
      <c r="G10" s="5">
        <v>1500</v>
      </c>
      <c r="H10" s="5">
        <f t="shared" si="0"/>
        <v>1500</v>
      </c>
      <c r="I10" s="5">
        <f t="shared" si="1"/>
        <v>30</v>
      </c>
      <c r="J10" s="7">
        <f t="shared" si="2"/>
        <v>10</v>
      </c>
      <c r="K10" s="5">
        <f t="shared" si="3"/>
        <v>3.2</v>
      </c>
      <c r="L10" s="7">
        <f t="shared" si="4"/>
        <v>500</v>
      </c>
      <c r="M10" s="7">
        <f t="shared" si="5"/>
        <v>1600</v>
      </c>
      <c r="N10" s="5">
        <f t="shared" si="6"/>
        <v>800</v>
      </c>
      <c r="O10" s="5">
        <f t="shared" si="14"/>
        <v>800</v>
      </c>
      <c r="P10" s="5">
        <f t="shared" si="15"/>
        <v>250</v>
      </c>
      <c r="Q10" s="7">
        <f t="shared" si="16"/>
        <v>800</v>
      </c>
      <c r="R10" s="5">
        <v>0</v>
      </c>
      <c r="S10" s="5">
        <v>0</v>
      </c>
      <c r="T10" s="5">
        <f>+H10</f>
        <v>1500</v>
      </c>
      <c r="U10" s="6">
        <f>C10-T10</f>
        <v>900</v>
      </c>
      <c r="V10" s="6">
        <f t="shared" si="7"/>
        <v>360000</v>
      </c>
      <c r="W10" s="6">
        <f t="shared" si="8"/>
        <v>225000</v>
      </c>
      <c r="X10" s="6">
        <f t="shared" si="9"/>
        <v>50000</v>
      </c>
      <c r="Y10" s="6">
        <f t="shared" si="10"/>
        <v>0</v>
      </c>
      <c r="Z10" s="6">
        <f t="shared" si="11"/>
        <v>0</v>
      </c>
      <c r="AA10" s="6">
        <f t="shared" si="12"/>
        <v>75000</v>
      </c>
      <c r="AB10" s="7">
        <f t="shared" si="13"/>
        <v>710000</v>
      </c>
    </row>
    <row r="11" spans="2:28" x14ac:dyDescent="0.3">
      <c r="B11" s="5" t="s">
        <v>10</v>
      </c>
      <c r="C11" s="5">
        <v>2000</v>
      </c>
      <c r="D11" s="6">
        <f>+IF(C11&lt;1500,C11,1500)</f>
        <v>1500</v>
      </c>
      <c r="E11" s="6">
        <v>20</v>
      </c>
      <c r="F11" s="6">
        <v>1000</v>
      </c>
      <c r="G11" s="5">
        <v>1500</v>
      </c>
      <c r="H11" s="5">
        <f t="shared" si="0"/>
        <v>1500</v>
      </c>
      <c r="I11" s="5">
        <f t="shared" si="1"/>
        <v>30</v>
      </c>
      <c r="J11" s="7">
        <f t="shared" si="2"/>
        <v>10</v>
      </c>
      <c r="K11" s="5">
        <f t="shared" si="3"/>
        <v>3.2</v>
      </c>
      <c r="L11" s="7">
        <f t="shared" si="4"/>
        <v>500</v>
      </c>
      <c r="M11" s="7">
        <f t="shared" si="5"/>
        <v>1600</v>
      </c>
      <c r="N11" s="5">
        <f t="shared" si="6"/>
        <v>800</v>
      </c>
      <c r="O11" s="5">
        <f t="shared" si="14"/>
        <v>800</v>
      </c>
      <c r="P11" s="5">
        <f t="shared" si="15"/>
        <v>250</v>
      </c>
      <c r="Q11" s="7">
        <f t="shared" si="16"/>
        <v>800</v>
      </c>
      <c r="R11" s="5">
        <v>0</v>
      </c>
      <c r="S11" s="5">
        <v>0</v>
      </c>
      <c r="T11" s="5">
        <f>+H11</f>
        <v>1500</v>
      </c>
      <c r="U11" s="6">
        <f>C11-T11</f>
        <v>500</v>
      </c>
      <c r="V11" s="6">
        <f t="shared" si="7"/>
        <v>200000</v>
      </c>
      <c r="W11" s="6">
        <f t="shared" si="8"/>
        <v>225000</v>
      </c>
      <c r="X11" s="6">
        <f t="shared" si="9"/>
        <v>50000</v>
      </c>
      <c r="Y11" s="6">
        <f t="shared" si="10"/>
        <v>0</v>
      </c>
      <c r="Z11" s="6">
        <f t="shared" si="11"/>
        <v>0</v>
      </c>
      <c r="AA11" s="6">
        <f t="shared" si="12"/>
        <v>75000</v>
      </c>
      <c r="AB11" s="7">
        <f t="shared" si="13"/>
        <v>550000</v>
      </c>
    </row>
    <row r="12" spans="2:28" x14ac:dyDescent="0.3">
      <c r="B12" s="5" t="s">
        <v>11</v>
      </c>
      <c r="C12" s="5">
        <v>1600</v>
      </c>
      <c r="D12" s="6">
        <f>+IF(C12&lt;1500,C12,1500)</f>
        <v>1500</v>
      </c>
      <c r="E12" s="6">
        <v>20</v>
      </c>
      <c r="F12" s="6">
        <v>1000</v>
      </c>
      <c r="G12" s="5">
        <v>1500</v>
      </c>
      <c r="H12" s="5">
        <f t="shared" si="0"/>
        <v>1500</v>
      </c>
      <c r="I12" s="5">
        <f t="shared" si="1"/>
        <v>30</v>
      </c>
      <c r="J12" s="7">
        <f t="shared" si="2"/>
        <v>10</v>
      </c>
      <c r="K12" s="5">
        <f t="shared" si="3"/>
        <v>3.2</v>
      </c>
      <c r="L12" s="7">
        <f t="shared" si="4"/>
        <v>500</v>
      </c>
      <c r="M12" s="7">
        <f t="shared" si="5"/>
        <v>1600</v>
      </c>
      <c r="N12" s="5">
        <f t="shared" si="6"/>
        <v>800</v>
      </c>
      <c r="O12" s="5">
        <f t="shared" si="14"/>
        <v>800</v>
      </c>
      <c r="P12" s="5">
        <f t="shared" si="15"/>
        <v>250</v>
      </c>
      <c r="Q12" s="7">
        <f t="shared" si="16"/>
        <v>800</v>
      </c>
      <c r="R12" s="5">
        <v>0</v>
      </c>
      <c r="S12" s="5">
        <v>0</v>
      </c>
      <c r="T12" s="5">
        <f>+H12</f>
        <v>1500</v>
      </c>
      <c r="U12" s="6">
        <f>C12-T12</f>
        <v>100</v>
      </c>
      <c r="V12" s="6">
        <f t="shared" si="7"/>
        <v>40000</v>
      </c>
      <c r="W12" s="6">
        <f t="shared" si="8"/>
        <v>225000</v>
      </c>
      <c r="X12" s="6">
        <f t="shared" si="9"/>
        <v>50000</v>
      </c>
      <c r="Y12" s="6">
        <f t="shared" si="10"/>
        <v>0</v>
      </c>
      <c r="Z12" s="6">
        <f t="shared" si="11"/>
        <v>0</v>
      </c>
      <c r="AA12" s="6">
        <f t="shared" si="12"/>
        <v>75000</v>
      </c>
      <c r="AB12" s="7">
        <f t="shared" si="13"/>
        <v>390000</v>
      </c>
    </row>
    <row r="13" spans="2:28" x14ac:dyDescent="0.3">
      <c r="B13" s="5" t="s">
        <v>12</v>
      </c>
      <c r="C13" s="5">
        <v>1200</v>
      </c>
      <c r="D13" s="6">
        <f>+IF(C13&lt;1500,C13,1500)</f>
        <v>1200</v>
      </c>
      <c r="E13" s="6">
        <v>20</v>
      </c>
      <c r="F13" s="6">
        <v>1000</v>
      </c>
      <c r="G13" s="5">
        <v>1500</v>
      </c>
      <c r="H13" s="5">
        <f t="shared" si="0"/>
        <v>1200</v>
      </c>
      <c r="I13" s="5">
        <f t="shared" si="1"/>
        <v>24</v>
      </c>
      <c r="J13" s="7">
        <f t="shared" si="2"/>
        <v>4</v>
      </c>
      <c r="K13" s="5">
        <f t="shared" si="3"/>
        <v>3.2</v>
      </c>
      <c r="L13" s="7">
        <f t="shared" si="4"/>
        <v>200</v>
      </c>
      <c r="M13" s="7">
        <f t="shared" si="5"/>
        <v>640</v>
      </c>
      <c r="N13" s="5">
        <f t="shared" si="6"/>
        <v>800</v>
      </c>
      <c r="O13" s="5">
        <f t="shared" si="14"/>
        <v>640</v>
      </c>
      <c r="P13" s="5">
        <f t="shared" si="15"/>
        <v>200</v>
      </c>
      <c r="Q13" s="7">
        <f t="shared" si="16"/>
        <v>-160</v>
      </c>
      <c r="R13" s="5">
        <v>0</v>
      </c>
      <c r="S13" s="5">
        <v>1</v>
      </c>
      <c r="T13" s="5">
        <f>+H13</f>
        <v>1200</v>
      </c>
      <c r="U13" s="6">
        <f>C13-T13</f>
        <v>0</v>
      </c>
      <c r="V13" s="6">
        <f t="shared" si="7"/>
        <v>0</v>
      </c>
      <c r="W13" s="6">
        <f t="shared" si="8"/>
        <v>180000</v>
      </c>
      <c r="X13" s="6">
        <f t="shared" si="9"/>
        <v>40000</v>
      </c>
      <c r="Y13" s="6">
        <f t="shared" si="10"/>
        <v>0</v>
      </c>
      <c r="Z13" s="6">
        <f t="shared" si="11"/>
        <v>500</v>
      </c>
      <c r="AA13" s="6">
        <f t="shared" si="12"/>
        <v>60000</v>
      </c>
      <c r="AB13" s="7">
        <f t="shared" si="13"/>
        <v>280500</v>
      </c>
    </row>
    <row r="14" spans="2:28" x14ac:dyDescent="0.3">
      <c r="B14" s="5" t="s">
        <v>13</v>
      </c>
      <c r="C14" s="5">
        <v>800</v>
      </c>
      <c r="D14" s="6">
        <f>+IF(C14&lt;1500,C14,1500)</f>
        <v>800</v>
      </c>
      <c r="E14" s="6">
        <v>20</v>
      </c>
      <c r="F14" s="6">
        <v>1000</v>
      </c>
      <c r="G14" s="5">
        <v>1500</v>
      </c>
      <c r="H14" s="5">
        <f t="shared" si="0"/>
        <v>800</v>
      </c>
      <c r="I14" s="5">
        <f t="shared" si="1"/>
        <v>16</v>
      </c>
      <c r="J14" s="7">
        <f t="shared" si="2"/>
        <v>-4</v>
      </c>
      <c r="K14" s="5">
        <f t="shared" si="3"/>
        <v>3.2</v>
      </c>
      <c r="L14" s="7">
        <v>0</v>
      </c>
      <c r="M14" s="7">
        <f t="shared" si="5"/>
        <v>0</v>
      </c>
      <c r="N14" s="5">
        <f t="shared" si="6"/>
        <v>800</v>
      </c>
      <c r="O14" s="5">
        <f t="shared" si="14"/>
        <v>0</v>
      </c>
      <c r="P14" s="5">
        <f t="shared" si="15"/>
        <v>0</v>
      </c>
      <c r="Q14" s="7">
        <v>200</v>
      </c>
      <c r="R14" s="5">
        <v>0</v>
      </c>
      <c r="S14" s="5">
        <v>9</v>
      </c>
      <c r="T14" s="5">
        <f>+H14</f>
        <v>800</v>
      </c>
      <c r="U14" s="6">
        <f>C14-T14</f>
        <v>0</v>
      </c>
      <c r="V14" s="6">
        <f t="shared" si="7"/>
        <v>0</v>
      </c>
      <c r="W14" s="6">
        <f t="shared" si="8"/>
        <v>120000</v>
      </c>
      <c r="X14" s="6">
        <f t="shared" si="9"/>
        <v>0</v>
      </c>
      <c r="Y14" s="6">
        <f t="shared" si="10"/>
        <v>0</v>
      </c>
      <c r="Z14" s="6">
        <f t="shared" si="11"/>
        <v>4500</v>
      </c>
      <c r="AA14" s="6">
        <f t="shared" si="12"/>
        <v>40000</v>
      </c>
      <c r="AB14" s="7">
        <f t="shared" si="13"/>
        <v>164500</v>
      </c>
    </row>
    <row r="15" spans="2:28" x14ac:dyDescent="0.3">
      <c r="B15" s="20"/>
      <c r="C15" s="21"/>
      <c r="D15" s="20"/>
      <c r="E15" s="22"/>
      <c r="F15" s="22"/>
      <c r="G15" s="22"/>
      <c r="H15" s="20"/>
      <c r="I15" s="20"/>
      <c r="J15" s="20"/>
      <c r="K15" s="20"/>
      <c r="L15" s="23"/>
      <c r="M15" s="20"/>
      <c r="N15" s="20"/>
      <c r="O15" s="20"/>
      <c r="P15" s="20"/>
      <c r="Q15" s="20"/>
      <c r="R15" s="20">
        <f>SUM(R5:R14)</f>
        <v>5</v>
      </c>
      <c r="S15" s="20">
        <f>SUM(S5:S14)</f>
        <v>10</v>
      </c>
      <c r="T15" s="20"/>
      <c r="U15" s="23"/>
      <c r="V15" s="23">
        <f>SUM(V3:V14)</f>
        <v>1400000</v>
      </c>
      <c r="W15" s="23">
        <f>SUM(W3:W14)</f>
        <v>2385000</v>
      </c>
      <c r="X15" s="23">
        <f t="shared" ref="X15:AB15" si="17">SUM(X3:X14)</f>
        <v>460000</v>
      </c>
      <c r="Y15" s="23">
        <f t="shared" si="17"/>
        <v>5000</v>
      </c>
      <c r="Z15" s="23">
        <f t="shared" si="17"/>
        <v>5000</v>
      </c>
      <c r="AA15" s="23">
        <f t="shared" si="17"/>
        <v>795000</v>
      </c>
      <c r="AB15" s="23">
        <f t="shared" si="17"/>
        <v>5050000</v>
      </c>
    </row>
    <row r="17" spans="2:7" s="2" customFormat="1" ht="28.8" x14ac:dyDescent="0.3">
      <c r="B17" s="9" t="s">
        <v>14</v>
      </c>
      <c r="C17" s="9" t="s">
        <v>20</v>
      </c>
      <c r="D17" s="9"/>
      <c r="E17" s="9"/>
    </row>
    <row r="18" spans="2:7" s="2" customFormat="1" ht="28.8" x14ac:dyDescent="0.3">
      <c r="B18" s="9" t="s">
        <v>15</v>
      </c>
      <c r="C18" s="11">
        <v>150</v>
      </c>
      <c r="D18" s="9"/>
      <c r="E18" s="9"/>
    </row>
    <row r="19" spans="2:7" s="2" customFormat="1" ht="28.8" x14ac:dyDescent="0.3">
      <c r="B19" s="9" t="s">
        <v>16</v>
      </c>
      <c r="C19" s="11">
        <v>200</v>
      </c>
      <c r="D19" s="9" t="s">
        <v>24</v>
      </c>
      <c r="E19" s="11">
        <v>20</v>
      </c>
      <c r="F19" s="4"/>
      <c r="G19" s="4"/>
    </row>
    <row r="20" spans="2:7" s="2" customFormat="1" ht="28.8" x14ac:dyDescent="0.3">
      <c r="B20" s="9" t="s">
        <v>17</v>
      </c>
      <c r="C20" s="11">
        <v>25</v>
      </c>
      <c r="D20" s="9" t="s">
        <v>25</v>
      </c>
      <c r="E20" s="11">
        <v>160</v>
      </c>
      <c r="F20" s="4"/>
      <c r="G20" s="4"/>
    </row>
    <row r="21" spans="2:7" s="2" customFormat="1" ht="57.6" x14ac:dyDescent="0.3">
      <c r="B21" s="9" t="s">
        <v>18</v>
      </c>
      <c r="C21" s="11">
        <v>50</v>
      </c>
      <c r="D21" s="9" t="s">
        <v>50</v>
      </c>
      <c r="E21" s="11">
        <v>50000</v>
      </c>
      <c r="F21" s="4"/>
      <c r="G21" s="4"/>
    </row>
    <row r="22" spans="2:7" s="2" customFormat="1" ht="28.8" x14ac:dyDescent="0.3">
      <c r="B22" s="9" t="s">
        <v>19</v>
      </c>
      <c r="C22" s="11">
        <v>400</v>
      </c>
      <c r="D22" s="9" t="s">
        <v>51</v>
      </c>
      <c r="E22" s="9">
        <f>+(1000*160)/E21</f>
        <v>3.2</v>
      </c>
    </row>
    <row r="23" spans="2:7" s="2" customFormat="1" ht="28.8" x14ac:dyDescent="0.3">
      <c r="B23" s="9" t="s">
        <v>21</v>
      </c>
      <c r="C23" s="11">
        <v>1000</v>
      </c>
      <c r="D23" s="9"/>
      <c r="E23" s="9"/>
    </row>
    <row r="24" spans="2:7" s="2" customFormat="1" ht="28.8" x14ac:dyDescent="0.3">
      <c r="B24" s="9" t="s">
        <v>22</v>
      </c>
      <c r="C24" s="11">
        <v>500</v>
      </c>
      <c r="D24" s="9"/>
      <c r="E24" s="9"/>
    </row>
    <row r="25" spans="2:7" s="2" customFormat="1" x14ac:dyDescent="0.3"/>
    <row r="26" spans="2:7" s="2" customFormat="1" x14ac:dyDescent="0.3"/>
    <row r="27" spans="2:7" s="2" customFormat="1" x14ac:dyDescent="0.3"/>
    <row r="28" spans="2:7" s="2" customFormat="1" x14ac:dyDescent="0.3"/>
    <row r="29" spans="2:7" s="2" customFormat="1" x14ac:dyDescent="0.3"/>
    <row r="30" spans="2:7" s="2" customFormat="1" x14ac:dyDescent="0.3"/>
    <row r="31" spans="2:7" s="2" customFormat="1" x14ac:dyDescent="0.3"/>
    <row r="32" spans="2:7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</sheetData>
  <pageMargins left="0.7" right="0.7" top="0.75" bottom="0.75" header="0.3" footer="0.3"/>
  <pageSetup orientation="portrait" horizontalDpi="300" verticalDpi="300" r:id="rId1"/>
  <ignoredErrors>
    <ignoredError sqref="S15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zoomScale="78" zoomScaleNormal="78" workbookViewId="0">
      <selection activeCell="W1" sqref="W1:W14"/>
    </sheetView>
  </sheetViews>
  <sheetFormatPr defaultRowHeight="14.4" x14ac:dyDescent="0.3"/>
  <cols>
    <col min="1" max="23" width="11.21875" customWidth="1"/>
  </cols>
  <sheetData>
    <row r="1" spans="1:23" s="3" customFormat="1" ht="72" x14ac:dyDescent="0.3">
      <c r="A1" s="24" t="s">
        <v>0</v>
      </c>
      <c r="B1" s="24" t="s">
        <v>57</v>
      </c>
      <c r="C1" s="24" t="s">
        <v>78</v>
      </c>
      <c r="D1" s="24" t="s">
        <v>23</v>
      </c>
      <c r="E1" s="24" t="s">
        <v>79</v>
      </c>
      <c r="F1" s="24" t="s">
        <v>80</v>
      </c>
      <c r="G1" s="24" t="s">
        <v>81</v>
      </c>
      <c r="H1" s="24" t="s">
        <v>82</v>
      </c>
      <c r="I1" s="24" t="s">
        <v>68</v>
      </c>
      <c r="J1" s="24" t="s">
        <v>83</v>
      </c>
      <c r="K1" s="24" t="s">
        <v>84</v>
      </c>
      <c r="L1" s="24" t="s">
        <v>85</v>
      </c>
      <c r="M1" s="24" t="s">
        <v>86</v>
      </c>
      <c r="N1" s="24" t="s">
        <v>54</v>
      </c>
      <c r="O1" s="24" t="s">
        <v>87</v>
      </c>
      <c r="P1" s="24" t="s">
        <v>76</v>
      </c>
      <c r="Q1" s="24" t="s">
        <v>48</v>
      </c>
      <c r="R1" s="24" t="s">
        <v>31</v>
      </c>
      <c r="S1" s="24" t="s">
        <v>27</v>
      </c>
      <c r="T1" s="24" t="s">
        <v>32</v>
      </c>
      <c r="U1" s="24" t="s">
        <v>88</v>
      </c>
      <c r="V1" s="24" t="s">
        <v>89</v>
      </c>
      <c r="W1" s="24" t="s">
        <v>77</v>
      </c>
    </row>
    <row r="2" spans="1:23" x14ac:dyDescent="0.3">
      <c r="A2" s="5" t="s">
        <v>2</v>
      </c>
      <c r="B2" s="5">
        <v>1000</v>
      </c>
      <c r="C2" s="6">
        <v>1500</v>
      </c>
      <c r="D2" s="12">
        <f>+C2-B2</f>
        <v>500</v>
      </c>
      <c r="E2" s="13">
        <v>0</v>
      </c>
      <c r="F2" s="13">
        <v>20</v>
      </c>
      <c r="G2" s="13">
        <f>+F2*50</f>
        <v>1000</v>
      </c>
      <c r="H2" s="13">
        <v>3.2</v>
      </c>
      <c r="I2" s="13">
        <f>160*0.25*20</f>
        <v>800</v>
      </c>
      <c r="J2" s="13">
        <f>+C2/50</f>
        <v>30</v>
      </c>
      <c r="K2" s="13">
        <f>+I2/3.2</f>
        <v>250</v>
      </c>
      <c r="L2" s="13">
        <f>+I2/160</f>
        <v>5</v>
      </c>
      <c r="M2" s="13">
        <f>+J2-(F2+L2)</f>
        <v>5</v>
      </c>
      <c r="N2" s="13">
        <v>5</v>
      </c>
      <c r="O2" s="13">
        <v>0</v>
      </c>
      <c r="P2" s="12">
        <f>C2*$B$20</f>
        <v>225000</v>
      </c>
      <c r="Q2" s="13">
        <f>K2*$B$21</f>
        <v>50000</v>
      </c>
      <c r="R2" s="13">
        <f>+C2*$B$23</f>
        <v>75000</v>
      </c>
      <c r="S2" s="13">
        <f>+N2*$B$25</f>
        <v>5000</v>
      </c>
      <c r="T2" s="13">
        <f>O2*$B$26</f>
        <v>0</v>
      </c>
      <c r="U2" s="12">
        <f>D2*$B$22</f>
        <v>12500</v>
      </c>
      <c r="V2" s="13">
        <f>+E2*$B$24</f>
        <v>0</v>
      </c>
      <c r="W2" s="12">
        <f>+P2+Q2+R2+S2+T2+U2+V2</f>
        <v>367500</v>
      </c>
    </row>
    <row r="3" spans="1:23" x14ac:dyDescent="0.3">
      <c r="A3" s="5" t="s">
        <v>3</v>
      </c>
      <c r="B3" s="5">
        <v>1100</v>
      </c>
      <c r="C3" s="6">
        <v>1500</v>
      </c>
      <c r="D3" s="12">
        <f>+D2+C3-B3</f>
        <v>900</v>
      </c>
      <c r="E3" s="13">
        <v>0</v>
      </c>
      <c r="F3" s="13">
        <v>20</v>
      </c>
      <c r="G3" s="13">
        <f t="shared" ref="G3:G13" si="0">+F3*50</f>
        <v>1000</v>
      </c>
      <c r="H3" s="13">
        <v>3.2</v>
      </c>
      <c r="I3" s="13">
        <f t="shared" ref="I3:I13" si="1">160*0.25*20</f>
        <v>800</v>
      </c>
      <c r="J3" s="13">
        <f t="shared" ref="J3:J13" si="2">+C3/50</f>
        <v>30</v>
      </c>
      <c r="K3" s="13">
        <f t="shared" ref="K3:K13" si="3">+I3/3.2</f>
        <v>250</v>
      </c>
      <c r="L3" s="13">
        <f t="shared" ref="L3:L13" si="4">+I3/160</f>
        <v>5</v>
      </c>
      <c r="M3" s="13">
        <f t="shared" ref="M3:M13" si="5">+J3-(F3+L3)</f>
        <v>5</v>
      </c>
      <c r="N3" s="13">
        <v>0</v>
      </c>
      <c r="O3" s="13">
        <v>0</v>
      </c>
      <c r="P3" s="12">
        <f t="shared" ref="P3:P13" si="6">C3*$B$20</f>
        <v>225000</v>
      </c>
      <c r="Q3" s="13">
        <f t="shared" ref="Q3:Q13" si="7">K3*$B$21</f>
        <v>50000</v>
      </c>
      <c r="R3" s="13">
        <f t="shared" ref="R3:R13" si="8">+C3*$B$23</f>
        <v>75000</v>
      </c>
      <c r="S3" s="13">
        <f t="shared" ref="S3:S13" si="9">+N3*$B$25</f>
        <v>0</v>
      </c>
      <c r="T3" s="13">
        <f t="shared" ref="T3:T13" si="10">O3*$B$26</f>
        <v>0</v>
      </c>
      <c r="U3" s="12">
        <f t="shared" ref="U3:U13" si="11">D3*$B$22</f>
        <v>22500</v>
      </c>
      <c r="V3" s="13">
        <f t="shared" ref="V3:V13" si="12">+E3*$B$24</f>
        <v>0</v>
      </c>
      <c r="W3" s="12">
        <f t="shared" ref="W3:W13" si="13">+P3+Q3+R3+S3+T3+U3+V3</f>
        <v>372500</v>
      </c>
    </row>
    <row r="4" spans="1:23" x14ac:dyDescent="0.3">
      <c r="A4" s="5" t="s">
        <v>4</v>
      </c>
      <c r="B4" s="5">
        <v>1300</v>
      </c>
      <c r="C4" s="6">
        <v>1500</v>
      </c>
      <c r="D4" s="12">
        <f t="shared" ref="D4:D8" si="14">+D3+C4-B4</f>
        <v>1100</v>
      </c>
      <c r="E4" s="13">
        <v>0</v>
      </c>
      <c r="F4" s="13">
        <v>20</v>
      </c>
      <c r="G4" s="13">
        <f t="shared" si="0"/>
        <v>1000</v>
      </c>
      <c r="H4" s="13">
        <v>3.2</v>
      </c>
      <c r="I4" s="13">
        <f t="shared" si="1"/>
        <v>800</v>
      </c>
      <c r="J4" s="13">
        <f t="shared" si="2"/>
        <v>30</v>
      </c>
      <c r="K4" s="13">
        <f t="shared" si="3"/>
        <v>250</v>
      </c>
      <c r="L4" s="13">
        <f t="shared" si="4"/>
        <v>5</v>
      </c>
      <c r="M4" s="13">
        <f t="shared" si="5"/>
        <v>5</v>
      </c>
      <c r="N4" s="13">
        <v>0</v>
      </c>
      <c r="O4" s="13">
        <v>0</v>
      </c>
      <c r="P4" s="12">
        <f t="shared" si="6"/>
        <v>225000</v>
      </c>
      <c r="Q4" s="13">
        <f t="shared" si="7"/>
        <v>50000</v>
      </c>
      <c r="R4" s="13">
        <f t="shared" si="8"/>
        <v>75000</v>
      </c>
      <c r="S4" s="13">
        <f t="shared" si="9"/>
        <v>0</v>
      </c>
      <c r="T4" s="13">
        <f t="shared" si="10"/>
        <v>0</v>
      </c>
      <c r="U4" s="12">
        <f t="shared" si="11"/>
        <v>27500</v>
      </c>
      <c r="V4" s="13">
        <f t="shared" si="12"/>
        <v>0</v>
      </c>
      <c r="W4" s="12">
        <f t="shared" si="13"/>
        <v>377500</v>
      </c>
    </row>
    <row r="5" spans="1:23" x14ac:dyDescent="0.3">
      <c r="A5" s="5" t="s">
        <v>5</v>
      </c>
      <c r="B5" s="5">
        <v>1500</v>
      </c>
      <c r="C5" s="6">
        <v>1500</v>
      </c>
      <c r="D5" s="12">
        <f t="shared" si="14"/>
        <v>1100</v>
      </c>
      <c r="E5" s="13">
        <v>0</v>
      </c>
      <c r="F5" s="13">
        <v>20</v>
      </c>
      <c r="G5" s="13">
        <f t="shared" si="0"/>
        <v>1000</v>
      </c>
      <c r="H5" s="13">
        <v>3.2</v>
      </c>
      <c r="I5" s="13">
        <f t="shared" si="1"/>
        <v>800</v>
      </c>
      <c r="J5" s="13">
        <f t="shared" si="2"/>
        <v>30</v>
      </c>
      <c r="K5" s="13">
        <f t="shared" si="3"/>
        <v>250</v>
      </c>
      <c r="L5" s="13">
        <f t="shared" si="4"/>
        <v>5</v>
      </c>
      <c r="M5" s="13">
        <f t="shared" si="5"/>
        <v>5</v>
      </c>
      <c r="N5" s="13">
        <v>0</v>
      </c>
      <c r="O5" s="13">
        <v>0</v>
      </c>
      <c r="P5" s="12">
        <f t="shared" si="6"/>
        <v>225000</v>
      </c>
      <c r="Q5" s="13">
        <f t="shared" si="7"/>
        <v>50000</v>
      </c>
      <c r="R5" s="13">
        <f t="shared" si="8"/>
        <v>75000</v>
      </c>
      <c r="S5" s="13">
        <f t="shared" si="9"/>
        <v>0</v>
      </c>
      <c r="T5" s="13">
        <f t="shared" si="10"/>
        <v>0</v>
      </c>
      <c r="U5" s="12">
        <f t="shared" si="11"/>
        <v>27500</v>
      </c>
      <c r="V5" s="13">
        <f t="shared" si="12"/>
        <v>0</v>
      </c>
      <c r="W5" s="12">
        <f t="shared" si="13"/>
        <v>377500</v>
      </c>
    </row>
    <row r="6" spans="1:23" x14ac:dyDescent="0.3">
      <c r="A6" s="5" t="s">
        <v>6</v>
      </c>
      <c r="B6" s="5">
        <v>1800</v>
      </c>
      <c r="C6" s="6">
        <v>1500</v>
      </c>
      <c r="D6" s="12">
        <f t="shared" si="14"/>
        <v>800</v>
      </c>
      <c r="E6" s="13">
        <v>0</v>
      </c>
      <c r="F6" s="13">
        <v>20</v>
      </c>
      <c r="G6" s="13">
        <f t="shared" si="0"/>
        <v>1000</v>
      </c>
      <c r="H6" s="13">
        <v>3.2</v>
      </c>
      <c r="I6" s="13">
        <f t="shared" si="1"/>
        <v>800</v>
      </c>
      <c r="J6" s="13">
        <f t="shared" si="2"/>
        <v>30</v>
      </c>
      <c r="K6" s="13">
        <f t="shared" si="3"/>
        <v>250</v>
      </c>
      <c r="L6" s="13">
        <f t="shared" si="4"/>
        <v>5</v>
      </c>
      <c r="M6" s="13">
        <f t="shared" si="5"/>
        <v>5</v>
      </c>
      <c r="N6" s="13">
        <v>0</v>
      </c>
      <c r="O6" s="13">
        <v>0</v>
      </c>
      <c r="P6" s="12">
        <f t="shared" si="6"/>
        <v>225000</v>
      </c>
      <c r="Q6" s="13">
        <f t="shared" si="7"/>
        <v>50000</v>
      </c>
      <c r="R6" s="13">
        <f t="shared" si="8"/>
        <v>75000</v>
      </c>
      <c r="S6" s="13">
        <f t="shared" si="9"/>
        <v>0</v>
      </c>
      <c r="T6" s="13">
        <f t="shared" si="10"/>
        <v>0</v>
      </c>
      <c r="U6" s="12">
        <f t="shared" si="11"/>
        <v>20000</v>
      </c>
      <c r="V6" s="13">
        <f t="shared" si="12"/>
        <v>0</v>
      </c>
      <c r="W6" s="12">
        <f t="shared" si="13"/>
        <v>370000</v>
      </c>
    </row>
    <row r="7" spans="1:23" x14ac:dyDescent="0.3">
      <c r="A7" s="5" t="s">
        <v>7</v>
      </c>
      <c r="B7" s="5">
        <v>2200</v>
      </c>
      <c r="C7" s="6">
        <v>1500</v>
      </c>
      <c r="D7" s="12">
        <f t="shared" si="14"/>
        <v>100</v>
      </c>
      <c r="E7" s="13">
        <v>0</v>
      </c>
      <c r="F7" s="13">
        <v>20</v>
      </c>
      <c r="G7" s="13">
        <f t="shared" si="0"/>
        <v>1000</v>
      </c>
      <c r="H7" s="13">
        <v>3.2</v>
      </c>
      <c r="I7" s="13">
        <f t="shared" si="1"/>
        <v>800</v>
      </c>
      <c r="J7" s="13">
        <f t="shared" si="2"/>
        <v>30</v>
      </c>
      <c r="K7" s="13">
        <f t="shared" si="3"/>
        <v>250</v>
      </c>
      <c r="L7" s="13">
        <f t="shared" si="4"/>
        <v>5</v>
      </c>
      <c r="M7" s="13">
        <f t="shared" si="5"/>
        <v>5</v>
      </c>
      <c r="N7" s="13">
        <v>0</v>
      </c>
      <c r="O7" s="13">
        <v>0</v>
      </c>
      <c r="P7" s="12">
        <f t="shared" si="6"/>
        <v>225000</v>
      </c>
      <c r="Q7" s="13">
        <f t="shared" si="7"/>
        <v>50000</v>
      </c>
      <c r="R7" s="13">
        <f t="shared" si="8"/>
        <v>75000</v>
      </c>
      <c r="S7" s="13">
        <f t="shared" si="9"/>
        <v>0</v>
      </c>
      <c r="T7" s="13">
        <f t="shared" si="10"/>
        <v>0</v>
      </c>
      <c r="U7" s="12">
        <f t="shared" si="11"/>
        <v>2500</v>
      </c>
      <c r="V7" s="13">
        <f t="shared" si="12"/>
        <v>0</v>
      </c>
      <c r="W7" s="12">
        <f t="shared" si="13"/>
        <v>352500</v>
      </c>
    </row>
    <row r="8" spans="1:23" x14ac:dyDescent="0.3">
      <c r="A8" s="5" t="s">
        <v>8</v>
      </c>
      <c r="B8" s="5">
        <v>2500</v>
      </c>
      <c r="C8" s="6">
        <v>1500</v>
      </c>
      <c r="D8" s="12"/>
      <c r="E8" s="13">
        <v>900</v>
      </c>
      <c r="F8" s="13">
        <v>20</v>
      </c>
      <c r="G8" s="13">
        <f t="shared" si="0"/>
        <v>1000</v>
      </c>
      <c r="H8" s="13">
        <v>3.2</v>
      </c>
      <c r="I8" s="13">
        <f t="shared" si="1"/>
        <v>800</v>
      </c>
      <c r="J8" s="13">
        <f t="shared" si="2"/>
        <v>30</v>
      </c>
      <c r="K8" s="13">
        <f t="shared" si="3"/>
        <v>250</v>
      </c>
      <c r="L8" s="13">
        <f t="shared" si="4"/>
        <v>5</v>
      </c>
      <c r="M8" s="13">
        <f t="shared" si="5"/>
        <v>5</v>
      </c>
      <c r="N8" s="13">
        <v>0</v>
      </c>
      <c r="O8" s="13">
        <v>0</v>
      </c>
      <c r="P8" s="12">
        <f t="shared" si="6"/>
        <v>225000</v>
      </c>
      <c r="Q8" s="13">
        <f t="shared" si="7"/>
        <v>50000</v>
      </c>
      <c r="R8" s="13">
        <f t="shared" si="8"/>
        <v>75000</v>
      </c>
      <c r="S8" s="13">
        <f t="shared" si="9"/>
        <v>0</v>
      </c>
      <c r="T8" s="13">
        <f t="shared" si="10"/>
        <v>0</v>
      </c>
      <c r="U8" s="12">
        <f t="shared" si="11"/>
        <v>0</v>
      </c>
      <c r="V8" s="13">
        <f t="shared" si="12"/>
        <v>360000</v>
      </c>
      <c r="W8" s="12">
        <f t="shared" si="13"/>
        <v>710000</v>
      </c>
    </row>
    <row r="9" spans="1:23" x14ac:dyDescent="0.3">
      <c r="A9" s="5" t="s">
        <v>9</v>
      </c>
      <c r="B9" s="5">
        <v>2400</v>
      </c>
      <c r="C9" s="6">
        <v>1500</v>
      </c>
      <c r="D9" s="12"/>
      <c r="E9" s="13">
        <v>900</v>
      </c>
      <c r="F9" s="13">
        <v>20</v>
      </c>
      <c r="G9" s="13">
        <f t="shared" si="0"/>
        <v>1000</v>
      </c>
      <c r="H9" s="13">
        <v>3.2</v>
      </c>
      <c r="I9" s="13">
        <f t="shared" si="1"/>
        <v>800</v>
      </c>
      <c r="J9" s="13">
        <f t="shared" si="2"/>
        <v>30</v>
      </c>
      <c r="K9" s="13">
        <f t="shared" si="3"/>
        <v>250</v>
      </c>
      <c r="L9" s="13">
        <f t="shared" si="4"/>
        <v>5</v>
      </c>
      <c r="M9" s="13">
        <f t="shared" si="5"/>
        <v>5</v>
      </c>
      <c r="N9" s="13">
        <v>0</v>
      </c>
      <c r="O9" s="13">
        <v>0</v>
      </c>
      <c r="P9" s="12">
        <f t="shared" si="6"/>
        <v>225000</v>
      </c>
      <c r="Q9" s="13">
        <f t="shared" si="7"/>
        <v>50000</v>
      </c>
      <c r="R9" s="13">
        <f t="shared" si="8"/>
        <v>75000</v>
      </c>
      <c r="S9" s="13">
        <f t="shared" si="9"/>
        <v>0</v>
      </c>
      <c r="T9" s="13">
        <f t="shared" si="10"/>
        <v>0</v>
      </c>
      <c r="U9" s="12">
        <f t="shared" si="11"/>
        <v>0</v>
      </c>
      <c r="V9" s="13">
        <f t="shared" si="12"/>
        <v>360000</v>
      </c>
      <c r="W9" s="12">
        <f t="shared" si="13"/>
        <v>710000</v>
      </c>
    </row>
    <row r="10" spans="1:23" x14ac:dyDescent="0.3">
      <c r="A10" s="5" t="s">
        <v>10</v>
      </c>
      <c r="B10" s="5">
        <v>2000</v>
      </c>
      <c r="C10" s="6">
        <v>1500</v>
      </c>
      <c r="D10" s="12"/>
      <c r="E10" s="13">
        <v>500</v>
      </c>
      <c r="F10" s="13">
        <v>20</v>
      </c>
      <c r="G10" s="13">
        <f t="shared" si="0"/>
        <v>1000</v>
      </c>
      <c r="H10" s="13">
        <v>3.2</v>
      </c>
      <c r="I10" s="13">
        <f t="shared" si="1"/>
        <v>800</v>
      </c>
      <c r="J10" s="13">
        <f t="shared" si="2"/>
        <v>30</v>
      </c>
      <c r="K10" s="13">
        <f t="shared" si="3"/>
        <v>250</v>
      </c>
      <c r="L10" s="13">
        <f t="shared" si="4"/>
        <v>5</v>
      </c>
      <c r="M10" s="13">
        <f t="shared" si="5"/>
        <v>5</v>
      </c>
      <c r="N10" s="13">
        <v>0</v>
      </c>
      <c r="O10" s="13">
        <v>0</v>
      </c>
      <c r="P10" s="12">
        <f t="shared" si="6"/>
        <v>225000</v>
      </c>
      <c r="Q10" s="13">
        <f t="shared" si="7"/>
        <v>50000</v>
      </c>
      <c r="R10" s="13">
        <f t="shared" si="8"/>
        <v>75000</v>
      </c>
      <c r="S10" s="13">
        <f t="shared" si="9"/>
        <v>0</v>
      </c>
      <c r="T10" s="13">
        <f t="shared" si="10"/>
        <v>0</v>
      </c>
      <c r="U10" s="12">
        <f t="shared" si="11"/>
        <v>0</v>
      </c>
      <c r="V10" s="13">
        <f t="shared" si="12"/>
        <v>200000</v>
      </c>
      <c r="W10" s="12">
        <f t="shared" si="13"/>
        <v>550000</v>
      </c>
    </row>
    <row r="11" spans="1:23" x14ac:dyDescent="0.3">
      <c r="A11" s="5" t="s">
        <v>11</v>
      </c>
      <c r="B11" s="5">
        <v>1600</v>
      </c>
      <c r="C11" s="6">
        <v>1500</v>
      </c>
      <c r="D11" s="12"/>
      <c r="E11" s="13">
        <v>100</v>
      </c>
      <c r="F11" s="13">
        <v>20</v>
      </c>
      <c r="G11" s="13">
        <f t="shared" si="0"/>
        <v>1000</v>
      </c>
      <c r="H11" s="13">
        <v>3.2</v>
      </c>
      <c r="I11" s="13">
        <f t="shared" si="1"/>
        <v>800</v>
      </c>
      <c r="J11" s="13">
        <f t="shared" si="2"/>
        <v>30</v>
      </c>
      <c r="K11" s="13">
        <f t="shared" si="3"/>
        <v>250</v>
      </c>
      <c r="L11" s="13">
        <f t="shared" si="4"/>
        <v>5</v>
      </c>
      <c r="M11" s="13">
        <f t="shared" si="5"/>
        <v>5</v>
      </c>
      <c r="N11" s="13">
        <v>0</v>
      </c>
      <c r="O11" s="13">
        <v>0</v>
      </c>
      <c r="P11" s="12">
        <f t="shared" si="6"/>
        <v>225000</v>
      </c>
      <c r="Q11" s="13">
        <f t="shared" si="7"/>
        <v>50000</v>
      </c>
      <c r="R11" s="13">
        <f t="shared" si="8"/>
        <v>75000</v>
      </c>
      <c r="S11" s="13">
        <f t="shared" si="9"/>
        <v>0</v>
      </c>
      <c r="T11" s="13">
        <f t="shared" si="10"/>
        <v>0</v>
      </c>
      <c r="U11" s="12">
        <f t="shared" si="11"/>
        <v>0</v>
      </c>
      <c r="V11" s="13">
        <f t="shared" si="12"/>
        <v>40000</v>
      </c>
      <c r="W11" s="12">
        <f t="shared" si="13"/>
        <v>390000</v>
      </c>
    </row>
    <row r="12" spans="1:23" x14ac:dyDescent="0.3">
      <c r="A12" s="5" t="s">
        <v>12</v>
      </c>
      <c r="B12" s="5">
        <v>1200</v>
      </c>
      <c r="C12" s="6">
        <v>1500</v>
      </c>
      <c r="D12" s="12">
        <f>+C12-B12</f>
        <v>300</v>
      </c>
      <c r="E12" s="13">
        <v>0</v>
      </c>
      <c r="F12" s="13">
        <v>20</v>
      </c>
      <c r="G12" s="13">
        <f t="shared" si="0"/>
        <v>1000</v>
      </c>
      <c r="H12" s="13">
        <v>3.2</v>
      </c>
      <c r="I12" s="13">
        <f t="shared" si="1"/>
        <v>800</v>
      </c>
      <c r="J12" s="13">
        <f t="shared" si="2"/>
        <v>30</v>
      </c>
      <c r="K12" s="13">
        <f t="shared" si="3"/>
        <v>250</v>
      </c>
      <c r="L12" s="13">
        <f t="shared" si="4"/>
        <v>5</v>
      </c>
      <c r="M12" s="13">
        <f t="shared" si="5"/>
        <v>5</v>
      </c>
      <c r="N12" s="13">
        <v>0</v>
      </c>
      <c r="O12" s="13">
        <v>0</v>
      </c>
      <c r="P12" s="12">
        <f t="shared" si="6"/>
        <v>225000</v>
      </c>
      <c r="Q12" s="13">
        <f t="shared" si="7"/>
        <v>50000</v>
      </c>
      <c r="R12" s="13">
        <f t="shared" si="8"/>
        <v>75000</v>
      </c>
      <c r="S12" s="13">
        <f t="shared" si="9"/>
        <v>0</v>
      </c>
      <c r="T12" s="13">
        <f t="shared" si="10"/>
        <v>0</v>
      </c>
      <c r="U12" s="12">
        <f t="shared" si="11"/>
        <v>7500</v>
      </c>
      <c r="V12" s="13">
        <f t="shared" si="12"/>
        <v>0</v>
      </c>
      <c r="W12" s="12">
        <f t="shared" si="13"/>
        <v>357500</v>
      </c>
    </row>
    <row r="13" spans="1:23" x14ac:dyDescent="0.3">
      <c r="A13" s="5" t="s">
        <v>13</v>
      </c>
      <c r="B13" s="5">
        <v>800</v>
      </c>
      <c r="C13" s="6">
        <v>1500</v>
      </c>
      <c r="D13" s="12">
        <f>+D12+C13-B13</f>
        <v>1000</v>
      </c>
      <c r="E13" s="13">
        <v>0</v>
      </c>
      <c r="F13" s="13">
        <v>20</v>
      </c>
      <c r="G13" s="13">
        <f t="shared" si="0"/>
        <v>1000</v>
      </c>
      <c r="H13" s="13">
        <v>3.2</v>
      </c>
      <c r="I13" s="13">
        <f t="shared" si="1"/>
        <v>800</v>
      </c>
      <c r="J13" s="13">
        <f t="shared" si="2"/>
        <v>30</v>
      </c>
      <c r="K13" s="13">
        <f t="shared" si="3"/>
        <v>250</v>
      </c>
      <c r="L13" s="13">
        <f t="shared" si="4"/>
        <v>5</v>
      </c>
      <c r="M13" s="13">
        <f t="shared" si="5"/>
        <v>5</v>
      </c>
      <c r="N13" s="13">
        <v>0</v>
      </c>
      <c r="O13" s="13">
        <v>0</v>
      </c>
      <c r="P13" s="12">
        <f t="shared" si="6"/>
        <v>225000</v>
      </c>
      <c r="Q13" s="13">
        <f t="shared" si="7"/>
        <v>50000</v>
      </c>
      <c r="R13" s="13">
        <f t="shared" si="8"/>
        <v>75000</v>
      </c>
      <c r="S13" s="13">
        <f t="shared" si="9"/>
        <v>0</v>
      </c>
      <c r="T13" s="13">
        <f t="shared" si="10"/>
        <v>0</v>
      </c>
      <c r="U13" s="12">
        <f t="shared" si="11"/>
        <v>25000</v>
      </c>
      <c r="V13" s="13">
        <f t="shared" si="12"/>
        <v>0</v>
      </c>
      <c r="W13" s="12">
        <f t="shared" si="13"/>
        <v>375000</v>
      </c>
    </row>
    <row r="14" spans="1:23" x14ac:dyDescent="0.3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>
        <f>SUM(N2:N13)</f>
        <v>5</v>
      </c>
      <c r="O14" s="26">
        <f>SUM(O2:O13)</f>
        <v>0</v>
      </c>
      <c r="P14" s="27">
        <f>SUM(P2:P13)</f>
        <v>2700000</v>
      </c>
      <c r="Q14" s="27">
        <f t="shared" ref="Q14:W14" si="15">SUM(Q2:Q13)</f>
        <v>600000</v>
      </c>
      <c r="R14" s="27">
        <f t="shared" si="15"/>
        <v>900000</v>
      </c>
      <c r="S14" s="27">
        <f t="shared" si="15"/>
        <v>5000</v>
      </c>
      <c r="T14" s="27">
        <f t="shared" si="15"/>
        <v>0</v>
      </c>
      <c r="U14" s="27">
        <f t="shared" si="15"/>
        <v>145000</v>
      </c>
      <c r="V14" s="27">
        <f t="shared" si="15"/>
        <v>960000</v>
      </c>
      <c r="W14" s="28">
        <f t="shared" si="15"/>
        <v>5310000</v>
      </c>
    </row>
    <row r="16" spans="1:23" x14ac:dyDescent="0.3">
      <c r="B16" s="2"/>
    </row>
    <row r="17" spans="1:4" x14ac:dyDescent="0.3">
      <c r="B17" s="1"/>
    </row>
    <row r="18" spans="1:4" x14ac:dyDescent="0.3">
      <c r="B18" s="1"/>
      <c r="C18" s="2"/>
    </row>
    <row r="19" spans="1:4" ht="43.2" x14ac:dyDescent="0.3">
      <c r="A19" s="10" t="s">
        <v>14</v>
      </c>
      <c r="B19" s="9" t="s">
        <v>20</v>
      </c>
      <c r="C19" s="10"/>
      <c r="D19" s="10"/>
    </row>
    <row r="20" spans="1:4" x14ac:dyDescent="0.3">
      <c r="A20" s="10" t="s">
        <v>15</v>
      </c>
      <c r="B20" s="13">
        <v>150</v>
      </c>
      <c r="C20" s="10"/>
      <c r="D20" s="10"/>
    </row>
    <row r="21" spans="1:4" ht="28.8" x14ac:dyDescent="0.3">
      <c r="A21" s="10" t="s">
        <v>16</v>
      </c>
      <c r="B21" s="13">
        <v>200</v>
      </c>
      <c r="C21" s="9" t="s">
        <v>24</v>
      </c>
      <c r="D21" s="13">
        <v>20</v>
      </c>
    </row>
    <row r="22" spans="1:4" ht="28.8" x14ac:dyDescent="0.3">
      <c r="A22" s="10" t="s">
        <v>17</v>
      </c>
      <c r="B22" s="13">
        <v>25</v>
      </c>
      <c r="C22" s="9" t="s">
        <v>25</v>
      </c>
      <c r="D22" s="13">
        <v>160</v>
      </c>
    </row>
    <row r="23" spans="1:4" ht="43.2" x14ac:dyDescent="0.3">
      <c r="A23" s="10" t="s">
        <v>18</v>
      </c>
      <c r="B23" s="13">
        <v>50</v>
      </c>
      <c r="C23" s="9" t="s">
        <v>50</v>
      </c>
      <c r="D23" s="13">
        <v>50000</v>
      </c>
    </row>
    <row r="24" spans="1:4" ht="28.8" x14ac:dyDescent="0.3">
      <c r="A24" s="10" t="s">
        <v>19</v>
      </c>
      <c r="B24" s="13">
        <v>400</v>
      </c>
      <c r="C24" s="9" t="s">
        <v>51</v>
      </c>
      <c r="D24" s="10">
        <f>+(1000*160)/D23</f>
        <v>3.2</v>
      </c>
    </row>
    <row r="25" spans="1:4" x14ac:dyDescent="0.3">
      <c r="A25" s="10" t="s">
        <v>21</v>
      </c>
      <c r="B25" s="13">
        <v>1000</v>
      </c>
      <c r="C25" s="10"/>
      <c r="D25" s="10"/>
    </row>
    <row r="26" spans="1:4" x14ac:dyDescent="0.3">
      <c r="A26" s="10" t="s">
        <v>22</v>
      </c>
      <c r="B26" s="13">
        <v>500</v>
      </c>
      <c r="C26" s="10"/>
      <c r="D2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zoomScale="78" zoomScaleNormal="78" workbookViewId="0">
      <selection activeCell="X1" sqref="X1:X14"/>
    </sheetView>
  </sheetViews>
  <sheetFormatPr defaultRowHeight="14.4" x14ac:dyDescent="0.3"/>
  <cols>
    <col min="1" max="24" width="10.77734375" customWidth="1"/>
  </cols>
  <sheetData>
    <row r="1" spans="1:24" ht="72" x14ac:dyDescent="0.3">
      <c r="A1" s="29" t="s">
        <v>1</v>
      </c>
      <c r="B1" s="29" t="s">
        <v>0</v>
      </c>
      <c r="C1" s="29" t="s">
        <v>1</v>
      </c>
      <c r="D1" s="29" t="s">
        <v>37</v>
      </c>
      <c r="E1" s="29" t="s">
        <v>23</v>
      </c>
      <c r="F1" s="30" t="s">
        <v>53</v>
      </c>
      <c r="G1" s="29" t="s">
        <v>38</v>
      </c>
      <c r="H1" s="29" t="s">
        <v>39</v>
      </c>
      <c r="I1" s="29" t="s">
        <v>40</v>
      </c>
      <c r="J1" s="29" t="s">
        <v>41</v>
      </c>
      <c r="K1" s="29" t="s">
        <v>42</v>
      </c>
      <c r="L1" s="29" t="s">
        <v>43</v>
      </c>
      <c r="M1" s="29" t="s">
        <v>44</v>
      </c>
      <c r="N1" s="29" t="s">
        <v>45</v>
      </c>
      <c r="O1" s="29" t="s">
        <v>46</v>
      </c>
      <c r="P1" s="29" t="s">
        <v>47</v>
      </c>
      <c r="Q1" s="29" t="s">
        <v>29</v>
      </c>
      <c r="R1" s="29" t="s">
        <v>48</v>
      </c>
      <c r="S1" s="29" t="s">
        <v>27</v>
      </c>
      <c r="T1" s="29" t="s">
        <v>49</v>
      </c>
      <c r="U1" s="29" t="s">
        <v>31</v>
      </c>
      <c r="V1" s="29" t="s">
        <v>55</v>
      </c>
      <c r="W1" s="29" t="s">
        <v>56</v>
      </c>
      <c r="X1" s="29" t="s">
        <v>30</v>
      </c>
    </row>
    <row r="2" spans="1:24" x14ac:dyDescent="0.3">
      <c r="A2" s="15">
        <v>1000</v>
      </c>
      <c r="B2" s="15" t="s">
        <v>2</v>
      </c>
      <c r="C2" s="15">
        <v>1000</v>
      </c>
      <c r="D2" s="16">
        <v>1300</v>
      </c>
      <c r="E2" s="17">
        <f>+D2-C2</f>
        <v>300</v>
      </c>
      <c r="F2" s="15">
        <f>+IF(C2&lt;1500,0,C2-1500)</f>
        <v>0</v>
      </c>
      <c r="G2" s="16">
        <v>26</v>
      </c>
      <c r="H2" s="16">
        <f>+G2*50000</f>
        <v>1300000</v>
      </c>
      <c r="I2" s="16">
        <f>160*0.25*G2</f>
        <v>1040</v>
      </c>
      <c r="J2" s="16">
        <v>3.2</v>
      </c>
      <c r="K2" s="18">
        <f>I2/J2</f>
        <v>325</v>
      </c>
      <c r="L2" s="18">
        <f>(+H2+K2)/1000</f>
        <v>1300.325</v>
      </c>
      <c r="M2" s="18">
        <f>+IF((D2+F2)&gt;L2,(D2+F2)-L2,0)</f>
        <v>0</v>
      </c>
      <c r="N2" s="18">
        <v>0</v>
      </c>
      <c r="O2" s="16">
        <v>0</v>
      </c>
      <c r="P2" s="16">
        <v>0</v>
      </c>
      <c r="Q2" s="14">
        <f>D2*$B$19</f>
        <v>195000</v>
      </c>
      <c r="R2" s="14">
        <f>+K2*$B$20</f>
        <v>65000</v>
      </c>
      <c r="S2" s="14">
        <f>+O2*$B$24</f>
        <v>0</v>
      </c>
      <c r="T2" s="16">
        <v>0</v>
      </c>
      <c r="U2" s="14">
        <f>1500*$B$22</f>
        <v>75000</v>
      </c>
      <c r="V2" s="17">
        <f>+F2*$B$23</f>
        <v>0</v>
      </c>
      <c r="W2" s="17">
        <f>E2*$B$21</f>
        <v>7500</v>
      </c>
      <c r="X2" s="17">
        <f>+Q2+R2+S2+T2+U2+V2+W2</f>
        <v>342500</v>
      </c>
    </row>
    <row r="3" spans="1:24" x14ac:dyDescent="0.3">
      <c r="A3" s="15">
        <v>1100</v>
      </c>
      <c r="B3" s="15" t="s">
        <v>3</v>
      </c>
      <c r="C3" s="15">
        <v>1100</v>
      </c>
      <c r="D3" s="16">
        <v>1300</v>
      </c>
      <c r="E3" s="17">
        <f>+D3+E2-C3</f>
        <v>500</v>
      </c>
      <c r="F3" s="15">
        <f t="shared" ref="F3:F13" si="0">+IF(C3&lt;1500,0,C3-1500)</f>
        <v>0</v>
      </c>
      <c r="G3" s="16">
        <v>26</v>
      </c>
      <c r="H3" s="16">
        <f t="shared" ref="H3:H13" si="1">+G3*50000</f>
        <v>1300000</v>
      </c>
      <c r="I3" s="16">
        <f t="shared" ref="I3:I13" si="2">160*0.25*G3</f>
        <v>1040</v>
      </c>
      <c r="J3" s="16">
        <v>3.2</v>
      </c>
      <c r="K3" s="18">
        <f t="shared" ref="K3:K13" si="3">I3/J3</f>
        <v>325</v>
      </c>
      <c r="L3" s="18">
        <f t="shared" ref="L3:L13" si="4">(+H3+K3)/1000</f>
        <v>1300.325</v>
      </c>
      <c r="M3" s="18">
        <f t="shared" ref="M3:M13" si="5">+IF((D3+F3)&gt;L3,(D3+F3)-L3,0)</f>
        <v>0</v>
      </c>
      <c r="N3" s="18">
        <v>0</v>
      </c>
      <c r="O3" s="16">
        <v>0</v>
      </c>
      <c r="P3" s="16">
        <v>0</v>
      </c>
      <c r="Q3" s="14">
        <f t="shared" ref="Q3:Q13" si="6">D3*$B$19</f>
        <v>195000</v>
      </c>
      <c r="R3" s="14">
        <f t="shared" ref="R3:R13" si="7">+K3*$B$20</f>
        <v>65000</v>
      </c>
      <c r="S3" s="14">
        <f t="shared" ref="S3:S13" si="8">+O3*$B$24</f>
        <v>0</v>
      </c>
      <c r="T3" s="16">
        <v>0</v>
      </c>
      <c r="U3" s="14">
        <f t="shared" ref="U3:U13" si="9">1500*$B$22</f>
        <v>75000</v>
      </c>
      <c r="V3" s="17">
        <f t="shared" ref="V3:V13" si="10">+F3*$B$23</f>
        <v>0</v>
      </c>
      <c r="W3" s="17">
        <f t="shared" ref="W3:W13" si="11">E3*$B$21</f>
        <v>12500</v>
      </c>
      <c r="X3" s="17">
        <f t="shared" ref="X3:X13" si="12">+Q3+R3+S3+T3+U3+V3+W3</f>
        <v>347500</v>
      </c>
    </row>
    <row r="4" spans="1:24" x14ac:dyDescent="0.3">
      <c r="A4" s="15">
        <v>1300</v>
      </c>
      <c r="B4" s="15" t="s">
        <v>4</v>
      </c>
      <c r="C4" s="15">
        <v>1300</v>
      </c>
      <c r="D4" s="16">
        <v>1300</v>
      </c>
      <c r="E4" s="17">
        <f t="shared" ref="E4:E5" si="13">+D4+E3-C4</f>
        <v>500</v>
      </c>
      <c r="F4" s="15">
        <f t="shared" si="0"/>
        <v>0</v>
      </c>
      <c r="G4" s="16">
        <v>26</v>
      </c>
      <c r="H4" s="16">
        <f t="shared" si="1"/>
        <v>1300000</v>
      </c>
      <c r="I4" s="16">
        <f t="shared" si="2"/>
        <v>1040</v>
      </c>
      <c r="J4" s="16">
        <v>3.2</v>
      </c>
      <c r="K4" s="18">
        <f t="shared" si="3"/>
        <v>325</v>
      </c>
      <c r="L4" s="18">
        <f t="shared" si="4"/>
        <v>1300.325</v>
      </c>
      <c r="M4" s="18">
        <f t="shared" si="5"/>
        <v>0</v>
      </c>
      <c r="N4" s="18">
        <v>0</v>
      </c>
      <c r="O4" s="16">
        <v>0</v>
      </c>
      <c r="P4" s="16">
        <v>0</v>
      </c>
      <c r="Q4" s="14">
        <f t="shared" si="6"/>
        <v>195000</v>
      </c>
      <c r="R4" s="14">
        <f t="shared" si="7"/>
        <v>65000</v>
      </c>
      <c r="S4" s="14">
        <f t="shared" si="8"/>
        <v>0</v>
      </c>
      <c r="T4" s="16">
        <v>0</v>
      </c>
      <c r="U4" s="14">
        <f t="shared" si="9"/>
        <v>75000</v>
      </c>
      <c r="V4" s="17">
        <f t="shared" si="10"/>
        <v>0</v>
      </c>
      <c r="W4" s="17">
        <f t="shared" si="11"/>
        <v>12500</v>
      </c>
      <c r="X4" s="17">
        <f t="shared" si="12"/>
        <v>347500</v>
      </c>
    </row>
    <row r="5" spans="1:24" x14ac:dyDescent="0.3">
      <c r="A5" s="15">
        <v>1500</v>
      </c>
      <c r="B5" s="15" t="s">
        <v>5</v>
      </c>
      <c r="C5" s="15">
        <v>1500</v>
      </c>
      <c r="D5" s="16">
        <v>1300</v>
      </c>
      <c r="E5" s="17">
        <f t="shared" si="13"/>
        <v>300</v>
      </c>
      <c r="F5" s="15">
        <f t="shared" si="0"/>
        <v>0</v>
      </c>
      <c r="G5" s="16">
        <v>26</v>
      </c>
      <c r="H5" s="16">
        <f t="shared" si="1"/>
        <v>1300000</v>
      </c>
      <c r="I5" s="16">
        <f t="shared" si="2"/>
        <v>1040</v>
      </c>
      <c r="J5" s="16">
        <v>3.2</v>
      </c>
      <c r="K5" s="18">
        <f t="shared" si="3"/>
        <v>325</v>
      </c>
      <c r="L5" s="18">
        <f t="shared" si="4"/>
        <v>1300.325</v>
      </c>
      <c r="M5" s="18">
        <f t="shared" si="5"/>
        <v>0</v>
      </c>
      <c r="N5" s="18">
        <v>0</v>
      </c>
      <c r="O5" s="16">
        <v>0</v>
      </c>
      <c r="P5" s="16">
        <v>0</v>
      </c>
      <c r="Q5" s="14">
        <f t="shared" si="6"/>
        <v>195000</v>
      </c>
      <c r="R5" s="14">
        <f t="shared" si="7"/>
        <v>65000</v>
      </c>
      <c r="S5" s="14">
        <f t="shared" si="8"/>
        <v>0</v>
      </c>
      <c r="T5" s="16">
        <v>0</v>
      </c>
      <c r="U5" s="14">
        <f t="shared" si="9"/>
        <v>75000</v>
      </c>
      <c r="V5" s="17">
        <f t="shared" si="10"/>
        <v>0</v>
      </c>
      <c r="W5" s="17">
        <f t="shared" si="11"/>
        <v>7500</v>
      </c>
      <c r="X5" s="17">
        <f t="shared" si="12"/>
        <v>342500</v>
      </c>
    </row>
    <row r="6" spans="1:24" x14ac:dyDescent="0.3">
      <c r="A6" s="15">
        <v>1800</v>
      </c>
      <c r="B6" s="15" t="s">
        <v>6</v>
      </c>
      <c r="C6" s="15">
        <v>1800</v>
      </c>
      <c r="D6" s="16">
        <v>1300</v>
      </c>
      <c r="E6" s="17">
        <v>0</v>
      </c>
      <c r="F6" s="15">
        <f t="shared" si="0"/>
        <v>300</v>
      </c>
      <c r="G6" s="16">
        <v>26</v>
      </c>
      <c r="H6" s="16">
        <f t="shared" si="1"/>
        <v>1300000</v>
      </c>
      <c r="I6" s="16">
        <f t="shared" si="2"/>
        <v>1040</v>
      </c>
      <c r="J6" s="16">
        <v>3.2</v>
      </c>
      <c r="K6" s="18">
        <f t="shared" si="3"/>
        <v>325</v>
      </c>
      <c r="L6" s="18">
        <f t="shared" si="4"/>
        <v>1300.325</v>
      </c>
      <c r="M6" s="18">
        <f>1500-L6</f>
        <v>199.67499999999995</v>
      </c>
      <c r="N6" s="18">
        <f>+M6/50</f>
        <v>3.9934999999999992</v>
      </c>
      <c r="O6" s="16">
        <v>4</v>
      </c>
      <c r="P6" s="16">
        <v>0</v>
      </c>
      <c r="Q6" s="14">
        <f t="shared" si="6"/>
        <v>195000</v>
      </c>
      <c r="R6" s="14">
        <f t="shared" si="7"/>
        <v>65000</v>
      </c>
      <c r="S6" s="14">
        <f t="shared" si="8"/>
        <v>4000</v>
      </c>
      <c r="T6" s="16">
        <v>0</v>
      </c>
      <c r="U6" s="14">
        <f t="shared" si="9"/>
        <v>75000</v>
      </c>
      <c r="V6" s="17">
        <f t="shared" si="10"/>
        <v>120000</v>
      </c>
      <c r="W6" s="17">
        <f t="shared" si="11"/>
        <v>0</v>
      </c>
      <c r="X6" s="17">
        <f t="shared" si="12"/>
        <v>459000</v>
      </c>
    </row>
    <row r="7" spans="1:24" x14ac:dyDescent="0.3">
      <c r="A7" s="15">
        <v>2200</v>
      </c>
      <c r="B7" s="15" t="s">
        <v>7</v>
      </c>
      <c r="C7" s="15">
        <v>2200</v>
      </c>
      <c r="D7" s="16">
        <v>1300</v>
      </c>
      <c r="E7" s="17">
        <v>0</v>
      </c>
      <c r="F7" s="15">
        <f t="shared" si="0"/>
        <v>700</v>
      </c>
      <c r="G7" s="16">
        <v>26</v>
      </c>
      <c r="H7" s="16">
        <f t="shared" si="1"/>
        <v>1300000</v>
      </c>
      <c r="I7" s="16">
        <f t="shared" si="2"/>
        <v>1040</v>
      </c>
      <c r="J7" s="16">
        <v>3.2</v>
      </c>
      <c r="K7" s="18">
        <f t="shared" si="3"/>
        <v>325</v>
      </c>
      <c r="L7" s="18">
        <f t="shared" si="4"/>
        <v>1300.325</v>
      </c>
      <c r="M7" s="18">
        <f t="shared" ref="M7:M11" si="14">1500-L7</f>
        <v>199.67499999999995</v>
      </c>
      <c r="N7" s="18">
        <v>0</v>
      </c>
      <c r="O7" s="16">
        <v>0</v>
      </c>
      <c r="P7" s="16">
        <v>0</v>
      </c>
      <c r="Q7" s="14">
        <f t="shared" si="6"/>
        <v>195000</v>
      </c>
      <c r="R7" s="14">
        <f t="shared" si="7"/>
        <v>65000</v>
      </c>
      <c r="S7" s="14">
        <f t="shared" si="8"/>
        <v>0</v>
      </c>
      <c r="T7" s="16">
        <v>0</v>
      </c>
      <c r="U7" s="14">
        <f t="shared" si="9"/>
        <v>75000</v>
      </c>
      <c r="V7" s="17">
        <f t="shared" si="10"/>
        <v>280000</v>
      </c>
      <c r="W7" s="17">
        <f t="shared" si="11"/>
        <v>0</v>
      </c>
      <c r="X7" s="17">
        <f t="shared" si="12"/>
        <v>615000</v>
      </c>
    </row>
    <row r="8" spans="1:24" x14ac:dyDescent="0.3">
      <c r="A8" s="15">
        <v>2500</v>
      </c>
      <c r="B8" s="15" t="s">
        <v>8</v>
      </c>
      <c r="C8" s="15">
        <v>2500</v>
      </c>
      <c r="D8" s="16">
        <v>1300</v>
      </c>
      <c r="E8" s="17">
        <v>0</v>
      </c>
      <c r="F8" s="15">
        <f t="shared" si="0"/>
        <v>1000</v>
      </c>
      <c r="G8" s="16">
        <v>26</v>
      </c>
      <c r="H8" s="16">
        <f t="shared" si="1"/>
        <v>1300000</v>
      </c>
      <c r="I8" s="16">
        <f t="shared" si="2"/>
        <v>1040</v>
      </c>
      <c r="J8" s="16">
        <v>3.2</v>
      </c>
      <c r="K8" s="18">
        <f t="shared" si="3"/>
        <v>325</v>
      </c>
      <c r="L8" s="18">
        <f t="shared" si="4"/>
        <v>1300.325</v>
      </c>
      <c r="M8" s="18">
        <f t="shared" si="14"/>
        <v>199.67499999999995</v>
      </c>
      <c r="N8" s="18">
        <v>0</v>
      </c>
      <c r="O8" s="16">
        <v>0</v>
      </c>
      <c r="P8" s="16">
        <v>0</v>
      </c>
      <c r="Q8" s="14">
        <f t="shared" si="6"/>
        <v>195000</v>
      </c>
      <c r="R8" s="14">
        <f t="shared" si="7"/>
        <v>65000</v>
      </c>
      <c r="S8" s="14">
        <f t="shared" si="8"/>
        <v>0</v>
      </c>
      <c r="T8" s="16">
        <v>0</v>
      </c>
      <c r="U8" s="14">
        <f t="shared" si="9"/>
        <v>75000</v>
      </c>
      <c r="V8" s="17">
        <f t="shared" si="10"/>
        <v>400000</v>
      </c>
      <c r="W8" s="17">
        <f t="shared" si="11"/>
        <v>0</v>
      </c>
      <c r="X8" s="17">
        <f t="shared" si="12"/>
        <v>735000</v>
      </c>
    </row>
    <row r="9" spans="1:24" x14ac:dyDescent="0.3">
      <c r="A9" s="15">
        <v>2400</v>
      </c>
      <c r="B9" s="15" t="s">
        <v>9</v>
      </c>
      <c r="C9" s="15">
        <v>2400</v>
      </c>
      <c r="D9" s="16">
        <v>1300</v>
      </c>
      <c r="E9" s="17">
        <v>0</v>
      </c>
      <c r="F9" s="15">
        <f t="shared" si="0"/>
        <v>900</v>
      </c>
      <c r="G9" s="16">
        <v>26</v>
      </c>
      <c r="H9" s="16">
        <f t="shared" si="1"/>
        <v>1300000</v>
      </c>
      <c r="I9" s="16">
        <f t="shared" si="2"/>
        <v>1040</v>
      </c>
      <c r="J9" s="16">
        <v>3.2</v>
      </c>
      <c r="K9" s="18">
        <f t="shared" si="3"/>
        <v>325</v>
      </c>
      <c r="L9" s="18">
        <f t="shared" si="4"/>
        <v>1300.325</v>
      </c>
      <c r="M9" s="18">
        <f t="shared" si="14"/>
        <v>199.67499999999995</v>
      </c>
      <c r="N9" s="18">
        <v>0</v>
      </c>
      <c r="O9" s="16">
        <v>0</v>
      </c>
      <c r="P9" s="16">
        <v>0</v>
      </c>
      <c r="Q9" s="14">
        <f t="shared" si="6"/>
        <v>195000</v>
      </c>
      <c r="R9" s="14">
        <f t="shared" si="7"/>
        <v>65000</v>
      </c>
      <c r="S9" s="14">
        <f t="shared" si="8"/>
        <v>0</v>
      </c>
      <c r="T9" s="16">
        <f>+P9*$B$25</f>
        <v>0</v>
      </c>
      <c r="U9" s="14">
        <f t="shared" si="9"/>
        <v>75000</v>
      </c>
      <c r="V9" s="17">
        <f t="shared" si="10"/>
        <v>360000</v>
      </c>
      <c r="W9" s="17">
        <f t="shared" si="11"/>
        <v>0</v>
      </c>
      <c r="X9" s="17">
        <f t="shared" si="12"/>
        <v>695000</v>
      </c>
    </row>
    <row r="10" spans="1:24" x14ac:dyDescent="0.3">
      <c r="A10" s="15">
        <v>2000</v>
      </c>
      <c r="B10" s="15" t="s">
        <v>10</v>
      </c>
      <c r="C10" s="15">
        <v>2000</v>
      </c>
      <c r="D10" s="16">
        <v>1300</v>
      </c>
      <c r="E10" s="17">
        <v>0</v>
      </c>
      <c r="F10" s="15">
        <f t="shared" si="0"/>
        <v>500</v>
      </c>
      <c r="G10" s="16">
        <v>26</v>
      </c>
      <c r="H10" s="16">
        <f t="shared" si="1"/>
        <v>1300000</v>
      </c>
      <c r="I10" s="16">
        <f t="shared" si="2"/>
        <v>1040</v>
      </c>
      <c r="J10" s="16">
        <v>3.2</v>
      </c>
      <c r="K10" s="18">
        <f t="shared" si="3"/>
        <v>325</v>
      </c>
      <c r="L10" s="18">
        <f t="shared" si="4"/>
        <v>1300.325</v>
      </c>
      <c r="M10" s="18">
        <f t="shared" si="14"/>
        <v>199.67499999999995</v>
      </c>
      <c r="N10" s="18">
        <v>0</v>
      </c>
      <c r="O10" s="16">
        <v>0</v>
      </c>
      <c r="P10" s="16">
        <v>0</v>
      </c>
      <c r="Q10" s="14">
        <f t="shared" si="6"/>
        <v>195000</v>
      </c>
      <c r="R10" s="14">
        <f t="shared" si="7"/>
        <v>65000</v>
      </c>
      <c r="S10" s="14">
        <f t="shared" si="8"/>
        <v>0</v>
      </c>
      <c r="T10" s="16">
        <f t="shared" ref="T10:T13" si="15">+P10*$B$25</f>
        <v>0</v>
      </c>
      <c r="U10" s="14">
        <f t="shared" si="9"/>
        <v>75000</v>
      </c>
      <c r="V10" s="17">
        <f t="shared" si="10"/>
        <v>200000</v>
      </c>
      <c r="W10" s="17">
        <f t="shared" si="11"/>
        <v>0</v>
      </c>
      <c r="X10" s="17">
        <f t="shared" si="12"/>
        <v>535000</v>
      </c>
    </row>
    <row r="11" spans="1:24" x14ac:dyDescent="0.3">
      <c r="A11" s="15">
        <v>1600</v>
      </c>
      <c r="B11" s="15" t="s">
        <v>11</v>
      </c>
      <c r="C11" s="15">
        <v>1600</v>
      </c>
      <c r="D11" s="16">
        <v>1300</v>
      </c>
      <c r="E11" s="17">
        <v>0</v>
      </c>
      <c r="F11" s="15">
        <f t="shared" si="0"/>
        <v>100</v>
      </c>
      <c r="G11" s="16">
        <v>26</v>
      </c>
      <c r="H11" s="16">
        <f t="shared" si="1"/>
        <v>1300000</v>
      </c>
      <c r="I11" s="16">
        <f t="shared" si="2"/>
        <v>1040</v>
      </c>
      <c r="J11" s="16">
        <v>3.2</v>
      </c>
      <c r="K11" s="18">
        <f t="shared" si="3"/>
        <v>325</v>
      </c>
      <c r="L11" s="18">
        <f t="shared" si="4"/>
        <v>1300.325</v>
      </c>
      <c r="M11" s="18">
        <f t="shared" si="14"/>
        <v>199.67499999999995</v>
      </c>
      <c r="N11" s="18">
        <v>0</v>
      </c>
      <c r="O11" s="16">
        <v>0</v>
      </c>
      <c r="P11" s="16">
        <v>0</v>
      </c>
      <c r="Q11" s="14">
        <f t="shared" si="6"/>
        <v>195000</v>
      </c>
      <c r="R11" s="14">
        <f t="shared" si="7"/>
        <v>65000</v>
      </c>
      <c r="S11" s="14">
        <f t="shared" si="8"/>
        <v>0</v>
      </c>
      <c r="T11" s="16">
        <f t="shared" si="15"/>
        <v>0</v>
      </c>
      <c r="U11" s="14">
        <f t="shared" si="9"/>
        <v>75000</v>
      </c>
      <c r="V11" s="17">
        <f t="shared" si="10"/>
        <v>40000</v>
      </c>
      <c r="W11" s="17">
        <f t="shared" si="11"/>
        <v>0</v>
      </c>
      <c r="X11" s="17">
        <f t="shared" si="12"/>
        <v>375000</v>
      </c>
    </row>
    <row r="12" spans="1:24" x14ac:dyDescent="0.3">
      <c r="A12" s="15">
        <v>1200</v>
      </c>
      <c r="B12" s="15" t="s">
        <v>12</v>
      </c>
      <c r="C12" s="15">
        <v>1200</v>
      </c>
      <c r="D12" s="16">
        <v>1300</v>
      </c>
      <c r="E12" s="17">
        <f>+D12-C12</f>
        <v>100</v>
      </c>
      <c r="F12" s="15">
        <f t="shared" si="0"/>
        <v>0</v>
      </c>
      <c r="G12" s="16">
        <v>26</v>
      </c>
      <c r="H12" s="16">
        <f t="shared" si="1"/>
        <v>1300000</v>
      </c>
      <c r="I12" s="16">
        <f t="shared" si="2"/>
        <v>1040</v>
      </c>
      <c r="J12" s="16">
        <v>3.2</v>
      </c>
      <c r="K12" s="18">
        <f t="shared" si="3"/>
        <v>325</v>
      </c>
      <c r="L12" s="18">
        <f t="shared" si="4"/>
        <v>1300.325</v>
      </c>
      <c r="M12" s="18">
        <f t="shared" si="5"/>
        <v>0</v>
      </c>
      <c r="N12" s="18">
        <f t="shared" ref="N12:N13" si="16">+M12/50000</f>
        <v>0</v>
      </c>
      <c r="O12" s="16">
        <v>0</v>
      </c>
      <c r="P12" s="16">
        <v>0</v>
      </c>
      <c r="Q12" s="14">
        <f t="shared" si="6"/>
        <v>195000</v>
      </c>
      <c r="R12" s="14">
        <f t="shared" si="7"/>
        <v>65000</v>
      </c>
      <c r="S12" s="14">
        <f t="shared" si="8"/>
        <v>0</v>
      </c>
      <c r="T12" s="16">
        <f t="shared" si="15"/>
        <v>0</v>
      </c>
      <c r="U12" s="14">
        <f t="shared" si="9"/>
        <v>75000</v>
      </c>
      <c r="V12" s="17">
        <f t="shared" si="10"/>
        <v>0</v>
      </c>
      <c r="W12" s="17">
        <f t="shared" si="11"/>
        <v>2500</v>
      </c>
      <c r="X12" s="17">
        <f t="shared" si="12"/>
        <v>337500</v>
      </c>
    </row>
    <row r="13" spans="1:24" x14ac:dyDescent="0.3">
      <c r="A13" s="15">
        <v>800</v>
      </c>
      <c r="B13" s="15" t="s">
        <v>13</v>
      </c>
      <c r="C13" s="15">
        <v>800</v>
      </c>
      <c r="D13" s="16">
        <v>1300</v>
      </c>
      <c r="E13" s="17">
        <f>+D13+E12-C13</f>
        <v>600</v>
      </c>
      <c r="F13" s="15">
        <f t="shared" si="0"/>
        <v>0</v>
      </c>
      <c r="G13" s="16">
        <v>26</v>
      </c>
      <c r="H13" s="16">
        <f t="shared" si="1"/>
        <v>1300000</v>
      </c>
      <c r="I13" s="16">
        <f t="shared" si="2"/>
        <v>1040</v>
      </c>
      <c r="J13" s="16">
        <v>3.2</v>
      </c>
      <c r="K13" s="18">
        <f t="shared" si="3"/>
        <v>325</v>
      </c>
      <c r="L13" s="18">
        <f t="shared" si="4"/>
        <v>1300.325</v>
      </c>
      <c r="M13" s="18">
        <f t="shared" si="5"/>
        <v>0</v>
      </c>
      <c r="N13" s="18">
        <f t="shared" si="16"/>
        <v>0</v>
      </c>
      <c r="O13" s="16">
        <v>0</v>
      </c>
      <c r="P13" s="16">
        <v>0</v>
      </c>
      <c r="Q13" s="14">
        <f t="shared" si="6"/>
        <v>195000</v>
      </c>
      <c r="R13" s="14">
        <f t="shared" si="7"/>
        <v>65000</v>
      </c>
      <c r="S13" s="14">
        <f t="shared" si="8"/>
        <v>0</v>
      </c>
      <c r="T13" s="16">
        <f t="shared" si="15"/>
        <v>0</v>
      </c>
      <c r="U13" s="14">
        <f t="shared" si="9"/>
        <v>75000</v>
      </c>
      <c r="V13" s="17">
        <f t="shared" si="10"/>
        <v>0</v>
      </c>
      <c r="W13" s="17">
        <f t="shared" si="11"/>
        <v>15000</v>
      </c>
      <c r="X13" s="17">
        <f t="shared" si="12"/>
        <v>350000</v>
      </c>
    </row>
    <row r="14" spans="1:24" x14ac:dyDescent="0.3">
      <c r="A14" s="31"/>
      <c r="B14" s="31"/>
      <c r="C14" s="31"/>
      <c r="D14" s="31"/>
      <c r="E14" s="31"/>
      <c r="F14" s="32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3">
        <f>SUM(Q2:Q13)</f>
        <v>2340000</v>
      </c>
      <c r="R14" s="33">
        <f t="shared" ref="R14:X14" si="17">SUM(R2:R13)</f>
        <v>780000</v>
      </c>
      <c r="S14" s="33">
        <f t="shared" si="17"/>
        <v>4000</v>
      </c>
      <c r="T14" s="33">
        <f t="shared" si="17"/>
        <v>0</v>
      </c>
      <c r="U14" s="33">
        <f t="shared" si="17"/>
        <v>900000</v>
      </c>
      <c r="V14" s="33">
        <f t="shared" si="17"/>
        <v>1400000</v>
      </c>
      <c r="W14" s="33">
        <f t="shared" si="17"/>
        <v>57500</v>
      </c>
      <c r="X14" s="33">
        <f t="shared" si="17"/>
        <v>5481500</v>
      </c>
    </row>
    <row r="18" spans="1:6" ht="43.2" x14ac:dyDescent="0.3">
      <c r="A18" t="s">
        <v>14</v>
      </c>
      <c r="B18" s="2" t="s">
        <v>20</v>
      </c>
    </row>
    <row r="19" spans="1:6" x14ac:dyDescent="0.3">
      <c r="A19" t="s">
        <v>15</v>
      </c>
      <c r="B19" s="1">
        <v>150</v>
      </c>
    </row>
    <row r="20" spans="1:6" ht="28.8" x14ac:dyDescent="0.3">
      <c r="A20" t="s">
        <v>16</v>
      </c>
      <c r="B20" s="1">
        <v>200</v>
      </c>
      <c r="C20" s="2" t="s">
        <v>24</v>
      </c>
      <c r="D20" s="1">
        <v>20</v>
      </c>
      <c r="F20" t="s">
        <v>33</v>
      </c>
    </row>
    <row r="21" spans="1:6" ht="43.2" x14ac:dyDescent="0.3">
      <c r="A21" t="s">
        <v>17</v>
      </c>
      <c r="B21" s="1">
        <v>25</v>
      </c>
      <c r="C21" s="2" t="s">
        <v>25</v>
      </c>
      <c r="D21" s="1">
        <v>160</v>
      </c>
      <c r="F21" t="s">
        <v>34</v>
      </c>
    </row>
    <row r="22" spans="1:6" ht="43.2" x14ac:dyDescent="0.3">
      <c r="A22" t="s">
        <v>18</v>
      </c>
      <c r="B22" s="1">
        <v>50</v>
      </c>
      <c r="C22" s="2" t="s">
        <v>26</v>
      </c>
      <c r="D22" s="1">
        <v>50000</v>
      </c>
      <c r="F22" t="s">
        <v>35</v>
      </c>
    </row>
    <row r="23" spans="1:6" x14ac:dyDescent="0.3">
      <c r="A23" t="s">
        <v>19</v>
      </c>
      <c r="B23" s="1">
        <v>400</v>
      </c>
      <c r="F23" t="s">
        <v>36</v>
      </c>
    </row>
    <row r="24" spans="1:6" x14ac:dyDescent="0.3">
      <c r="A24" t="s">
        <v>21</v>
      </c>
      <c r="B24" s="1">
        <v>1000</v>
      </c>
    </row>
    <row r="25" spans="1:6" x14ac:dyDescent="0.3">
      <c r="A25" t="s">
        <v>28</v>
      </c>
      <c r="B25" s="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3"/>
  <sheetViews>
    <sheetView zoomScale="79" zoomScaleNormal="79" workbookViewId="0">
      <selection activeCell="AB3" sqref="AB3:AB15"/>
    </sheetView>
  </sheetViews>
  <sheetFormatPr defaultRowHeight="14.4" x14ac:dyDescent="0.3"/>
  <cols>
    <col min="1" max="1" width="1.44140625" customWidth="1"/>
    <col min="2" max="2" width="9.109375" customWidth="1"/>
    <col min="3" max="3" width="11.88671875" customWidth="1"/>
    <col min="4" max="4" width="11.21875" customWidth="1"/>
    <col min="5" max="5" width="8.77734375" bestFit="1" customWidth="1"/>
    <col min="6" max="7" width="8.77734375" customWidth="1"/>
    <col min="8" max="9" width="9.6640625" customWidth="1"/>
    <col min="10" max="10" width="9.21875" customWidth="1"/>
    <col min="11" max="11" width="7.77734375" bestFit="1" customWidth="1"/>
    <col min="12" max="12" width="9.5546875" customWidth="1"/>
    <col min="21" max="21" width="9.33203125" bestFit="1" customWidth="1"/>
    <col min="22" max="23" width="11.33203125" bestFit="1" customWidth="1"/>
    <col min="24" max="24" width="10.33203125" bestFit="1" customWidth="1"/>
    <col min="25" max="26" width="9.33203125" bestFit="1" customWidth="1"/>
    <col min="27" max="28" width="10.21875" bestFit="1" customWidth="1"/>
  </cols>
  <sheetData>
    <row r="2" spans="2:28" s="3" customFormat="1" ht="86.4" x14ac:dyDescent="0.3">
      <c r="B2" s="19" t="s">
        <v>0</v>
      </c>
      <c r="C2" s="19" t="s">
        <v>57</v>
      </c>
      <c r="D2" s="19" t="s">
        <v>58</v>
      </c>
      <c r="E2" s="19" t="s">
        <v>59</v>
      </c>
      <c r="F2" s="19" t="s">
        <v>60</v>
      </c>
      <c r="G2" s="19" t="s">
        <v>61</v>
      </c>
      <c r="H2" s="19" t="s">
        <v>62</v>
      </c>
      <c r="I2" s="19" t="s">
        <v>63</v>
      </c>
      <c r="J2" s="19" t="s">
        <v>64</v>
      </c>
      <c r="K2" s="19" t="s">
        <v>65</v>
      </c>
      <c r="L2" s="19" t="s">
        <v>66</v>
      </c>
      <c r="M2" s="19" t="s">
        <v>67</v>
      </c>
      <c r="N2" s="19" t="s">
        <v>68</v>
      </c>
      <c r="O2" s="19" t="s">
        <v>69</v>
      </c>
      <c r="P2" s="19" t="s">
        <v>70</v>
      </c>
      <c r="Q2" s="19" t="s">
        <v>71</v>
      </c>
      <c r="R2" s="19" t="s">
        <v>64</v>
      </c>
      <c r="S2" s="19" t="s">
        <v>72</v>
      </c>
      <c r="T2" s="19" t="s">
        <v>73</v>
      </c>
      <c r="U2" s="19" t="s">
        <v>74</v>
      </c>
      <c r="V2" s="19" t="s">
        <v>75</v>
      </c>
      <c r="W2" s="19" t="s">
        <v>76</v>
      </c>
      <c r="X2" s="19" t="s">
        <v>52</v>
      </c>
      <c r="Y2" s="19" t="s">
        <v>27</v>
      </c>
      <c r="Z2" s="19" t="s">
        <v>32</v>
      </c>
      <c r="AA2" s="19" t="s">
        <v>31</v>
      </c>
      <c r="AB2" s="19" t="s">
        <v>77</v>
      </c>
    </row>
    <row r="3" spans="2:28" x14ac:dyDescent="0.3">
      <c r="B3" s="5" t="s">
        <v>2</v>
      </c>
      <c r="C3" s="5">
        <v>1000</v>
      </c>
      <c r="D3" s="6">
        <f>+IF(C3&lt;1500,C3,1500)</f>
        <v>1000</v>
      </c>
      <c r="E3" s="6">
        <v>20</v>
      </c>
      <c r="F3" s="6">
        <v>1000</v>
      </c>
      <c r="G3" s="5">
        <v>1500</v>
      </c>
      <c r="H3" s="5">
        <f>+IF(D3&lt;G3,D3,G3)</f>
        <v>1000</v>
      </c>
      <c r="I3" s="5">
        <f>+H3/50</f>
        <v>20</v>
      </c>
      <c r="J3" s="7">
        <f>+I3-E3</f>
        <v>0</v>
      </c>
      <c r="K3" s="5">
        <f>$E$22</f>
        <v>3.2</v>
      </c>
      <c r="L3" s="7">
        <f>+H3-F3</f>
        <v>0</v>
      </c>
      <c r="M3" s="8">
        <f>+K3*L3</f>
        <v>0</v>
      </c>
      <c r="N3" s="5">
        <f>20*160*0.25</f>
        <v>800</v>
      </c>
      <c r="O3" s="5"/>
      <c r="P3" s="5">
        <v>0</v>
      </c>
      <c r="Q3" s="5"/>
      <c r="R3" s="5">
        <v>0</v>
      </c>
      <c r="S3" s="5">
        <v>0</v>
      </c>
      <c r="T3" s="5">
        <f>+H3</f>
        <v>1000</v>
      </c>
      <c r="U3" s="6">
        <f>C3-T3</f>
        <v>0</v>
      </c>
      <c r="V3" s="6">
        <f>+U3*400</f>
        <v>0</v>
      </c>
      <c r="W3" s="6">
        <f>+H3*$C$18</f>
        <v>150000</v>
      </c>
      <c r="X3" s="6">
        <f>+P3*$C$19</f>
        <v>0</v>
      </c>
      <c r="Y3" s="6">
        <f>+R3*$C$23</f>
        <v>0</v>
      </c>
      <c r="Z3" s="6">
        <f>+S3*$C$24</f>
        <v>0</v>
      </c>
      <c r="AA3" s="6">
        <f>+T3*$C$21</f>
        <v>50000</v>
      </c>
      <c r="AB3" s="7">
        <f>+V3+W3+X3+Y3+Z3+AA3</f>
        <v>200000</v>
      </c>
    </row>
    <row r="4" spans="2:28" x14ac:dyDescent="0.3">
      <c r="B4" s="5" t="s">
        <v>3</v>
      </c>
      <c r="C4" s="5">
        <v>1100</v>
      </c>
      <c r="D4" s="6">
        <f>+IF(C4&lt;1500,C4,1500)</f>
        <v>1100</v>
      </c>
      <c r="E4" s="6">
        <v>20</v>
      </c>
      <c r="F4" s="6">
        <v>1000</v>
      </c>
      <c r="G4" s="5">
        <v>1500</v>
      </c>
      <c r="H4" s="5">
        <f t="shared" ref="H4:H14" si="0">+IF(D4&lt;G4,D4,G4)</f>
        <v>1100</v>
      </c>
      <c r="I4" s="5">
        <f t="shared" ref="I4:I14" si="1">+H4/50</f>
        <v>22</v>
      </c>
      <c r="J4" s="7">
        <f t="shared" ref="J4:J14" si="2">+I4-E4</f>
        <v>2</v>
      </c>
      <c r="K4" s="5">
        <f t="shared" ref="K4:K14" si="3">$E$22</f>
        <v>3.2</v>
      </c>
      <c r="L4" s="7">
        <f t="shared" ref="L4:L13" si="4">+H4-F4</f>
        <v>100</v>
      </c>
      <c r="M4" s="7">
        <f t="shared" ref="M4:M14" si="5">+K4*L4</f>
        <v>320</v>
      </c>
      <c r="N4" s="5">
        <f t="shared" ref="N4:N14" si="6">20*160*0.25</f>
        <v>800</v>
      </c>
      <c r="O4" s="5">
        <f>IF(N4&gt;M4,M4,N4)</f>
        <v>320</v>
      </c>
      <c r="P4" s="5">
        <f>+O4/K4</f>
        <v>100</v>
      </c>
      <c r="Q4" s="5"/>
      <c r="R4" s="5">
        <v>0</v>
      </c>
      <c r="S4" s="5">
        <v>0</v>
      </c>
      <c r="T4" s="5">
        <f>+H4</f>
        <v>1100</v>
      </c>
      <c r="U4" s="6">
        <f>C4-T4</f>
        <v>0</v>
      </c>
      <c r="V4" s="6">
        <f t="shared" ref="V4:V14" si="7">+U4*400</f>
        <v>0</v>
      </c>
      <c r="W4" s="6">
        <f t="shared" ref="W4:W14" si="8">+H4*$C$18</f>
        <v>165000</v>
      </c>
      <c r="X4" s="6">
        <f t="shared" ref="X4:X14" si="9">+P4*$C$19</f>
        <v>20000</v>
      </c>
      <c r="Y4" s="6">
        <f t="shared" ref="Y4:Y14" si="10">+R4*$C$23</f>
        <v>0</v>
      </c>
      <c r="Z4" s="6">
        <f t="shared" ref="Z4:Z14" si="11">+S4*$C$24</f>
        <v>0</v>
      </c>
      <c r="AA4" s="6">
        <f t="shared" ref="AA4:AA14" si="12">+T4*$C$21</f>
        <v>55000</v>
      </c>
      <c r="AB4" s="7">
        <f t="shared" ref="AB4:AB14" si="13">+V4+W4+X4+Y4+Z4+AA4</f>
        <v>240000</v>
      </c>
    </row>
    <row r="5" spans="2:28" x14ac:dyDescent="0.3">
      <c r="B5" s="5" t="s">
        <v>4</v>
      </c>
      <c r="C5" s="5">
        <v>1300</v>
      </c>
      <c r="D5" s="6">
        <f>+IF(C5&lt;1500,C5,1500)</f>
        <v>1300</v>
      </c>
      <c r="E5" s="6">
        <v>20</v>
      </c>
      <c r="F5" s="6">
        <v>1000</v>
      </c>
      <c r="G5" s="5">
        <v>1500</v>
      </c>
      <c r="H5" s="5">
        <f t="shared" si="0"/>
        <v>1300</v>
      </c>
      <c r="I5" s="5">
        <f t="shared" si="1"/>
        <v>26</v>
      </c>
      <c r="J5" s="7">
        <f t="shared" si="2"/>
        <v>6</v>
      </c>
      <c r="K5" s="5">
        <f t="shared" si="3"/>
        <v>3.2</v>
      </c>
      <c r="L5" s="7">
        <f t="shared" si="4"/>
        <v>300</v>
      </c>
      <c r="M5" s="7">
        <f t="shared" si="5"/>
        <v>960</v>
      </c>
      <c r="N5" s="5">
        <f t="shared" si="6"/>
        <v>800</v>
      </c>
      <c r="O5" s="5">
        <f t="shared" ref="O5:O14" si="14">IF(N5&gt;M5,M5,N5)</f>
        <v>800</v>
      </c>
      <c r="P5" s="5">
        <f t="shared" ref="P5:P14" si="15">+O5/K5</f>
        <v>250</v>
      </c>
      <c r="Q5" s="7">
        <f>+M5-N5</f>
        <v>160</v>
      </c>
      <c r="R5" s="5">
        <f>+Q5/160</f>
        <v>1</v>
      </c>
      <c r="S5" s="5">
        <v>0</v>
      </c>
      <c r="T5" s="5">
        <f>+H5</f>
        <v>1300</v>
      </c>
      <c r="U5" s="6">
        <f>C5-T5</f>
        <v>0</v>
      </c>
      <c r="V5" s="6">
        <f t="shared" si="7"/>
        <v>0</v>
      </c>
      <c r="W5" s="6">
        <f t="shared" si="8"/>
        <v>195000</v>
      </c>
      <c r="X5" s="6">
        <f t="shared" si="9"/>
        <v>50000</v>
      </c>
      <c r="Y5" s="6">
        <f t="shared" si="10"/>
        <v>1250</v>
      </c>
      <c r="Z5" s="6">
        <f t="shared" si="11"/>
        <v>0</v>
      </c>
      <c r="AA5" s="6">
        <f t="shared" si="12"/>
        <v>65000</v>
      </c>
      <c r="AB5" s="7">
        <f t="shared" si="13"/>
        <v>311250</v>
      </c>
    </row>
    <row r="6" spans="2:28" x14ac:dyDescent="0.3">
      <c r="B6" s="5" t="s">
        <v>5</v>
      </c>
      <c r="C6" s="5">
        <v>1500</v>
      </c>
      <c r="D6" s="6">
        <f>+IF(C6&lt;1500,C6,1500)</f>
        <v>1500</v>
      </c>
      <c r="E6" s="6">
        <v>20</v>
      </c>
      <c r="F6" s="6">
        <v>1000</v>
      </c>
      <c r="G6" s="5">
        <v>1500</v>
      </c>
      <c r="H6" s="5">
        <f t="shared" si="0"/>
        <v>1500</v>
      </c>
      <c r="I6" s="5">
        <f t="shared" si="1"/>
        <v>30</v>
      </c>
      <c r="J6" s="7">
        <f t="shared" si="2"/>
        <v>10</v>
      </c>
      <c r="K6" s="5">
        <f t="shared" si="3"/>
        <v>3.2</v>
      </c>
      <c r="L6" s="7">
        <f t="shared" si="4"/>
        <v>500</v>
      </c>
      <c r="M6" s="7">
        <f t="shared" si="5"/>
        <v>1600</v>
      </c>
      <c r="N6" s="5">
        <f t="shared" si="6"/>
        <v>800</v>
      </c>
      <c r="O6" s="5">
        <f t="shared" si="14"/>
        <v>800</v>
      </c>
      <c r="P6" s="5">
        <f t="shared" si="15"/>
        <v>250</v>
      </c>
      <c r="Q6" s="7">
        <f t="shared" ref="Q6:Q13" si="16">+M6-N6</f>
        <v>800</v>
      </c>
      <c r="R6" s="5">
        <v>4</v>
      </c>
      <c r="S6" s="5">
        <v>0</v>
      </c>
      <c r="T6" s="5">
        <f>+H6</f>
        <v>1500</v>
      </c>
      <c r="U6" s="6">
        <f>C6-T6</f>
        <v>0</v>
      </c>
      <c r="V6" s="6">
        <f t="shared" si="7"/>
        <v>0</v>
      </c>
      <c r="W6" s="6">
        <f t="shared" si="8"/>
        <v>225000</v>
      </c>
      <c r="X6" s="6">
        <f t="shared" si="9"/>
        <v>50000</v>
      </c>
      <c r="Y6" s="6">
        <f t="shared" si="10"/>
        <v>5000</v>
      </c>
      <c r="Z6" s="6">
        <f t="shared" si="11"/>
        <v>0</v>
      </c>
      <c r="AA6" s="6">
        <f t="shared" si="12"/>
        <v>75000</v>
      </c>
      <c r="AB6" s="7">
        <f t="shared" si="13"/>
        <v>355000</v>
      </c>
    </row>
    <row r="7" spans="2:28" x14ac:dyDescent="0.3">
      <c r="B7" s="5" t="s">
        <v>6</v>
      </c>
      <c r="C7" s="5">
        <v>1800</v>
      </c>
      <c r="D7" s="6">
        <f>+IF(C7&lt;1500,C7,1500)</f>
        <v>1500</v>
      </c>
      <c r="E7" s="6">
        <v>20</v>
      </c>
      <c r="F7" s="6">
        <v>1000</v>
      </c>
      <c r="G7" s="5">
        <v>1500</v>
      </c>
      <c r="H7" s="5">
        <f t="shared" si="0"/>
        <v>1500</v>
      </c>
      <c r="I7" s="5">
        <f t="shared" si="1"/>
        <v>30</v>
      </c>
      <c r="J7" s="7">
        <f t="shared" si="2"/>
        <v>10</v>
      </c>
      <c r="K7" s="5">
        <f t="shared" si="3"/>
        <v>3.2</v>
      </c>
      <c r="L7" s="7">
        <f t="shared" si="4"/>
        <v>500</v>
      </c>
      <c r="M7" s="7">
        <f t="shared" si="5"/>
        <v>1600</v>
      </c>
      <c r="N7" s="5">
        <f t="shared" si="6"/>
        <v>800</v>
      </c>
      <c r="O7" s="5">
        <f t="shared" si="14"/>
        <v>800</v>
      </c>
      <c r="P7" s="5">
        <f t="shared" si="15"/>
        <v>250</v>
      </c>
      <c r="Q7" s="7">
        <f t="shared" si="16"/>
        <v>800</v>
      </c>
      <c r="R7" s="5">
        <v>0</v>
      </c>
      <c r="S7" s="5">
        <v>0</v>
      </c>
      <c r="T7" s="5">
        <f>+H7</f>
        <v>1500</v>
      </c>
      <c r="U7" s="6">
        <f>C7-T7</f>
        <v>300</v>
      </c>
      <c r="V7" s="6">
        <f t="shared" si="7"/>
        <v>120000</v>
      </c>
      <c r="W7" s="6">
        <f t="shared" si="8"/>
        <v>225000</v>
      </c>
      <c r="X7" s="6">
        <f t="shared" si="9"/>
        <v>50000</v>
      </c>
      <c r="Y7" s="6">
        <f t="shared" si="10"/>
        <v>0</v>
      </c>
      <c r="Z7" s="6">
        <f t="shared" si="11"/>
        <v>0</v>
      </c>
      <c r="AA7" s="6">
        <f t="shared" si="12"/>
        <v>75000</v>
      </c>
      <c r="AB7" s="7">
        <f t="shared" si="13"/>
        <v>470000</v>
      </c>
    </row>
    <row r="8" spans="2:28" x14ac:dyDescent="0.3">
      <c r="B8" s="5" t="s">
        <v>7</v>
      </c>
      <c r="C8" s="5">
        <v>2200</v>
      </c>
      <c r="D8" s="6">
        <f>+IF(C8&lt;1500,C8,1500)</f>
        <v>1500</v>
      </c>
      <c r="E8" s="6">
        <v>20</v>
      </c>
      <c r="F8" s="6">
        <v>1000</v>
      </c>
      <c r="G8" s="5">
        <v>1500</v>
      </c>
      <c r="H8" s="5">
        <f t="shared" si="0"/>
        <v>1500</v>
      </c>
      <c r="I8" s="5">
        <f t="shared" si="1"/>
        <v>30</v>
      </c>
      <c r="J8" s="7">
        <f t="shared" si="2"/>
        <v>10</v>
      </c>
      <c r="K8" s="5">
        <f t="shared" si="3"/>
        <v>3.2</v>
      </c>
      <c r="L8" s="7">
        <f t="shared" si="4"/>
        <v>500</v>
      </c>
      <c r="M8" s="7">
        <f t="shared" si="5"/>
        <v>1600</v>
      </c>
      <c r="N8" s="5">
        <f t="shared" si="6"/>
        <v>800</v>
      </c>
      <c r="O8" s="5">
        <f t="shared" si="14"/>
        <v>800</v>
      </c>
      <c r="P8" s="5">
        <f t="shared" si="15"/>
        <v>250</v>
      </c>
      <c r="Q8" s="7">
        <f t="shared" si="16"/>
        <v>800</v>
      </c>
      <c r="R8" s="5">
        <v>0</v>
      </c>
      <c r="S8" s="5">
        <v>0</v>
      </c>
      <c r="T8" s="5">
        <f>+H8</f>
        <v>1500</v>
      </c>
      <c r="U8" s="6">
        <f>C8-T8</f>
        <v>700</v>
      </c>
      <c r="V8" s="6">
        <f t="shared" si="7"/>
        <v>280000</v>
      </c>
      <c r="W8" s="6">
        <f t="shared" si="8"/>
        <v>225000</v>
      </c>
      <c r="X8" s="6">
        <f t="shared" si="9"/>
        <v>50000</v>
      </c>
      <c r="Y8" s="6">
        <f t="shared" si="10"/>
        <v>0</v>
      </c>
      <c r="Z8" s="6">
        <f t="shared" si="11"/>
        <v>0</v>
      </c>
      <c r="AA8" s="6">
        <f t="shared" si="12"/>
        <v>75000</v>
      </c>
      <c r="AB8" s="7">
        <f t="shared" si="13"/>
        <v>630000</v>
      </c>
    </row>
    <row r="9" spans="2:28" x14ac:dyDescent="0.3">
      <c r="B9" s="5" t="s">
        <v>8</v>
      </c>
      <c r="C9" s="5">
        <v>2500</v>
      </c>
      <c r="D9" s="6">
        <f>+IF(C9&lt;1500,C9,1500)</f>
        <v>1500</v>
      </c>
      <c r="E9" s="6">
        <v>20</v>
      </c>
      <c r="F9" s="6">
        <v>1000</v>
      </c>
      <c r="G9" s="5">
        <v>1500</v>
      </c>
      <c r="H9" s="5">
        <f t="shared" si="0"/>
        <v>1500</v>
      </c>
      <c r="I9" s="5">
        <f t="shared" si="1"/>
        <v>30</v>
      </c>
      <c r="J9" s="7">
        <f t="shared" si="2"/>
        <v>10</v>
      </c>
      <c r="K9" s="5">
        <f t="shared" si="3"/>
        <v>3.2</v>
      </c>
      <c r="L9" s="7">
        <f t="shared" si="4"/>
        <v>500</v>
      </c>
      <c r="M9" s="7">
        <f t="shared" si="5"/>
        <v>1600</v>
      </c>
      <c r="N9" s="5">
        <f t="shared" si="6"/>
        <v>800</v>
      </c>
      <c r="O9" s="5">
        <f t="shared" si="14"/>
        <v>800</v>
      </c>
      <c r="P9" s="5">
        <f t="shared" si="15"/>
        <v>250</v>
      </c>
      <c r="Q9" s="7">
        <f t="shared" si="16"/>
        <v>800</v>
      </c>
      <c r="R9" s="5">
        <v>0</v>
      </c>
      <c r="S9" s="5">
        <v>0</v>
      </c>
      <c r="T9" s="5">
        <f>+H9</f>
        <v>1500</v>
      </c>
      <c r="U9" s="6">
        <f>C9-T9</f>
        <v>1000</v>
      </c>
      <c r="V9" s="6">
        <f t="shared" si="7"/>
        <v>400000</v>
      </c>
      <c r="W9" s="6">
        <f t="shared" si="8"/>
        <v>225000</v>
      </c>
      <c r="X9" s="6">
        <f t="shared" si="9"/>
        <v>50000</v>
      </c>
      <c r="Y9" s="6">
        <f t="shared" si="10"/>
        <v>0</v>
      </c>
      <c r="Z9" s="6">
        <f t="shared" si="11"/>
        <v>0</v>
      </c>
      <c r="AA9" s="6">
        <f t="shared" si="12"/>
        <v>75000</v>
      </c>
      <c r="AB9" s="7">
        <f t="shared" si="13"/>
        <v>750000</v>
      </c>
    </row>
    <row r="10" spans="2:28" x14ac:dyDescent="0.3">
      <c r="B10" s="5" t="s">
        <v>9</v>
      </c>
      <c r="C10" s="5">
        <v>2400</v>
      </c>
      <c r="D10" s="6">
        <f>+IF(C10&lt;1500,C10,1500)</f>
        <v>1500</v>
      </c>
      <c r="E10" s="6">
        <v>20</v>
      </c>
      <c r="F10" s="6">
        <v>1000</v>
      </c>
      <c r="G10" s="5">
        <v>1500</v>
      </c>
      <c r="H10" s="5">
        <f t="shared" si="0"/>
        <v>1500</v>
      </c>
      <c r="I10" s="5">
        <f t="shared" si="1"/>
        <v>30</v>
      </c>
      <c r="J10" s="7">
        <f t="shared" si="2"/>
        <v>10</v>
      </c>
      <c r="K10" s="5">
        <f t="shared" si="3"/>
        <v>3.2</v>
      </c>
      <c r="L10" s="7">
        <f t="shared" si="4"/>
        <v>500</v>
      </c>
      <c r="M10" s="7">
        <f t="shared" si="5"/>
        <v>1600</v>
      </c>
      <c r="N10" s="5">
        <f t="shared" si="6"/>
        <v>800</v>
      </c>
      <c r="O10" s="5">
        <f t="shared" si="14"/>
        <v>800</v>
      </c>
      <c r="P10" s="5">
        <f t="shared" si="15"/>
        <v>250</v>
      </c>
      <c r="Q10" s="7">
        <f t="shared" si="16"/>
        <v>800</v>
      </c>
      <c r="R10" s="5">
        <v>0</v>
      </c>
      <c r="S10" s="5">
        <v>0</v>
      </c>
      <c r="T10" s="5">
        <f>+H10</f>
        <v>1500</v>
      </c>
      <c r="U10" s="6">
        <f>C10-T10</f>
        <v>900</v>
      </c>
      <c r="V10" s="6">
        <f t="shared" si="7"/>
        <v>360000</v>
      </c>
      <c r="W10" s="6">
        <f t="shared" si="8"/>
        <v>225000</v>
      </c>
      <c r="X10" s="6">
        <f t="shared" si="9"/>
        <v>50000</v>
      </c>
      <c r="Y10" s="6">
        <f t="shared" si="10"/>
        <v>0</v>
      </c>
      <c r="Z10" s="6">
        <f t="shared" si="11"/>
        <v>0</v>
      </c>
      <c r="AA10" s="6">
        <f t="shared" si="12"/>
        <v>75000</v>
      </c>
      <c r="AB10" s="7">
        <f t="shared" si="13"/>
        <v>710000</v>
      </c>
    </row>
    <row r="11" spans="2:28" x14ac:dyDescent="0.3">
      <c r="B11" s="5" t="s">
        <v>10</v>
      </c>
      <c r="C11" s="5">
        <v>2000</v>
      </c>
      <c r="D11" s="6">
        <f>+IF(C11&lt;1500,C11,1500)</f>
        <v>1500</v>
      </c>
      <c r="E11" s="6">
        <v>20</v>
      </c>
      <c r="F11" s="6">
        <v>1000</v>
      </c>
      <c r="G11" s="5">
        <v>1500</v>
      </c>
      <c r="H11" s="5">
        <f t="shared" si="0"/>
        <v>1500</v>
      </c>
      <c r="I11" s="5">
        <f t="shared" si="1"/>
        <v>30</v>
      </c>
      <c r="J11" s="7">
        <f t="shared" si="2"/>
        <v>10</v>
      </c>
      <c r="K11" s="5">
        <f t="shared" si="3"/>
        <v>3.2</v>
      </c>
      <c r="L11" s="7">
        <f t="shared" si="4"/>
        <v>500</v>
      </c>
      <c r="M11" s="7">
        <f t="shared" si="5"/>
        <v>1600</v>
      </c>
      <c r="N11" s="5">
        <f t="shared" si="6"/>
        <v>800</v>
      </c>
      <c r="O11" s="5">
        <f t="shared" si="14"/>
        <v>800</v>
      </c>
      <c r="P11" s="5">
        <f t="shared" si="15"/>
        <v>250</v>
      </c>
      <c r="Q11" s="7">
        <f t="shared" si="16"/>
        <v>800</v>
      </c>
      <c r="R11" s="5">
        <v>0</v>
      </c>
      <c r="S11" s="5">
        <v>0</v>
      </c>
      <c r="T11" s="5">
        <f>+H11</f>
        <v>1500</v>
      </c>
      <c r="U11" s="6">
        <f>C11-T11</f>
        <v>500</v>
      </c>
      <c r="V11" s="6">
        <f t="shared" si="7"/>
        <v>200000</v>
      </c>
      <c r="W11" s="6">
        <f t="shared" si="8"/>
        <v>225000</v>
      </c>
      <c r="X11" s="6">
        <f t="shared" si="9"/>
        <v>50000</v>
      </c>
      <c r="Y11" s="6">
        <f t="shared" si="10"/>
        <v>0</v>
      </c>
      <c r="Z11" s="6">
        <f t="shared" si="11"/>
        <v>0</v>
      </c>
      <c r="AA11" s="6">
        <f t="shared" si="12"/>
        <v>75000</v>
      </c>
      <c r="AB11" s="7">
        <f t="shared" si="13"/>
        <v>550000</v>
      </c>
    </row>
    <row r="12" spans="2:28" x14ac:dyDescent="0.3">
      <c r="B12" s="5" t="s">
        <v>11</v>
      </c>
      <c r="C12" s="5">
        <v>1600</v>
      </c>
      <c r="D12" s="6">
        <f>+IF(C12&lt;1500,C12,1500)</f>
        <v>1500</v>
      </c>
      <c r="E12" s="6">
        <v>20</v>
      </c>
      <c r="F12" s="6">
        <v>1000</v>
      </c>
      <c r="G12" s="5">
        <v>1500</v>
      </c>
      <c r="H12" s="5">
        <f t="shared" si="0"/>
        <v>1500</v>
      </c>
      <c r="I12" s="5">
        <f t="shared" si="1"/>
        <v>30</v>
      </c>
      <c r="J12" s="7">
        <f t="shared" si="2"/>
        <v>10</v>
      </c>
      <c r="K12" s="5">
        <f t="shared" si="3"/>
        <v>3.2</v>
      </c>
      <c r="L12" s="7">
        <f t="shared" si="4"/>
        <v>500</v>
      </c>
      <c r="M12" s="7">
        <f t="shared" si="5"/>
        <v>1600</v>
      </c>
      <c r="N12" s="5">
        <f t="shared" si="6"/>
        <v>800</v>
      </c>
      <c r="O12" s="5">
        <f t="shared" si="14"/>
        <v>800</v>
      </c>
      <c r="P12" s="5">
        <f t="shared" si="15"/>
        <v>250</v>
      </c>
      <c r="Q12" s="7">
        <f t="shared" si="16"/>
        <v>800</v>
      </c>
      <c r="R12" s="5">
        <v>0</v>
      </c>
      <c r="S12" s="5">
        <v>0</v>
      </c>
      <c r="T12" s="5">
        <f>+H12</f>
        <v>1500</v>
      </c>
      <c r="U12" s="6">
        <f>C12-T12</f>
        <v>100</v>
      </c>
      <c r="V12" s="6">
        <f t="shared" si="7"/>
        <v>40000</v>
      </c>
      <c r="W12" s="6">
        <f t="shared" si="8"/>
        <v>225000</v>
      </c>
      <c r="X12" s="6">
        <f t="shared" si="9"/>
        <v>50000</v>
      </c>
      <c r="Y12" s="6">
        <f t="shared" si="10"/>
        <v>0</v>
      </c>
      <c r="Z12" s="6">
        <f t="shared" si="11"/>
        <v>0</v>
      </c>
      <c r="AA12" s="6">
        <f t="shared" si="12"/>
        <v>75000</v>
      </c>
      <c r="AB12" s="7">
        <f t="shared" si="13"/>
        <v>390000</v>
      </c>
    </row>
    <row r="13" spans="2:28" x14ac:dyDescent="0.3">
      <c r="B13" s="5" t="s">
        <v>12</v>
      </c>
      <c r="C13" s="5">
        <v>1200</v>
      </c>
      <c r="D13" s="6">
        <f>+IF(C13&lt;1500,C13,1500)</f>
        <v>1200</v>
      </c>
      <c r="E13" s="6">
        <v>20</v>
      </c>
      <c r="F13" s="6">
        <v>1000</v>
      </c>
      <c r="G13" s="5">
        <v>1500</v>
      </c>
      <c r="H13" s="5">
        <f t="shared" si="0"/>
        <v>1200</v>
      </c>
      <c r="I13" s="5">
        <f t="shared" si="1"/>
        <v>24</v>
      </c>
      <c r="J13" s="7">
        <f t="shared" si="2"/>
        <v>4</v>
      </c>
      <c r="K13" s="5">
        <f t="shared" si="3"/>
        <v>3.2</v>
      </c>
      <c r="L13" s="7">
        <f t="shared" si="4"/>
        <v>200</v>
      </c>
      <c r="M13" s="7">
        <f t="shared" si="5"/>
        <v>640</v>
      </c>
      <c r="N13" s="5">
        <f t="shared" si="6"/>
        <v>800</v>
      </c>
      <c r="O13" s="5">
        <f t="shared" si="14"/>
        <v>640</v>
      </c>
      <c r="P13" s="5">
        <f t="shared" si="15"/>
        <v>200</v>
      </c>
      <c r="Q13" s="7">
        <f t="shared" si="16"/>
        <v>-160</v>
      </c>
      <c r="R13" s="5">
        <v>0</v>
      </c>
      <c r="S13" s="5">
        <v>1</v>
      </c>
      <c r="T13" s="5">
        <f>+H13</f>
        <v>1200</v>
      </c>
      <c r="U13" s="6">
        <f>C13-T13</f>
        <v>0</v>
      </c>
      <c r="V13" s="6">
        <f t="shared" si="7"/>
        <v>0</v>
      </c>
      <c r="W13" s="6">
        <f t="shared" si="8"/>
        <v>180000</v>
      </c>
      <c r="X13" s="6">
        <f t="shared" si="9"/>
        <v>40000</v>
      </c>
      <c r="Y13" s="6">
        <f t="shared" si="10"/>
        <v>0</v>
      </c>
      <c r="Z13" s="6">
        <f t="shared" si="11"/>
        <v>500</v>
      </c>
      <c r="AA13" s="6">
        <f t="shared" si="12"/>
        <v>60000</v>
      </c>
      <c r="AB13" s="7">
        <f t="shared" si="13"/>
        <v>280500</v>
      </c>
    </row>
    <row r="14" spans="2:28" x14ac:dyDescent="0.3">
      <c r="B14" s="5" t="s">
        <v>13</v>
      </c>
      <c r="C14" s="5">
        <v>800</v>
      </c>
      <c r="D14" s="6">
        <f>+IF(C14&lt;1500,C14,1500)</f>
        <v>800</v>
      </c>
      <c r="E14" s="6">
        <v>20</v>
      </c>
      <c r="F14" s="6">
        <v>1000</v>
      </c>
      <c r="G14" s="5">
        <v>1500</v>
      </c>
      <c r="H14" s="5">
        <f t="shared" si="0"/>
        <v>800</v>
      </c>
      <c r="I14" s="5">
        <f t="shared" si="1"/>
        <v>16</v>
      </c>
      <c r="J14" s="7">
        <f t="shared" si="2"/>
        <v>-4</v>
      </c>
      <c r="K14" s="5">
        <f t="shared" si="3"/>
        <v>3.2</v>
      </c>
      <c r="L14" s="7">
        <v>0</v>
      </c>
      <c r="M14" s="7">
        <f t="shared" si="5"/>
        <v>0</v>
      </c>
      <c r="N14" s="5">
        <f t="shared" si="6"/>
        <v>800</v>
      </c>
      <c r="O14" s="5">
        <f t="shared" si="14"/>
        <v>0</v>
      </c>
      <c r="P14" s="5">
        <f t="shared" si="15"/>
        <v>0</v>
      </c>
      <c r="Q14" s="7">
        <v>200</v>
      </c>
      <c r="R14" s="5">
        <v>0</v>
      </c>
      <c r="S14" s="5">
        <v>9</v>
      </c>
      <c r="T14" s="5">
        <f>+H14</f>
        <v>800</v>
      </c>
      <c r="U14" s="6">
        <f>C14-T14</f>
        <v>0</v>
      </c>
      <c r="V14" s="6">
        <f t="shared" si="7"/>
        <v>0</v>
      </c>
      <c r="W14" s="6">
        <f t="shared" si="8"/>
        <v>120000</v>
      </c>
      <c r="X14" s="6">
        <f t="shared" si="9"/>
        <v>0</v>
      </c>
      <c r="Y14" s="6">
        <f t="shared" si="10"/>
        <v>0</v>
      </c>
      <c r="Z14" s="6">
        <f t="shared" si="11"/>
        <v>4500</v>
      </c>
      <c r="AA14" s="6">
        <f t="shared" si="12"/>
        <v>40000</v>
      </c>
      <c r="AB14" s="7">
        <f t="shared" si="13"/>
        <v>164500</v>
      </c>
    </row>
    <row r="15" spans="2:28" x14ac:dyDescent="0.3">
      <c r="B15" s="20"/>
      <c r="C15" s="21"/>
      <c r="D15" s="20"/>
      <c r="E15" s="22"/>
      <c r="F15" s="22"/>
      <c r="G15" s="22"/>
      <c r="H15" s="20"/>
      <c r="I15" s="20"/>
      <c r="J15" s="20"/>
      <c r="K15" s="20"/>
      <c r="L15" s="23"/>
      <c r="M15" s="20"/>
      <c r="N15" s="20"/>
      <c r="O15" s="20"/>
      <c r="P15" s="20"/>
      <c r="Q15" s="20"/>
      <c r="R15" s="20">
        <f>SUM(R5:R14)</f>
        <v>5</v>
      </c>
      <c r="S15" s="20">
        <f>SUM(S5:S14)</f>
        <v>10</v>
      </c>
      <c r="T15" s="20"/>
      <c r="U15" s="23"/>
      <c r="V15" s="23">
        <f>SUM(V3:V14)</f>
        <v>1400000</v>
      </c>
      <c r="W15" s="23">
        <f>SUM(W3:W14)</f>
        <v>2385000</v>
      </c>
      <c r="X15" s="23">
        <f t="shared" ref="X15:AB15" si="17">SUM(X3:X14)</f>
        <v>460000</v>
      </c>
      <c r="Y15" s="23">
        <f t="shared" si="17"/>
        <v>6250</v>
      </c>
      <c r="Z15" s="23">
        <f t="shared" si="17"/>
        <v>5000</v>
      </c>
      <c r="AA15" s="23">
        <f t="shared" si="17"/>
        <v>795000</v>
      </c>
      <c r="AB15" s="23">
        <f t="shared" si="17"/>
        <v>5051250</v>
      </c>
    </row>
    <row r="17" spans="2:7" s="2" customFormat="1" ht="28.8" x14ac:dyDescent="0.3">
      <c r="B17" s="9" t="s">
        <v>14</v>
      </c>
      <c r="C17" s="9" t="s">
        <v>20</v>
      </c>
      <c r="D17" s="9"/>
      <c r="E17" s="9"/>
    </row>
    <row r="18" spans="2:7" s="2" customFormat="1" ht="28.8" x14ac:dyDescent="0.3">
      <c r="B18" s="9" t="s">
        <v>15</v>
      </c>
      <c r="C18" s="11">
        <v>150</v>
      </c>
      <c r="D18" s="9"/>
      <c r="E18" s="9"/>
    </row>
    <row r="19" spans="2:7" s="2" customFormat="1" ht="28.8" x14ac:dyDescent="0.3">
      <c r="B19" s="9" t="s">
        <v>16</v>
      </c>
      <c r="C19" s="11">
        <v>200</v>
      </c>
      <c r="D19" s="9" t="s">
        <v>24</v>
      </c>
      <c r="E19" s="11">
        <v>20</v>
      </c>
      <c r="F19" s="4"/>
      <c r="G19" s="4"/>
    </row>
    <row r="20" spans="2:7" s="2" customFormat="1" ht="28.8" x14ac:dyDescent="0.3">
      <c r="B20" s="9" t="s">
        <v>17</v>
      </c>
      <c r="C20" s="11">
        <v>25</v>
      </c>
      <c r="D20" s="9" t="s">
        <v>25</v>
      </c>
      <c r="E20" s="11">
        <v>160</v>
      </c>
      <c r="F20" s="4"/>
      <c r="G20" s="4"/>
    </row>
    <row r="21" spans="2:7" s="2" customFormat="1" ht="57.6" x14ac:dyDescent="0.3">
      <c r="B21" s="9" t="s">
        <v>18</v>
      </c>
      <c r="C21" s="11">
        <v>50</v>
      </c>
      <c r="D21" s="9" t="s">
        <v>50</v>
      </c>
      <c r="E21" s="11">
        <v>50000</v>
      </c>
      <c r="F21" s="4"/>
      <c r="G21" s="4"/>
    </row>
    <row r="22" spans="2:7" s="2" customFormat="1" ht="28.8" x14ac:dyDescent="0.3">
      <c r="B22" s="9" t="s">
        <v>19</v>
      </c>
      <c r="C22" s="11">
        <v>400</v>
      </c>
      <c r="D22" s="9" t="s">
        <v>51</v>
      </c>
      <c r="E22" s="9">
        <f>+(1000*160)/E21</f>
        <v>3.2</v>
      </c>
    </row>
    <row r="23" spans="2:7" s="2" customFormat="1" ht="28.8" x14ac:dyDescent="0.3">
      <c r="B23" s="9" t="s">
        <v>21</v>
      </c>
      <c r="C23" s="11">
        <f>1000*1.25</f>
        <v>1250</v>
      </c>
      <c r="D23" s="9"/>
      <c r="E23" s="9"/>
    </row>
    <row r="24" spans="2:7" s="2" customFormat="1" ht="28.8" x14ac:dyDescent="0.3">
      <c r="B24" s="9" t="s">
        <v>22</v>
      </c>
      <c r="C24" s="11">
        <v>500</v>
      </c>
      <c r="D24" s="9"/>
      <c r="E24" s="9"/>
    </row>
    <row r="25" spans="2:7" s="2" customFormat="1" x14ac:dyDescent="0.3"/>
    <row r="26" spans="2:7" s="2" customFormat="1" x14ac:dyDescent="0.3"/>
    <row r="27" spans="2:7" s="2" customFormat="1" x14ac:dyDescent="0.3"/>
    <row r="28" spans="2:7" s="2" customFormat="1" x14ac:dyDescent="0.3"/>
    <row r="29" spans="2:7" s="2" customFormat="1" x14ac:dyDescent="0.3"/>
    <row r="30" spans="2:7" s="2" customFormat="1" x14ac:dyDescent="0.3"/>
    <row r="31" spans="2:7" s="2" customFormat="1" x14ac:dyDescent="0.3"/>
    <row r="32" spans="2:7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zoomScale="78" zoomScaleNormal="78" workbookViewId="0">
      <selection activeCell="G19" sqref="G19"/>
    </sheetView>
  </sheetViews>
  <sheetFormatPr defaultRowHeight="14.4" x14ac:dyDescent="0.3"/>
  <cols>
    <col min="1" max="23" width="11.21875" customWidth="1"/>
  </cols>
  <sheetData>
    <row r="1" spans="1:23" s="3" customFormat="1" ht="72" x14ac:dyDescent="0.3">
      <c r="A1" s="24" t="s">
        <v>0</v>
      </c>
      <c r="B1" s="24" t="s">
        <v>57</v>
      </c>
      <c r="C1" s="24" t="s">
        <v>78</v>
      </c>
      <c r="D1" s="24" t="s">
        <v>23</v>
      </c>
      <c r="E1" s="24" t="s">
        <v>79</v>
      </c>
      <c r="F1" s="24" t="s">
        <v>80</v>
      </c>
      <c r="G1" s="24" t="s">
        <v>81</v>
      </c>
      <c r="H1" s="24" t="s">
        <v>82</v>
      </c>
      <c r="I1" s="24" t="s">
        <v>68</v>
      </c>
      <c r="J1" s="24" t="s">
        <v>83</v>
      </c>
      <c r="K1" s="24" t="s">
        <v>84</v>
      </c>
      <c r="L1" s="24" t="s">
        <v>85</v>
      </c>
      <c r="M1" s="24" t="s">
        <v>86</v>
      </c>
      <c r="N1" s="24" t="s">
        <v>54</v>
      </c>
      <c r="O1" s="24" t="s">
        <v>87</v>
      </c>
      <c r="P1" s="24" t="s">
        <v>76</v>
      </c>
      <c r="Q1" s="24" t="s">
        <v>48</v>
      </c>
      <c r="R1" s="24" t="s">
        <v>31</v>
      </c>
      <c r="S1" s="24" t="s">
        <v>27</v>
      </c>
      <c r="T1" s="24" t="s">
        <v>32</v>
      </c>
      <c r="U1" s="24" t="s">
        <v>88</v>
      </c>
      <c r="V1" s="24" t="s">
        <v>89</v>
      </c>
      <c r="W1" s="24" t="s">
        <v>77</v>
      </c>
    </row>
    <row r="2" spans="1:23" x14ac:dyDescent="0.3">
      <c r="A2" s="5" t="s">
        <v>2</v>
      </c>
      <c r="B2" s="5">
        <v>1000</v>
      </c>
      <c r="C2" s="6">
        <v>1500</v>
      </c>
      <c r="D2" s="12">
        <f>+C2-B2</f>
        <v>500</v>
      </c>
      <c r="E2" s="13">
        <v>0</v>
      </c>
      <c r="F2" s="13">
        <v>20</v>
      </c>
      <c r="G2" s="13">
        <f>+F2*50</f>
        <v>1000</v>
      </c>
      <c r="H2" s="13">
        <v>3.2</v>
      </c>
      <c r="I2" s="13">
        <f>160*0.25*20</f>
        <v>800</v>
      </c>
      <c r="J2" s="13">
        <f>+C2/50</f>
        <v>30</v>
      </c>
      <c r="K2" s="13">
        <f>+I2/3.2</f>
        <v>250</v>
      </c>
      <c r="L2" s="13">
        <f>+I2/160</f>
        <v>5</v>
      </c>
      <c r="M2" s="13">
        <f>+J2-(F2+L2)</f>
        <v>5</v>
      </c>
      <c r="N2" s="13">
        <v>5</v>
      </c>
      <c r="O2" s="13">
        <v>0</v>
      </c>
      <c r="P2" s="12">
        <f>C2*$B$20</f>
        <v>225000</v>
      </c>
      <c r="Q2" s="13">
        <f>K2*$B$21</f>
        <v>50000</v>
      </c>
      <c r="R2" s="13">
        <f>+C2*$B$23</f>
        <v>75000</v>
      </c>
      <c r="S2" s="13">
        <f>+N2*$B$25</f>
        <v>6250</v>
      </c>
      <c r="T2" s="13">
        <f>O2*$B$26</f>
        <v>0</v>
      </c>
      <c r="U2" s="12">
        <f>D2*$B$22</f>
        <v>12500</v>
      </c>
      <c r="V2" s="13">
        <f>+E2*$B$24</f>
        <v>0</v>
      </c>
      <c r="W2" s="12">
        <f>+P2+Q2+R2+S2+T2+U2+V2</f>
        <v>368750</v>
      </c>
    </row>
    <row r="3" spans="1:23" x14ac:dyDescent="0.3">
      <c r="A3" s="5" t="s">
        <v>3</v>
      </c>
      <c r="B3" s="5">
        <v>1100</v>
      </c>
      <c r="C3" s="6">
        <v>1500</v>
      </c>
      <c r="D3" s="12">
        <f>+D2+C3-B3</f>
        <v>900</v>
      </c>
      <c r="E3" s="13">
        <v>0</v>
      </c>
      <c r="F3" s="13">
        <v>20</v>
      </c>
      <c r="G3" s="13">
        <f t="shared" ref="G3:G13" si="0">+F3*50</f>
        <v>1000</v>
      </c>
      <c r="H3" s="13">
        <v>3.2</v>
      </c>
      <c r="I3" s="13">
        <f t="shared" ref="I3:I13" si="1">160*0.25*20</f>
        <v>800</v>
      </c>
      <c r="J3" s="13">
        <f t="shared" ref="J3:J13" si="2">+C3/50</f>
        <v>30</v>
      </c>
      <c r="K3" s="13">
        <f t="shared" ref="K3:K13" si="3">+I3/3.2</f>
        <v>250</v>
      </c>
      <c r="L3" s="13">
        <f t="shared" ref="L3:L13" si="4">+I3/160</f>
        <v>5</v>
      </c>
      <c r="M3" s="13">
        <f t="shared" ref="M3:M13" si="5">+J3-(F3+L3)</f>
        <v>5</v>
      </c>
      <c r="N3" s="13">
        <v>0</v>
      </c>
      <c r="O3" s="13">
        <v>0</v>
      </c>
      <c r="P3" s="12">
        <f t="shared" ref="P3:P13" si="6">C3*$B$20</f>
        <v>225000</v>
      </c>
      <c r="Q3" s="13">
        <f t="shared" ref="Q3:Q13" si="7">K3*$B$21</f>
        <v>50000</v>
      </c>
      <c r="R3" s="13">
        <f t="shared" ref="R3:R13" si="8">+C3*$B$23</f>
        <v>75000</v>
      </c>
      <c r="S3" s="13">
        <f t="shared" ref="S3:S13" si="9">+N3*$B$25</f>
        <v>0</v>
      </c>
      <c r="T3" s="13">
        <f t="shared" ref="T3:T13" si="10">O3*$B$26</f>
        <v>0</v>
      </c>
      <c r="U3" s="12">
        <f t="shared" ref="U3:U13" si="11">D3*$B$22</f>
        <v>22500</v>
      </c>
      <c r="V3" s="13">
        <f t="shared" ref="V3:V13" si="12">+E3*$B$24</f>
        <v>0</v>
      </c>
      <c r="W3" s="12">
        <f t="shared" ref="W3:W13" si="13">+P3+Q3+R3+S3+T3+U3+V3</f>
        <v>372500</v>
      </c>
    </row>
    <row r="4" spans="1:23" x14ac:dyDescent="0.3">
      <c r="A4" s="5" t="s">
        <v>4</v>
      </c>
      <c r="B4" s="5">
        <v>1300</v>
      </c>
      <c r="C4" s="6">
        <v>1500</v>
      </c>
      <c r="D4" s="12">
        <f t="shared" ref="D4:D7" si="14">+D3+C4-B4</f>
        <v>1100</v>
      </c>
      <c r="E4" s="13">
        <v>0</v>
      </c>
      <c r="F4" s="13">
        <v>20</v>
      </c>
      <c r="G4" s="13">
        <f t="shared" si="0"/>
        <v>1000</v>
      </c>
      <c r="H4" s="13">
        <v>3.2</v>
      </c>
      <c r="I4" s="13">
        <f t="shared" si="1"/>
        <v>800</v>
      </c>
      <c r="J4" s="13">
        <f t="shared" si="2"/>
        <v>30</v>
      </c>
      <c r="K4" s="13">
        <f t="shared" si="3"/>
        <v>250</v>
      </c>
      <c r="L4" s="13">
        <f t="shared" si="4"/>
        <v>5</v>
      </c>
      <c r="M4" s="13">
        <f t="shared" si="5"/>
        <v>5</v>
      </c>
      <c r="N4" s="13">
        <v>0</v>
      </c>
      <c r="O4" s="13">
        <v>0</v>
      </c>
      <c r="P4" s="12">
        <f t="shared" si="6"/>
        <v>225000</v>
      </c>
      <c r="Q4" s="13">
        <f t="shared" si="7"/>
        <v>50000</v>
      </c>
      <c r="R4" s="13">
        <f t="shared" si="8"/>
        <v>75000</v>
      </c>
      <c r="S4" s="13">
        <f t="shared" si="9"/>
        <v>0</v>
      </c>
      <c r="T4" s="13">
        <f t="shared" si="10"/>
        <v>0</v>
      </c>
      <c r="U4" s="12">
        <f t="shared" si="11"/>
        <v>27500</v>
      </c>
      <c r="V4" s="13">
        <f t="shared" si="12"/>
        <v>0</v>
      </c>
      <c r="W4" s="12">
        <f t="shared" si="13"/>
        <v>377500</v>
      </c>
    </row>
    <row r="5" spans="1:23" x14ac:dyDescent="0.3">
      <c r="A5" s="5" t="s">
        <v>5</v>
      </c>
      <c r="B5" s="5">
        <v>1500</v>
      </c>
      <c r="C5" s="6">
        <v>1500</v>
      </c>
      <c r="D5" s="12">
        <f t="shared" si="14"/>
        <v>1100</v>
      </c>
      <c r="E5" s="13">
        <v>0</v>
      </c>
      <c r="F5" s="13">
        <v>20</v>
      </c>
      <c r="G5" s="13">
        <f t="shared" si="0"/>
        <v>1000</v>
      </c>
      <c r="H5" s="13">
        <v>3.2</v>
      </c>
      <c r="I5" s="13">
        <f t="shared" si="1"/>
        <v>800</v>
      </c>
      <c r="J5" s="13">
        <f t="shared" si="2"/>
        <v>30</v>
      </c>
      <c r="K5" s="13">
        <f t="shared" si="3"/>
        <v>250</v>
      </c>
      <c r="L5" s="13">
        <f t="shared" si="4"/>
        <v>5</v>
      </c>
      <c r="M5" s="13">
        <f t="shared" si="5"/>
        <v>5</v>
      </c>
      <c r="N5" s="13">
        <v>0</v>
      </c>
      <c r="O5" s="13">
        <v>0</v>
      </c>
      <c r="P5" s="12">
        <f t="shared" si="6"/>
        <v>225000</v>
      </c>
      <c r="Q5" s="13">
        <f t="shared" si="7"/>
        <v>50000</v>
      </c>
      <c r="R5" s="13">
        <f t="shared" si="8"/>
        <v>75000</v>
      </c>
      <c r="S5" s="13">
        <f t="shared" si="9"/>
        <v>0</v>
      </c>
      <c r="T5" s="13">
        <f t="shared" si="10"/>
        <v>0</v>
      </c>
      <c r="U5" s="12">
        <f t="shared" si="11"/>
        <v>27500</v>
      </c>
      <c r="V5" s="13">
        <f t="shared" si="12"/>
        <v>0</v>
      </c>
      <c r="W5" s="12">
        <f t="shared" si="13"/>
        <v>377500</v>
      </c>
    </row>
    <row r="6" spans="1:23" x14ac:dyDescent="0.3">
      <c r="A6" s="5" t="s">
        <v>6</v>
      </c>
      <c r="B6" s="5">
        <v>1800</v>
      </c>
      <c r="C6" s="6">
        <v>1500</v>
      </c>
      <c r="D6" s="12">
        <f t="shared" si="14"/>
        <v>800</v>
      </c>
      <c r="E6" s="13">
        <v>0</v>
      </c>
      <c r="F6" s="13">
        <v>20</v>
      </c>
      <c r="G6" s="13">
        <f t="shared" si="0"/>
        <v>1000</v>
      </c>
      <c r="H6" s="13">
        <v>3.2</v>
      </c>
      <c r="I6" s="13">
        <f t="shared" si="1"/>
        <v>800</v>
      </c>
      <c r="J6" s="13">
        <f t="shared" si="2"/>
        <v>30</v>
      </c>
      <c r="K6" s="13">
        <f t="shared" si="3"/>
        <v>250</v>
      </c>
      <c r="L6" s="13">
        <f t="shared" si="4"/>
        <v>5</v>
      </c>
      <c r="M6" s="13">
        <f t="shared" si="5"/>
        <v>5</v>
      </c>
      <c r="N6" s="13">
        <v>0</v>
      </c>
      <c r="O6" s="13">
        <v>0</v>
      </c>
      <c r="P6" s="12">
        <f t="shared" si="6"/>
        <v>225000</v>
      </c>
      <c r="Q6" s="13">
        <f t="shared" si="7"/>
        <v>50000</v>
      </c>
      <c r="R6" s="13">
        <f t="shared" si="8"/>
        <v>75000</v>
      </c>
      <c r="S6" s="13">
        <f t="shared" si="9"/>
        <v>0</v>
      </c>
      <c r="T6" s="13">
        <f t="shared" si="10"/>
        <v>0</v>
      </c>
      <c r="U6" s="12">
        <f t="shared" si="11"/>
        <v>20000</v>
      </c>
      <c r="V6" s="13">
        <f t="shared" si="12"/>
        <v>0</v>
      </c>
      <c r="W6" s="12">
        <f t="shared" si="13"/>
        <v>370000</v>
      </c>
    </row>
    <row r="7" spans="1:23" x14ac:dyDescent="0.3">
      <c r="A7" s="5" t="s">
        <v>7</v>
      </c>
      <c r="B7" s="5">
        <v>2200</v>
      </c>
      <c r="C7" s="6">
        <v>1500</v>
      </c>
      <c r="D7" s="12">
        <f t="shared" si="14"/>
        <v>100</v>
      </c>
      <c r="E7" s="13">
        <v>0</v>
      </c>
      <c r="F7" s="13">
        <v>20</v>
      </c>
      <c r="G7" s="13">
        <f t="shared" si="0"/>
        <v>1000</v>
      </c>
      <c r="H7" s="13">
        <v>3.2</v>
      </c>
      <c r="I7" s="13">
        <f t="shared" si="1"/>
        <v>800</v>
      </c>
      <c r="J7" s="13">
        <f t="shared" si="2"/>
        <v>30</v>
      </c>
      <c r="K7" s="13">
        <f t="shared" si="3"/>
        <v>250</v>
      </c>
      <c r="L7" s="13">
        <f t="shared" si="4"/>
        <v>5</v>
      </c>
      <c r="M7" s="13">
        <f t="shared" si="5"/>
        <v>5</v>
      </c>
      <c r="N7" s="13">
        <v>0</v>
      </c>
      <c r="O7" s="13">
        <v>0</v>
      </c>
      <c r="P7" s="12">
        <f t="shared" si="6"/>
        <v>225000</v>
      </c>
      <c r="Q7" s="13">
        <f t="shared" si="7"/>
        <v>50000</v>
      </c>
      <c r="R7" s="13">
        <f t="shared" si="8"/>
        <v>75000</v>
      </c>
      <c r="S7" s="13">
        <f t="shared" si="9"/>
        <v>0</v>
      </c>
      <c r="T7" s="13">
        <f t="shared" si="10"/>
        <v>0</v>
      </c>
      <c r="U7" s="12">
        <f t="shared" si="11"/>
        <v>2500</v>
      </c>
      <c r="V7" s="13">
        <f t="shared" si="12"/>
        <v>0</v>
      </c>
      <c r="W7" s="12">
        <f t="shared" si="13"/>
        <v>352500</v>
      </c>
    </row>
    <row r="8" spans="1:23" x14ac:dyDescent="0.3">
      <c r="A8" s="5" t="s">
        <v>8</v>
      </c>
      <c r="B8" s="5">
        <v>2500</v>
      </c>
      <c r="C8" s="6">
        <v>1500</v>
      </c>
      <c r="D8" s="12"/>
      <c r="E8" s="13">
        <v>900</v>
      </c>
      <c r="F8" s="13">
        <v>20</v>
      </c>
      <c r="G8" s="13">
        <f t="shared" si="0"/>
        <v>1000</v>
      </c>
      <c r="H8" s="13">
        <v>3.2</v>
      </c>
      <c r="I8" s="13">
        <f t="shared" si="1"/>
        <v>800</v>
      </c>
      <c r="J8" s="13">
        <f t="shared" si="2"/>
        <v>30</v>
      </c>
      <c r="K8" s="13">
        <f t="shared" si="3"/>
        <v>250</v>
      </c>
      <c r="L8" s="13">
        <f t="shared" si="4"/>
        <v>5</v>
      </c>
      <c r="M8" s="13">
        <f t="shared" si="5"/>
        <v>5</v>
      </c>
      <c r="N8" s="13">
        <v>0</v>
      </c>
      <c r="O8" s="13">
        <v>0</v>
      </c>
      <c r="P8" s="12">
        <f t="shared" si="6"/>
        <v>225000</v>
      </c>
      <c r="Q8" s="13">
        <f t="shared" si="7"/>
        <v>50000</v>
      </c>
      <c r="R8" s="13">
        <f t="shared" si="8"/>
        <v>75000</v>
      </c>
      <c r="S8" s="13">
        <f t="shared" si="9"/>
        <v>0</v>
      </c>
      <c r="T8" s="13">
        <f t="shared" si="10"/>
        <v>0</v>
      </c>
      <c r="U8" s="12">
        <f t="shared" si="11"/>
        <v>0</v>
      </c>
      <c r="V8" s="13">
        <f t="shared" si="12"/>
        <v>360000</v>
      </c>
      <c r="W8" s="12">
        <f t="shared" si="13"/>
        <v>710000</v>
      </c>
    </row>
    <row r="9" spans="1:23" x14ac:dyDescent="0.3">
      <c r="A9" s="5" t="s">
        <v>9</v>
      </c>
      <c r="B9" s="5">
        <v>2400</v>
      </c>
      <c r="C9" s="6">
        <v>1500</v>
      </c>
      <c r="D9" s="12"/>
      <c r="E9" s="13">
        <v>900</v>
      </c>
      <c r="F9" s="13">
        <v>20</v>
      </c>
      <c r="G9" s="13">
        <f t="shared" si="0"/>
        <v>1000</v>
      </c>
      <c r="H9" s="13">
        <v>3.2</v>
      </c>
      <c r="I9" s="13">
        <f t="shared" si="1"/>
        <v>800</v>
      </c>
      <c r="J9" s="13">
        <f t="shared" si="2"/>
        <v>30</v>
      </c>
      <c r="K9" s="13">
        <f t="shared" si="3"/>
        <v>250</v>
      </c>
      <c r="L9" s="13">
        <f t="shared" si="4"/>
        <v>5</v>
      </c>
      <c r="M9" s="13">
        <f t="shared" si="5"/>
        <v>5</v>
      </c>
      <c r="N9" s="13">
        <v>0</v>
      </c>
      <c r="O9" s="13">
        <v>0</v>
      </c>
      <c r="P9" s="12">
        <f t="shared" si="6"/>
        <v>225000</v>
      </c>
      <c r="Q9" s="13">
        <f t="shared" si="7"/>
        <v>50000</v>
      </c>
      <c r="R9" s="13">
        <f t="shared" si="8"/>
        <v>75000</v>
      </c>
      <c r="S9" s="13">
        <f t="shared" si="9"/>
        <v>0</v>
      </c>
      <c r="T9" s="13">
        <f t="shared" si="10"/>
        <v>0</v>
      </c>
      <c r="U9" s="12">
        <f t="shared" si="11"/>
        <v>0</v>
      </c>
      <c r="V9" s="13">
        <f t="shared" si="12"/>
        <v>360000</v>
      </c>
      <c r="W9" s="12">
        <f t="shared" si="13"/>
        <v>710000</v>
      </c>
    </row>
    <row r="10" spans="1:23" x14ac:dyDescent="0.3">
      <c r="A10" s="5" t="s">
        <v>10</v>
      </c>
      <c r="B10" s="5">
        <v>2000</v>
      </c>
      <c r="C10" s="6">
        <v>1500</v>
      </c>
      <c r="D10" s="12"/>
      <c r="E10" s="13">
        <v>500</v>
      </c>
      <c r="F10" s="13">
        <v>20</v>
      </c>
      <c r="G10" s="13">
        <f t="shared" si="0"/>
        <v>1000</v>
      </c>
      <c r="H10" s="13">
        <v>3.2</v>
      </c>
      <c r="I10" s="13">
        <f t="shared" si="1"/>
        <v>800</v>
      </c>
      <c r="J10" s="13">
        <f t="shared" si="2"/>
        <v>30</v>
      </c>
      <c r="K10" s="13">
        <f t="shared" si="3"/>
        <v>250</v>
      </c>
      <c r="L10" s="13">
        <f t="shared" si="4"/>
        <v>5</v>
      </c>
      <c r="M10" s="13">
        <f t="shared" si="5"/>
        <v>5</v>
      </c>
      <c r="N10" s="13">
        <v>0</v>
      </c>
      <c r="O10" s="13">
        <v>0</v>
      </c>
      <c r="P10" s="12">
        <f t="shared" si="6"/>
        <v>225000</v>
      </c>
      <c r="Q10" s="13">
        <f t="shared" si="7"/>
        <v>50000</v>
      </c>
      <c r="R10" s="13">
        <f t="shared" si="8"/>
        <v>75000</v>
      </c>
      <c r="S10" s="13">
        <f t="shared" si="9"/>
        <v>0</v>
      </c>
      <c r="T10" s="13">
        <f t="shared" si="10"/>
        <v>0</v>
      </c>
      <c r="U10" s="12">
        <f t="shared" si="11"/>
        <v>0</v>
      </c>
      <c r="V10" s="13">
        <f t="shared" si="12"/>
        <v>200000</v>
      </c>
      <c r="W10" s="12">
        <f t="shared" si="13"/>
        <v>550000</v>
      </c>
    </row>
    <row r="11" spans="1:23" x14ac:dyDescent="0.3">
      <c r="A11" s="5" t="s">
        <v>11</v>
      </c>
      <c r="B11" s="5">
        <v>1600</v>
      </c>
      <c r="C11" s="6">
        <v>1500</v>
      </c>
      <c r="D11" s="12"/>
      <c r="E11" s="13">
        <v>100</v>
      </c>
      <c r="F11" s="13">
        <v>20</v>
      </c>
      <c r="G11" s="13">
        <f t="shared" si="0"/>
        <v>1000</v>
      </c>
      <c r="H11" s="13">
        <v>3.2</v>
      </c>
      <c r="I11" s="13">
        <f t="shared" si="1"/>
        <v>800</v>
      </c>
      <c r="J11" s="13">
        <f t="shared" si="2"/>
        <v>30</v>
      </c>
      <c r="K11" s="13">
        <f t="shared" si="3"/>
        <v>250</v>
      </c>
      <c r="L11" s="13">
        <f t="shared" si="4"/>
        <v>5</v>
      </c>
      <c r="M11" s="13">
        <f t="shared" si="5"/>
        <v>5</v>
      </c>
      <c r="N11" s="13">
        <v>0</v>
      </c>
      <c r="O11" s="13">
        <v>0</v>
      </c>
      <c r="P11" s="12">
        <f t="shared" si="6"/>
        <v>225000</v>
      </c>
      <c r="Q11" s="13">
        <f t="shared" si="7"/>
        <v>50000</v>
      </c>
      <c r="R11" s="13">
        <f t="shared" si="8"/>
        <v>75000</v>
      </c>
      <c r="S11" s="13">
        <f t="shared" si="9"/>
        <v>0</v>
      </c>
      <c r="T11" s="13">
        <f t="shared" si="10"/>
        <v>0</v>
      </c>
      <c r="U11" s="12">
        <f t="shared" si="11"/>
        <v>0</v>
      </c>
      <c r="V11" s="13">
        <f t="shared" si="12"/>
        <v>40000</v>
      </c>
      <c r="W11" s="12">
        <f t="shared" si="13"/>
        <v>390000</v>
      </c>
    </row>
    <row r="12" spans="1:23" x14ac:dyDescent="0.3">
      <c r="A12" s="5" t="s">
        <v>12</v>
      </c>
      <c r="B12" s="5">
        <v>1200</v>
      </c>
      <c r="C12" s="6">
        <v>1500</v>
      </c>
      <c r="D12" s="12">
        <f>+C12-B12</f>
        <v>300</v>
      </c>
      <c r="E12" s="13">
        <v>0</v>
      </c>
      <c r="F12" s="13">
        <v>20</v>
      </c>
      <c r="G12" s="13">
        <f t="shared" si="0"/>
        <v>1000</v>
      </c>
      <c r="H12" s="13">
        <v>3.2</v>
      </c>
      <c r="I12" s="13">
        <f t="shared" si="1"/>
        <v>800</v>
      </c>
      <c r="J12" s="13">
        <f t="shared" si="2"/>
        <v>30</v>
      </c>
      <c r="K12" s="13">
        <f t="shared" si="3"/>
        <v>250</v>
      </c>
      <c r="L12" s="13">
        <f t="shared" si="4"/>
        <v>5</v>
      </c>
      <c r="M12" s="13">
        <f t="shared" si="5"/>
        <v>5</v>
      </c>
      <c r="N12" s="13">
        <v>0</v>
      </c>
      <c r="O12" s="13">
        <v>0</v>
      </c>
      <c r="P12" s="12">
        <f t="shared" si="6"/>
        <v>225000</v>
      </c>
      <c r="Q12" s="13">
        <f t="shared" si="7"/>
        <v>50000</v>
      </c>
      <c r="R12" s="13">
        <f t="shared" si="8"/>
        <v>75000</v>
      </c>
      <c r="S12" s="13">
        <f t="shared" si="9"/>
        <v>0</v>
      </c>
      <c r="T12" s="13">
        <f t="shared" si="10"/>
        <v>0</v>
      </c>
      <c r="U12" s="12">
        <f t="shared" si="11"/>
        <v>7500</v>
      </c>
      <c r="V12" s="13">
        <f t="shared" si="12"/>
        <v>0</v>
      </c>
      <c r="W12" s="12">
        <f t="shared" si="13"/>
        <v>357500</v>
      </c>
    </row>
    <row r="13" spans="1:23" x14ac:dyDescent="0.3">
      <c r="A13" s="5" t="s">
        <v>13</v>
      </c>
      <c r="B13" s="5">
        <v>800</v>
      </c>
      <c r="C13" s="6">
        <v>1500</v>
      </c>
      <c r="D13" s="12">
        <f>+D12+C13-B13</f>
        <v>1000</v>
      </c>
      <c r="E13" s="13">
        <v>0</v>
      </c>
      <c r="F13" s="13">
        <v>20</v>
      </c>
      <c r="G13" s="13">
        <f t="shared" si="0"/>
        <v>1000</v>
      </c>
      <c r="H13" s="13">
        <v>3.2</v>
      </c>
      <c r="I13" s="13">
        <f t="shared" si="1"/>
        <v>800</v>
      </c>
      <c r="J13" s="13">
        <f t="shared" si="2"/>
        <v>30</v>
      </c>
      <c r="K13" s="13">
        <f t="shared" si="3"/>
        <v>250</v>
      </c>
      <c r="L13" s="13">
        <f t="shared" si="4"/>
        <v>5</v>
      </c>
      <c r="M13" s="13">
        <f t="shared" si="5"/>
        <v>5</v>
      </c>
      <c r="N13" s="13">
        <v>0</v>
      </c>
      <c r="O13" s="13">
        <v>0</v>
      </c>
      <c r="P13" s="12">
        <f t="shared" si="6"/>
        <v>225000</v>
      </c>
      <c r="Q13" s="13">
        <f t="shared" si="7"/>
        <v>50000</v>
      </c>
      <c r="R13" s="13">
        <f t="shared" si="8"/>
        <v>75000</v>
      </c>
      <c r="S13" s="13">
        <f t="shared" si="9"/>
        <v>0</v>
      </c>
      <c r="T13" s="13">
        <f t="shared" si="10"/>
        <v>0</v>
      </c>
      <c r="U13" s="12">
        <f t="shared" si="11"/>
        <v>25000</v>
      </c>
      <c r="V13" s="13">
        <f t="shared" si="12"/>
        <v>0</v>
      </c>
      <c r="W13" s="12">
        <f t="shared" si="13"/>
        <v>375000</v>
      </c>
    </row>
    <row r="14" spans="1:23" x14ac:dyDescent="0.3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>
        <f>SUM(N2:N13)</f>
        <v>5</v>
      </c>
      <c r="O14" s="26">
        <f>SUM(O2:O13)</f>
        <v>0</v>
      </c>
      <c r="P14" s="27">
        <f>SUM(P2:P13)</f>
        <v>2700000</v>
      </c>
      <c r="Q14" s="27">
        <f t="shared" ref="Q14:W14" si="15">SUM(Q2:Q13)</f>
        <v>600000</v>
      </c>
      <c r="R14" s="27">
        <f t="shared" si="15"/>
        <v>900000</v>
      </c>
      <c r="S14" s="27">
        <f t="shared" si="15"/>
        <v>6250</v>
      </c>
      <c r="T14" s="27">
        <f t="shared" si="15"/>
        <v>0</v>
      </c>
      <c r="U14" s="27">
        <f t="shared" si="15"/>
        <v>145000</v>
      </c>
      <c r="V14" s="27">
        <f t="shared" si="15"/>
        <v>960000</v>
      </c>
      <c r="W14" s="28">
        <f t="shared" si="15"/>
        <v>5311250</v>
      </c>
    </row>
    <row r="16" spans="1:23" x14ac:dyDescent="0.3">
      <c r="B16" s="2"/>
    </row>
    <row r="17" spans="1:4" x14ac:dyDescent="0.3">
      <c r="B17" s="1"/>
    </row>
    <row r="18" spans="1:4" x14ac:dyDescent="0.3">
      <c r="B18" s="1"/>
      <c r="C18" s="2"/>
    </row>
    <row r="19" spans="1:4" ht="43.2" x14ac:dyDescent="0.3">
      <c r="A19" s="10" t="s">
        <v>14</v>
      </c>
      <c r="B19" s="9" t="s">
        <v>20</v>
      </c>
      <c r="C19" s="10"/>
      <c r="D19" s="10"/>
    </row>
    <row r="20" spans="1:4" x14ac:dyDescent="0.3">
      <c r="A20" s="10" t="s">
        <v>15</v>
      </c>
      <c r="B20" s="13">
        <v>150</v>
      </c>
      <c r="C20" s="10"/>
      <c r="D20" s="10"/>
    </row>
    <row r="21" spans="1:4" ht="28.8" x14ac:dyDescent="0.3">
      <c r="A21" s="10" t="s">
        <v>16</v>
      </c>
      <c r="B21" s="13">
        <v>200</v>
      </c>
      <c r="C21" s="9" t="s">
        <v>24</v>
      </c>
      <c r="D21" s="13">
        <v>20</v>
      </c>
    </row>
    <row r="22" spans="1:4" ht="28.8" x14ac:dyDescent="0.3">
      <c r="A22" s="10" t="s">
        <v>17</v>
      </c>
      <c r="B22" s="13">
        <v>25</v>
      </c>
      <c r="C22" s="9" t="s">
        <v>25</v>
      </c>
      <c r="D22" s="13">
        <v>160</v>
      </c>
    </row>
    <row r="23" spans="1:4" ht="43.2" x14ac:dyDescent="0.3">
      <c r="A23" s="10" t="s">
        <v>18</v>
      </c>
      <c r="B23" s="13">
        <v>50</v>
      </c>
      <c r="C23" s="9" t="s">
        <v>50</v>
      </c>
      <c r="D23" s="13">
        <v>50000</v>
      </c>
    </row>
    <row r="24" spans="1:4" ht="28.8" x14ac:dyDescent="0.3">
      <c r="A24" s="10" t="s">
        <v>19</v>
      </c>
      <c r="B24" s="13">
        <v>400</v>
      </c>
      <c r="C24" s="9" t="s">
        <v>51</v>
      </c>
      <c r="D24" s="10">
        <f>+(1000*160)/D23</f>
        <v>3.2</v>
      </c>
    </row>
    <row r="25" spans="1:4" x14ac:dyDescent="0.3">
      <c r="A25" s="10" t="s">
        <v>21</v>
      </c>
      <c r="B25" s="13">
        <f>1000*1.25</f>
        <v>1250</v>
      </c>
      <c r="C25" s="10"/>
      <c r="D25" s="10"/>
    </row>
    <row r="26" spans="1:4" x14ac:dyDescent="0.3">
      <c r="A26" s="10" t="s">
        <v>22</v>
      </c>
      <c r="B26" s="13">
        <v>500</v>
      </c>
      <c r="C26" s="10"/>
      <c r="D26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zoomScale="78" zoomScaleNormal="78" workbookViewId="0">
      <selection activeCell="X2" sqref="X2:X14"/>
    </sheetView>
  </sheetViews>
  <sheetFormatPr defaultRowHeight="14.4" x14ac:dyDescent="0.3"/>
  <cols>
    <col min="1" max="24" width="10.77734375" customWidth="1"/>
  </cols>
  <sheetData>
    <row r="1" spans="1:24" ht="72" x14ac:dyDescent="0.3">
      <c r="A1" s="29" t="s">
        <v>1</v>
      </c>
      <c r="B1" s="29" t="s">
        <v>0</v>
      </c>
      <c r="C1" s="29" t="s">
        <v>1</v>
      </c>
      <c r="D1" s="29" t="s">
        <v>37</v>
      </c>
      <c r="E1" s="29" t="s">
        <v>23</v>
      </c>
      <c r="F1" s="30" t="s">
        <v>53</v>
      </c>
      <c r="G1" s="29" t="s">
        <v>38</v>
      </c>
      <c r="H1" s="29" t="s">
        <v>39</v>
      </c>
      <c r="I1" s="29" t="s">
        <v>40</v>
      </c>
      <c r="J1" s="29" t="s">
        <v>41</v>
      </c>
      <c r="K1" s="29" t="s">
        <v>42</v>
      </c>
      <c r="L1" s="29" t="s">
        <v>43</v>
      </c>
      <c r="M1" s="29" t="s">
        <v>44</v>
      </c>
      <c r="N1" s="29" t="s">
        <v>45</v>
      </c>
      <c r="O1" s="29" t="s">
        <v>46</v>
      </c>
      <c r="P1" s="29" t="s">
        <v>47</v>
      </c>
      <c r="Q1" s="29" t="s">
        <v>29</v>
      </c>
      <c r="R1" s="29" t="s">
        <v>48</v>
      </c>
      <c r="S1" s="29" t="s">
        <v>27</v>
      </c>
      <c r="T1" s="29" t="s">
        <v>49</v>
      </c>
      <c r="U1" s="29" t="s">
        <v>31</v>
      </c>
      <c r="V1" s="29" t="s">
        <v>55</v>
      </c>
      <c r="W1" s="29" t="s">
        <v>56</v>
      </c>
      <c r="X1" s="29" t="s">
        <v>30</v>
      </c>
    </row>
    <row r="2" spans="1:24" x14ac:dyDescent="0.3">
      <c r="A2" s="15">
        <v>1000</v>
      </c>
      <c r="B2" s="15" t="s">
        <v>2</v>
      </c>
      <c r="C2" s="15">
        <v>1000</v>
      </c>
      <c r="D2" s="16">
        <v>1300</v>
      </c>
      <c r="E2" s="17">
        <f>+D2-C2</f>
        <v>300</v>
      </c>
      <c r="F2" s="15">
        <f>+IF(C2&lt;1500,0,C2-1500)</f>
        <v>0</v>
      </c>
      <c r="G2" s="16">
        <v>26</v>
      </c>
      <c r="H2" s="16">
        <f>+G2*50000</f>
        <v>1300000</v>
      </c>
      <c r="I2" s="16">
        <f>160*0.25*G2</f>
        <v>1040</v>
      </c>
      <c r="J2" s="16">
        <v>3.2</v>
      </c>
      <c r="K2" s="18">
        <f>I2/J2</f>
        <v>325</v>
      </c>
      <c r="L2" s="18">
        <f>(+H2+K2)/1000</f>
        <v>1300.325</v>
      </c>
      <c r="M2" s="18">
        <f>+IF((D2+F2)&gt;L2,(D2+F2)-L2,0)</f>
        <v>0</v>
      </c>
      <c r="N2" s="18">
        <v>0</v>
      </c>
      <c r="O2" s="16">
        <v>0</v>
      </c>
      <c r="P2" s="16">
        <v>0</v>
      </c>
      <c r="Q2" s="14">
        <f>D2*$B$19</f>
        <v>195000</v>
      </c>
      <c r="R2" s="14">
        <f>+K2*$B$20</f>
        <v>65000</v>
      </c>
      <c r="S2" s="14">
        <f>+O2*$B$24</f>
        <v>0</v>
      </c>
      <c r="T2" s="16">
        <v>0</v>
      </c>
      <c r="U2" s="14">
        <f>1500*$B$22</f>
        <v>75000</v>
      </c>
      <c r="V2" s="17">
        <f>+F2*$B$23</f>
        <v>0</v>
      </c>
      <c r="W2" s="17">
        <f>E2*$B$21</f>
        <v>7500</v>
      </c>
      <c r="X2" s="17">
        <f>+Q2+R2+S2+T2+U2+V2+W2</f>
        <v>342500</v>
      </c>
    </row>
    <row r="3" spans="1:24" x14ac:dyDescent="0.3">
      <c r="A3" s="15">
        <v>1100</v>
      </c>
      <c r="B3" s="15" t="s">
        <v>3</v>
      </c>
      <c r="C3" s="15">
        <v>1100</v>
      </c>
      <c r="D3" s="16">
        <v>1300</v>
      </c>
      <c r="E3" s="17">
        <f>+D3+E2-C3</f>
        <v>500</v>
      </c>
      <c r="F3" s="15">
        <f t="shared" ref="F3:F13" si="0">+IF(C3&lt;1500,0,C3-1500)</f>
        <v>0</v>
      </c>
      <c r="G3" s="16">
        <v>26</v>
      </c>
      <c r="H3" s="16">
        <f t="shared" ref="H3:H13" si="1">+G3*50000</f>
        <v>1300000</v>
      </c>
      <c r="I3" s="16">
        <f t="shared" ref="I3:I13" si="2">160*0.25*G3</f>
        <v>1040</v>
      </c>
      <c r="J3" s="16">
        <v>3.2</v>
      </c>
      <c r="K3" s="18">
        <f t="shared" ref="K3:K13" si="3">I3/J3</f>
        <v>325</v>
      </c>
      <c r="L3" s="18">
        <f t="shared" ref="L3:L13" si="4">(+H3+K3)/1000</f>
        <v>1300.325</v>
      </c>
      <c r="M3" s="18">
        <f t="shared" ref="M3:M13" si="5">+IF((D3+F3)&gt;L3,(D3+F3)-L3,0)</f>
        <v>0</v>
      </c>
      <c r="N3" s="18">
        <v>0</v>
      </c>
      <c r="O3" s="16">
        <v>0</v>
      </c>
      <c r="P3" s="16">
        <v>0</v>
      </c>
      <c r="Q3" s="14">
        <f t="shared" ref="Q3:Q13" si="6">D3*$B$19</f>
        <v>195000</v>
      </c>
      <c r="R3" s="14">
        <f t="shared" ref="R3:R13" si="7">+K3*$B$20</f>
        <v>65000</v>
      </c>
      <c r="S3" s="14">
        <f t="shared" ref="S3:S13" si="8">+O3*$B$24</f>
        <v>0</v>
      </c>
      <c r="T3" s="16">
        <v>0</v>
      </c>
      <c r="U3" s="14">
        <f t="shared" ref="U3:U13" si="9">1500*$B$22</f>
        <v>75000</v>
      </c>
      <c r="V3" s="17">
        <f t="shared" ref="V3:V13" si="10">+F3*$B$23</f>
        <v>0</v>
      </c>
      <c r="W3" s="17">
        <f t="shared" ref="W3:W13" si="11">E3*$B$21</f>
        <v>12500</v>
      </c>
      <c r="X3" s="17">
        <f t="shared" ref="X3:X13" si="12">+Q3+R3+S3+T3+U3+V3+W3</f>
        <v>347500</v>
      </c>
    </row>
    <row r="4" spans="1:24" x14ac:dyDescent="0.3">
      <c r="A4" s="15">
        <v>1300</v>
      </c>
      <c r="B4" s="15" t="s">
        <v>4</v>
      </c>
      <c r="C4" s="15">
        <v>1300</v>
      </c>
      <c r="D4" s="16">
        <v>1300</v>
      </c>
      <c r="E4" s="17">
        <f t="shared" ref="E4:E5" si="13">+D4+E3-C4</f>
        <v>500</v>
      </c>
      <c r="F4" s="15">
        <f t="shared" si="0"/>
        <v>0</v>
      </c>
      <c r="G4" s="16">
        <v>26</v>
      </c>
      <c r="H4" s="16">
        <f t="shared" si="1"/>
        <v>1300000</v>
      </c>
      <c r="I4" s="16">
        <f t="shared" si="2"/>
        <v>1040</v>
      </c>
      <c r="J4" s="16">
        <v>3.2</v>
      </c>
      <c r="K4" s="18">
        <f t="shared" si="3"/>
        <v>325</v>
      </c>
      <c r="L4" s="18">
        <f t="shared" si="4"/>
        <v>1300.325</v>
      </c>
      <c r="M4" s="18">
        <f t="shared" si="5"/>
        <v>0</v>
      </c>
      <c r="N4" s="18">
        <v>0</v>
      </c>
      <c r="O4" s="16">
        <v>0</v>
      </c>
      <c r="P4" s="16">
        <v>0</v>
      </c>
      <c r="Q4" s="14">
        <f t="shared" si="6"/>
        <v>195000</v>
      </c>
      <c r="R4" s="14">
        <f t="shared" si="7"/>
        <v>65000</v>
      </c>
      <c r="S4" s="14">
        <f t="shared" si="8"/>
        <v>0</v>
      </c>
      <c r="T4" s="16">
        <v>0</v>
      </c>
      <c r="U4" s="14">
        <f t="shared" si="9"/>
        <v>75000</v>
      </c>
      <c r="V4" s="17">
        <f t="shared" si="10"/>
        <v>0</v>
      </c>
      <c r="W4" s="17">
        <f t="shared" si="11"/>
        <v>12500</v>
      </c>
      <c r="X4" s="17">
        <f t="shared" si="12"/>
        <v>347500</v>
      </c>
    </row>
    <row r="5" spans="1:24" x14ac:dyDescent="0.3">
      <c r="A5" s="15">
        <v>1500</v>
      </c>
      <c r="B5" s="15" t="s">
        <v>5</v>
      </c>
      <c r="C5" s="15">
        <v>1500</v>
      </c>
      <c r="D5" s="16">
        <v>1300</v>
      </c>
      <c r="E5" s="17">
        <f t="shared" si="13"/>
        <v>300</v>
      </c>
      <c r="F5" s="15">
        <f t="shared" si="0"/>
        <v>0</v>
      </c>
      <c r="G5" s="16">
        <v>26</v>
      </c>
      <c r="H5" s="16">
        <f t="shared" si="1"/>
        <v>1300000</v>
      </c>
      <c r="I5" s="16">
        <f t="shared" si="2"/>
        <v>1040</v>
      </c>
      <c r="J5" s="16">
        <v>3.2</v>
      </c>
      <c r="K5" s="18">
        <f t="shared" si="3"/>
        <v>325</v>
      </c>
      <c r="L5" s="18">
        <f t="shared" si="4"/>
        <v>1300.325</v>
      </c>
      <c r="M5" s="18">
        <f t="shared" si="5"/>
        <v>0</v>
      </c>
      <c r="N5" s="18">
        <v>0</v>
      </c>
      <c r="O5" s="16">
        <v>0</v>
      </c>
      <c r="P5" s="16">
        <v>0</v>
      </c>
      <c r="Q5" s="14">
        <f t="shared" si="6"/>
        <v>195000</v>
      </c>
      <c r="R5" s="14">
        <f t="shared" si="7"/>
        <v>65000</v>
      </c>
      <c r="S5" s="14">
        <f t="shared" si="8"/>
        <v>0</v>
      </c>
      <c r="T5" s="16">
        <v>0</v>
      </c>
      <c r="U5" s="14">
        <f t="shared" si="9"/>
        <v>75000</v>
      </c>
      <c r="V5" s="17">
        <f t="shared" si="10"/>
        <v>0</v>
      </c>
      <c r="W5" s="17">
        <f t="shared" si="11"/>
        <v>7500</v>
      </c>
      <c r="X5" s="17">
        <f t="shared" si="12"/>
        <v>342500</v>
      </c>
    </row>
    <row r="6" spans="1:24" x14ac:dyDescent="0.3">
      <c r="A6" s="15">
        <v>1800</v>
      </c>
      <c r="B6" s="15" t="s">
        <v>6</v>
      </c>
      <c r="C6" s="15">
        <v>1800</v>
      </c>
      <c r="D6" s="16">
        <v>1300</v>
      </c>
      <c r="E6" s="17">
        <v>0</v>
      </c>
      <c r="F6" s="15">
        <f t="shared" si="0"/>
        <v>300</v>
      </c>
      <c r="G6" s="16">
        <v>26</v>
      </c>
      <c r="H6" s="16">
        <f t="shared" si="1"/>
        <v>1300000</v>
      </c>
      <c r="I6" s="16">
        <f t="shared" si="2"/>
        <v>1040</v>
      </c>
      <c r="J6" s="16">
        <v>3.2</v>
      </c>
      <c r="K6" s="18">
        <f t="shared" si="3"/>
        <v>325</v>
      </c>
      <c r="L6" s="18">
        <f t="shared" si="4"/>
        <v>1300.325</v>
      </c>
      <c r="M6" s="18">
        <f>1500-L6</f>
        <v>199.67499999999995</v>
      </c>
      <c r="N6" s="18">
        <f>+M6/50</f>
        <v>3.9934999999999992</v>
      </c>
      <c r="O6" s="16">
        <v>4</v>
      </c>
      <c r="P6" s="16">
        <v>0</v>
      </c>
      <c r="Q6" s="14">
        <f t="shared" si="6"/>
        <v>195000</v>
      </c>
      <c r="R6" s="14">
        <f t="shared" si="7"/>
        <v>65000</v>
      </c>
      <c r="S6" s="14">
        <f t="shared" si="8"/>
        <v>5000</v>
      </c>
      <c r="T6" s="16">
        <v>0</v>
      </c>
      <c r="U6" s="14">
        <f t="shared" si="9"/>
        <v>75000</v>
      </c>
      <c r="V6" s="17">
        <f t="shared" si="10"/>
        <v>120000</v>
      </c>
      <c r="W6" s="17">
        <f t="shared" si="11"/>
        <v>0</v>
      </c>
      <c r="X6" s="17">
        <f t="shared" si="12"/>
        <v>460000</v>
      </c>
    </row>
    <row r="7" spans="1:24" x14ac:dyDescent="0.3">
      <c r="A7" s="15">
        <v>2200</v>
      </c>
      <c r="B7" s="15" t="s">
        <v>7</v>
      </c>
      <c r="C7" s="15">
        <v>2200</v>
      </c>
      <c r="D7" s="16">
        <v>1300</v>
      </c>
      <c r="E7" s="17">
        <v>0</v>
      </c>
      <c r="F7" s="15">
        <f t="shared" si="0"/>
        <v>700</v>
      </c>
      <c r="G7" s="16">
        <v>26</v>
      </c>
      <c r="H7" s="16">
        <f t="shared" si="1"/>
        <v>1300000</v>
      </c>
      <c r="I7" s="16">
        <f t="shared" si="2"/>
        <v>1040</v>
      </c>
      <c r="J7" s="16">
        <v>3.2</v>
      </c>
      <c r="K7" s="18">
        <f t="shared" si="3"/>
        <v>325</v>
      </c>
      <c r="L7" s="18">
        <f t="shared" si="4"/>
        <v>1300.325</v>
      </c>
      <c r="M7" s="18">
        <f t="shared" ref="M7:M11" si="14">1500-L7</f>
        <v>199.67499999999995</v>
      </c>
      <c r="N7" s="18">
        <v>0</v>
      </c>
      <c r="O7" s="16">
        <v>0</v>
      </c>
      <c r="P7" s="16">
        <v>0</v>
      </c>
      <c r="Q7" s="14">
        <f t="shared" si="6"/>
        <v>195000</v>
      </c>
      <c r="R7" s="14">
        <f t="shared" si="7"/>
        <v>65000</v>
      </c>
      <c r="S7" s="14">
        <f t="shared" si="8"/>
        <v>0</v>
      </c>
      <c r="T7" s="16">
        <v>0</v>
      </c>
      <c r="U7" s="14">
        <f t="shared" si="9"/>
        <v>75000</v>
      </c>
      <c r="V7" s="17">
        <f t="shared" si="10"/>
        <v>280000</v>
      </c>
      <c r="W7" s="17">
        <f t="shared" si="11"/>
        <v>0</v>
      </c>
      <c r="X7" s="17">
        <f t="shared" si="12"/>
        <v>615000</v>
      </c>
    </row>
    <row r="8" spans="1:24" x14ac:dyDescent="0.3">
      <c r="A8" s="15">
        <v>2500</v>
      </c>
      <c r="B8" s="15" t="s">
        <v>8</v>
      </c>
      <c r="C8" s="15">
        <v>2500</v>
      </c>
      <c r="D8" s="16">
        <v>1300</v>
      </c>
      <c r="E8" s="17">
        <v>0</v>
      </c>
      <c r="F8" s="15">
        <f t="shared" si="0"/>
        <v>1000</v>
      </c>
      <c r="G8" s="16">
        <v>26</v>
      </c>
      <c r="H8" s="16">
        <f t="shared" si="1"/>
        <v>1300000</v>
      </c>
      <c r="I8" s="16">
        <f t="shared" si="2"/>
        <v>1040</v>
      </c>
      <c r="J8" s="16">
        <v>3.2</v>
      </c>
      <c r="K8" s="18">
        <f t="shared" si="3"/>
        <v>325</v>
      </c>
      <c r="L8" s="18">
        <f t="shared" si="4"/>
        <v>1300.325</v>
      </c>
      <c r="M8" s="18">
        <f t="shared" si="14"/>
        <v>199.67499999999995</v>
      </c>
      <c r="N8" s="18">
        <v>0</v>
      </c>
      <c r="O8" s="16">
        <v>0</v>
      </c>
      <c r="P8" s="16">
        <v>0</v>
      </c>
      <c r="Q8" s="14">
        <f t="shared" si="6"/>
        <v>195000</v>
      </c>
      <c r="R8" s="14">
        <f t="shared" si="7"/>
        <v>65000</v>
      </c>
      <c r="S8" s="14">
        <f t="shared" si="8"/>
        <v>0</v>
      </c>
      <c r="T8" s="16">
        <v>0</v>
      </c>
      <c r="U8" s="14">
        <f t="shared" si="9"/>
        <v>75000</v>
      </c>
      <c r="V8" s="17">
        <f t="shared" si="10"/>
        <v>400000</v>
      </c>
      <c r="W8" s="17">
        <f t="shared" si="11"/>
        <v>0</v>
      </c>
      <c r="X8" s="17">
        <f t="shared" si="12"/>
        <v>735000</v>
      </c>
    </row>
    <row r="9" spans="1:24" x14ac:dyDescent="0.3">
      <c r="A9" s="15">
        <v>2400</v>
      </c>
      <c r="B9" s="15" t="s">
        <v>9</v>
      </c>
      <c r="C9" s="15">
        <v>2400</v>
      </c>
      <c r="D9" s="16">
        <v>1300</v>
      </c>
      <c r="E9" s="17">
        <v>0</v>
      </c>
      <c r="F9" s="15">
        <f t="shared" si="0"/>
        <v>900</v>
      </c>
      <c r="G9" s="16">
        <v>26</v>
      </c>
      <c r="H9" s="16">
        <f t="shared" si="1"/>
        <v>1300000</v>
      </c>
      <c r="I9" s="16">
        <f t="shared" si="2"/>
        <v>1040</v>
      </c>
      <c r="J9" s="16">
        <v>3.2</v>
      </c>
      <c r="K9" s="18">
        <f t="shared" si="3"/>
        <v>325</v>
      </c>
      <c r="L9" s="18">
        <f t="shared" si="4"/>
        <v>1300.325</v>
      </c>
      <c r="M9" s="18">
        <f t="shared" si="14"/>
        <v>199.67499999999995</v>
      </c>
      <c r="N9" s="18">
        <v>0</v>
      </c>
      <c r="O9" s="16">
        <v>0</v>
      </c>
      <c r="P9" s="16">
        <v>0</v>
      </c>
      <c r="Q9" s="14">
        <f t="shared" si="6"/>
        <v>195000</v>
      </c>
      <c r="R9" s="14">
        <f t="shared" si="7"/>
        <v>65000</v>
      </c>
      <c r="S9" s="14">
        <f t="shared" si="8"/>
        <v>0</v>
      </c>
      <c r="T9" s="16">
        <f>+P9*$B$25</f>
        <v>0</v>
      </c>
      <c r="U9" s="14">
        <f t="shared" si="9"/>
        <v>75000</v>
      </c>
      <c r="V9" s="17">
        <f t="shared" si="10"/>
        <v>360000</v>
      </c>
      <c r="W9" s="17">
        <f t="shared" si="11"/>
        <v>0</v>
      </c>
      <c r="X9" s="17">
        <f t="shared" si="12"/>
        <v>695000</v>
      </c>
    </row>
    <row r="10" spans="1:24" x14ac:dyDescent="0.3">
      <c r="A10" s="15">
        <v>2000</v>
      </c>
      <c r="B10" s="15" t="s">
        <v>10</v>
      </c>
      <c r="C10" s="15">
        <v>2000</v>
      </c>
      <c r="D10" s="16">
        <v>1300</v>
      </c>
      <c r="E10" s="17">
        <v>0</v>
      </c>
      <c r="F10" s="15">
        <f t="shared" si="0"/>
        <v>500</v>
      </c>
      <c r="G10" s="16">
        <v>26</v>
      </c>
      <c r="H10" s="16">
        <f t="shared" si="1"/>
        <v>1300000</v>
      </c>
      <c r="I10" s="16">
        <f t="shared" si="2"/>
        <v>1040</v>
      </c>
      <c r="J10" s="16">
        <v>3.2</v>
      </c>
      <c r="K10" s="18">
        <f t="shared" si="3"/>
        <v>325</v>
      </c>
      <c r="L10" s="18">
        <f t="shared" si="4"/>
        <v>1300.325</v>
      </c>
      <c r="M10" s="18">
        <f t="shared" si="14"/>
        <v>199.67499999999995</v>
      </c>
      <c r="N10" s="18">
        <v>0</v>
      </c>
      <c r="O10" s="16">
        <v>0</v>
      </c>
      <c r="P10" s="16">
        <v>0</v>
      </c>
      <c r="Q10" s="14">
        <f t="shared" si="6"/>
        <v>195000</v>
      </c>
      <c r="R10" s="14">
        <f t="shared" si="7"/>
        <v>65000</v>
      </c>
      <c r="S10" s="14">
        <f t="shared" si="8"/>
        <v>0</v>
      </c>
      <c r="T10" s="16">
        <f t="shared" ref="T10:T13" si="15">+P10*$B$25</f>
        <v>0</v>
      </c>
      <c r="U10" s="14">
        <f t="shared" si="9"/>
        <v>75000</v>
      </c>
      <c r="V10" s="17">
        <f t="shared" si="10"/>
        <v>200000</v>
      </c>
      <c r="W10" s="17">
        <f t="shared" si="11"/>
        <v>0</v>
      </c>
      <c r="X10" s="17">
        <f t="shared" si="12"/>
        <v>535000</v>
      </c>
    </row>
    <row r="11" spans="1:24" x14ac:dyDescent="0.3">
      <c r="A11" s="15">
        <v>1600</v>
      </c>
      <c r="B11" s="15" t="s">
        <v>11</v>
      </c>
      <c r="C11" s="15">
        <v>1600</v>
      </c>
      <c r="D11" s="16">
        <v>1300</v>
      </c>
      <c r="E11" s="17">
        <v>0</v>
      </c>
      <c r="F11" s="15">
        <f t="shared" si="0"/>
        <v>100</v>
      </c>
      <c r="G11" s="16">
        <v>26</v>
      </c>
      <c r="H11" s="16">
        <f t="shared" si="1"/>
        <v>1300000</v>
      </c>
      <c r="I11" s="16">
        <f t="shared" si="2"/>
        <v>1040</v>
      </c>
      <c r="J11" s="16">
        <v>3.2</v>
      </c>
      <c r="K11" s="18">
        <f t="shared" si="3"/>
        <v>325</v>
      </c>
      <c r="L11" s="18">
        <f t="shared" si="4"/>
        <v>1300.325</v>
      </c>
      <c r="M11" s="18">
        <f t="shared" si="14"/>
        <v>199.67499999999995</v>
      </c>
      <c r="N11" s="18">
        <v>0</v>
      </c>
      <c r="O11" s="16">
        <v>0</v>
      </c>
      <c r="P11" s="16">
        <v>0</v>
      </c>
      <c r="Q11" s="14">
        <f t="shared" si="6"/>
        <v>195000</v>
      </c>
      <c r="R11" s="14">
        <f t="shared" si="7"/>
        <v>65000</v>
      </c>
      <c r="S11" s="14">
        <f t="shared" si="8"/>
        <v>0</v>
      </c>
      <c r="T11" s="16">
        <f t="shared" si="15"/>
        <v>0</v>
      </c>
      <c r="U11" s="14">
        <f t="shared" si="9"/>
        <v>75000</v>
      </c>
      <c r="V11" s="17">
        <f t="shared" si="10"/>
        <v>40000</v>
      </c>
      <c r="W11" s="17">
        <f t="shared" si="11"/>
        <v>0</v>
      </c>
      <c r="X11" s="17">
        <f t="shared" si="12"/>
        <v>375000</v>
      </c>
    </row>
    <row r="12" spans="1:24" x14ac:dyDescent="0.3">
      <c r="A12" s="15">
        <v>1200</v>
      </c>
      <c r="B12" s="15" t="s">
        <v>12</v>
      </c>
      <c r="C12" s="15">
        <v>1200</v>
      </c>
      <c r="D12" s="16">
        <v>1300</v>
      </c>
      <c r="E12" s="17">
        <f>+D12-C12</f>
        <v>100</v>
      </c>
      <c r="F12" s="15">
        <f t="shared" si="0"/>
        <v>0</v>
      </c>
      <c r="G12" s="16">
        <v>26</v>
      </c>
      <c r="H12" s="16">
        <f t="shared" si="1"/>
        <v>1300000</v>
      </c>
      <c r="I12" s="16">
        <f t="shared" si="2"/>
        <v>1040</v>
      </c>
      <c r="J12" s="16">
        <v>3.2</v>
      </c>
      <c r="K12" s="18">
        <f t="shared" si="3"/>
        <v>325</v>
      </c>
      <c r="L12" s="18">
        <f t="shared" si="4"/>
        <v>1300.325</v>
      </c>
      <c r="M12" s="18">
        <f t="shared" si="5"/>
        <v>0</v>
      </c>
      <c r="N12" s="18">
        <f t="shared" ref="N12:N13" si="16">+M12/50000</f>
        <v>0</v>
      </c>
      <c r="O12" s="16">
        <v>0</v>
      </c>
      <c r="P12" s="16">
        <v>0</v>
      </c>
      <c r="Q12" s="14">
        <f t="shared" si="6"/>
        <v>195000</v>
      </c>
      <c r="R12" s="14">
        <f t="shared" si="7"/>
        <v>65000</v>
      </c>
      <c r="S12" s="14">
        <f t="shared" si="8"/>
        <v>0</v>
      </c>
      <c r="T12" s="16">
        <f t="shared" si="15"/>
        <v>0</v>
      </c>
      <c r="U12" s="14">
        <f t="shared" si="9"/>
        <v>75000</v>
      </c>
      <c r="V12" s="17">
        <f t="shared" si="10"/>
        <v>0</v>
      </c>
      <c r="W12" s="17">
        <f t="shared" si="11"/>
        <v>2500</v>
      </c>
      <c r="X12" s="17">
        <f t="shared" si="12"/>
        <v>337500</v>
      </c>
    </row>
    <row r="13" spans="1:24" x14ac:dyDescent="0.3">
      <c r="A13" s="15">
        <v>800</v>
      </c>
      <c r="B13" s="15" t="s">
        <v>13</v>
      </c>
      <c r="C13" s="15">
        <v>800</v>
      </c>
      <c r="D13" s="16">
        <v>1300</v>
      </c>
      <c r="E13" s="17">
        <f>+D13+E12-C13</f>
        <v>600</v>
      </c>
      <c r="F13" s="15">
        <f t="shared" si="0"/>
        <v>0</v>
      </c>
      <c r="G13" s="16">
        <v>26</v>
      </c>
      <c r="H13" s="16">
        <f t="shared" si="1"/>
        <v>1300000</v>
      </c>
      <c r="I13" s="16">
        <f t="shared" si="2"/>
        <v>1040</v>
      </c>
      <c r="J13" s="16">
        <v>3.2</v>
      </c>
      <c r="K13" s="18">
        <f t="shared" si="3"/>
        <v>325</v>
      </c>
      <c r="L13" s="18">
        <f t="shared" si="4"/>
        <v>1300.325</v>
      </c>
      <c r="M13" s="18">
        <f t="shared" si="5"/>
        <v>0</v>
      </c>
      <c r="N13" s="18">
        <f t="shared" si="16"/>
        <v>0</v>
      </c>
      <c r="O13" s="16">
        <v>0</v>
      </c>
      <c r="P13" s="16">
        <v>0</v>
      </c>
      <c r="Q13" s="14">
        <f t="shared" si="6"/>
        <v>195000</v>
      </c>
      <c r="R13" s="14">
        <f t="shared" si="7"/>
        <v>65000</v>
      </c>
      <c r="S13" s="14">
        <f t="shared" si="8"/>
        <v>0</v>
      </c>
      <c r="T13" s="16">
        <f t="shared" si="15"/>
        <v>0</v>
      </c>
      <c r="U13" s="14">
        <f t="shared" si="9"/>
        <v>75000</v>
      </c>
      <c r="V13" s="17">
        <f t="shared" si="10"/>
        <v>0</v>
      </c>
      <c r="W13" s="17">
        <f t="shared" si="11"/>
        <v>15000</v>
      </c>
      <c r="X13" s="17">
        <f t="shared" si="12"/>
        <v>350000</v>
      </c>
    </row>
    <row r="14" spans="1:24" x14ac:dyDescent="0.3">
      <c r="A14" s="31"/>
      <c r="B14" s="31"/>
      <c r="C14" s="31"/>
      <c r="D14" s="31"/>
      <c r="E14" s="31"/>
      <c r="F14" s="32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3">
        <f>SUM(Q2:Q13)</f>
        <v>2340000</v>
      </c>
      <c r="R14" s="33">
        <f t="shared" ref="R14:X14" si="17">SUM(R2:R13)</f>
        <v>780000</v>
      </c>
      <c r="S14" s="33">
        <f t="shared" si="17"/>
        <v>5000</v>
      </c>
      <c r="T14" s="33">
        <f t="shared" si="17"/>
        <v>0</v>
      </c>
      <c r="U14" s="33">
        <f t="shared" si="17"/>
        <v>900000</v>
      </c>
      <c r="V14" s="33">
        <f t="shared" si="17"/>
        <v>1400000</v>
      </c>
      <c r="W14" s="33">
        <f t="shared" si="17"/>
        <v>57500</v>
      </c>
      <c r="X14" s="33">
        <f t="shared" si="17"/>
        <v>5482500</v>
      </c>
    </row>
    <row r="18" spans="1:6" ht="43.2" x14ac:dyDescent="0.3">
      <c r="A18" t="s">
        <v>14</v>
      </c>
      <c r="B18" s="2" t="s">
        <v>20</v>
      </c>
    </row>
    <row r="19" spans="1:6" x14ac:dyDescent="0.3">
      <c r="A19" t="s">
        <v>15</v>
      </c>
      <c r="B19" s="1">
        <v>150</v>
      </c>
    </row>
    <row r="20" spans="1:6" ht="28.8" x14ac:dyDescent="0.3">
      <c r="A20" t="s">
        <v>16</v>
      </c>
      <c r="B20" s="1">
        <v>200</v>
      </c>
      <c r="C20" s="2" t="s">
        <v>24</v>
      </c>
      <c r="D20" s="1">
        <v>20</v>
      </c>
      <c r="F20" t="s">
        <v>33</v>
      </c>
    </row>
    <row r="21" spans="1:6" ht="43.2" x14ac:dyDescent="0.3">
      <c r="A21" t="s">
        <v>17</v>
      </c>
      <c r="B21" s="1">
        <v>25</v>
      </c>
      <c r="C21" s="2" t="s">
        <v>25</v>
      </c>
      <c r="D21" s="1">
        <v>160</v>
      </c>
      <c r="F21" t="s">
        <v>34</v>
      </c>
    </row>
    <row r="22" spans="1:6" ht="43.2" x14ac:dyDescent="0.3">
      <c r="A22" t="s">
        <v>18</v>
      </c>
      <c r="B22" s="1">
        <v>50</v>
      </c>
      <c r="C22" s="2" t="s">
        <v>26</v>
      </c>
      <c r="D22" s="1">
        <v>50000</v>
      </c>
      <c r="F22" t="s">
        <v>35</v>
      </c>
    </row>
    <row r="23" spans="1:6" x14ac:dyDescent="0.3">
      <c r="A23" t="s">
        <v>19</v>
      </c>
      <c r="B23" s="1">
        <v>400</v>
      </c>
      <c r="F23" t="s">
        <v>36</v>
      </c>
    </row>
    <row r="24" spans="1:6" x14ac:dyDescent="0.3">
      <c r="A24" t="s">
        <v>21</v>
      </c>
      <c r="B24" s="1">
        <f>1.25*1000</f>
        <v>1250</v>
      </c>
    </row>
    <row r="25" spans="1:6" x14ac:dyDescent="0.3">
      <c r="A25" t="s">
        <v>28</v>
      </c>
      <c r="B25" s="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3"/>
  <sheetViews>
    <sheetView zoomScale="79" zoomScaleNormal="79" workbookViewId="0">
      <selection activeCell="AB3" sqref="AB3:AB15"/>
    </sheetView>
  </sheetViews>
  <sheetFormatPr defaultRowHeight="14.4" x14ac:dyDescent="0.3"/>
  <cols>
    <col min="1" max="1" width="1.44140625" customWidth="1"/>
    <col min="2" max="2" width="9.109375" customWidth="1"/>
    <col min="3" max="3" width="11.88671875" customWidth="1"/>
    <col min="4" max="4" width="11.21875" customWidth="1"/>
    <col min="5" max="5" width="8.77734375" bestFit="1" customWidth="1"/>
    <col min="6" max="7" width="8.77734375" customWidth="1"/>
    <col min="8" max="9" width="9.6640625" customWidth="1"/>
    <col min="10" max="10" width="9.21875" customWidth="1"/>
    <col min="11" max="11" width="7.77734375" bestFit="1" customWidth="1"/>
    <col min="12" max="12" width="9.5546875" customWidth="1"/>
    <col min="21" max="21" width="9.33203125" bestFit="1" customWidth="1"/>
    <col min="22" max="23" width="11.33203125" bestFit="1" customWidth="1"/>
    <col min="24" max="24" width="10.33203125" bestFit="1" customWidth="1"/>
    <col min="25" max="26" width="9.33203125" bestFit="1" customWidth="1"/>
    <col min="27" max="28" width="10.21875" bestFit="1" customWidth="1"/>
  </cols>
  <sheetData>
    <row r="2" spans="2:28" s="3" customFormat="1" ht="86.4" x14ac:dyDescent="0.3">
      <c r="B2" s="19" t="s">
        <v>0</v>
      </c>
      <c r="C2" s="19" t="s">
        <v>57</v>
      </c>
      <c r="D2" s="19" t="s">
        <v>58</v>
      </c>
      <c r="E2" s="19" t="s">
        <v>59</v>
      </c>
      <c r="F2" s="19" t="s">
        <v>60</v>
      </c>
      <c r="G2" s="19" t="s">
        <v>61</v>
      </c>
      <c r="H2" s="19" t="s">
        <v>62</v>
      </c>
      <c r="I2" s="19" t="s">
        <v>63</v>
      </c>
      <c r="J2" s="19" t="s">
        <v>64</v>
      </c>
      <c r="K2" s="19" t="s">
        <v>65</v>
      </c>
      <c r="L2" s="19" t="s">
        <v>66</v>
      </c>
      <c r="M2" s="19" t="s">
        <v>67</v>
      </c>
      <c r="N2" s="19" t="s">
        <v>68</v>
      </c>
      <c r="O2" s="19" t="s">
        <v>69</v>
      </c>
      <c r="P2" s="19" t="s">
        <v>70</v>
      </c>
      <c r="Q2" s="19" t="s">
        <v>71</v>
      </c>
      <c r="R2" s="19" t="s">
        <v>64</v>
      </c>
      <c r="S2" s="19" t="s">
        <v>72</v>
      </c>
      <c r="T2" s="19" t="s">
        <v>73</v>
      </c>
      <c r="U2" s="19" t="s">
        <v>74</v>
      </c>
      <c r="V2" s="19" t="s">
        <v>75</v>
      </c>
      <c r="W2" s="19" t="s">
        <v>76</v>
      </c>
      <c r="X2" s="19" t="s">
        <v>52</v>
      </c>
      <c r="Y2" s="19" t="s">
        <v>27</v>
      </c>
      <c r="Z2" s="19" t="s">
        <v>32</v>
      </c>
      <c r="AA2" s="19" t="s">
        <v>31</v>
      </c>
      <c r="AB2" s="19" t="s">
        <v>77</v>
      </c>
    </row>
    <row r="3" spans="2:28" x14ac:dyDescent="0.3">
      <c r="B3" s="5" t="s">
        <v>2</v>
      </c>
      <c r="C3" s="5">
        <v>1000</v>
      </c>
      <c r="D3" s="6">
        <f>+IF(C3&lt;1500,C3,1500)</f>
        <v>1000</v>
      </c>
      <c r="E3" s="6">
        <v>20</v>
      </c>
      <c r="F3" s="6">
        <v>1000</v>
      </c>
      <c r="G3" s="5">
        <v>1500</v>
      </c>
      <c r="H3" s="5">
        <f>+IF(D3&lt;G3,D3,G3)</f>
        <v>1000</v>
      </c>
      <c r="I3" s="5">
        <f>+H3/50</f>
        <v>20</v>
      </c>
      <c r="J3" s="7">
        <f>+I3-E3</f>
        <v>0</v>
      </c>
      <c r="K3" s="5">
        <f>$E$22</f>
        <v>3.2</v>
      </c>
      <c r="L3" s="7">
        <f>+H3-F3</f>
        <v>0</v>
      </c>
      <c r="M3" s="8">
        <f>+K3*L3</f>
        <v>0</v>
      </c>
      <c r="N3" s="5">
        <f>20*160*0.25</f>
        <v>800</v>
      </c>
      <c r="O3" s="5"/>
      <c r="P3" s="5">
        <v>0</v>
      </c>
      <c r="Q3" s="5"/>
      <c r="R3" s="5">
        <v>0</v>
      </c>
      <c r="S3" s="5">
        <v>0</v>
      </c>
      <c r="T3" s="5">
        <f>+H3</f>
        <v>1000</v>
      </c>
      <c r="U3" s="6">
        <f>C3-T3</f>
        <v>0</v>
      </c>
      <c r="V3" s="6">
        <f>+U3*400</f>
        <v>0</v>
      </c>
      <c r="W3" s="6">
        <f>+H3*$C$18</f>
        <v>150000</v>
      </c>
      <c r="X3" s="6">
        <f>+P3*$C$19</f>
        <v>0</v>
      </c>
      <c r="Y3" s="6">
        <f>+R3*$C$23</f>
        <v>0</v>
      </c>
      <c r="Z3" s="6">
        <f>+S3*$C$24</f>
        <v>0</v>
      </c>
      <c r="AA3" s="6">
        <f>+T3*$C$21</f>
        <v>50000</v>
      </c>
      <c r="AB3" s="7">
        <f>+V3+W3+X3+Y3+Z3+AA3</f>
        <v>200000</v>
      </c>
    </row>
    <row r="4" spans="2:28" x14ac:dyDescent="0.3">
      <c r="B4" s="5" t="s">
        <v>3</v>
      </c>
      <c r="C4" s="5">
        <v>1100</v>
      </c>
      <c r="D4" s="6">
        <f>+IF(C4&lt;1500,C4,1500)</f>
        <v>1100</v>
      </c>
      <c r="E4" s="6">
        <v>20</v>
      </c>
      <c r="F4" s="6">
        <v>1000</v>
      </c>
      <c r="G4" s="5">
        <v>1500</v>
      </c>
      <c r="H4" s="5">
        <f t="shared" ref="H4:H14" si="0">+IF(D4&lt;G4,D4,G4)</f>
        <v>1100</v>
      </c>
      <c r="I4" s="5">
        <f t="shared" ref="I4:I14" si="1">+H4/50</f>
        <v>22</v>
      </c>
      <c r="J4" s="7">
        <f t="shared" ref="J4:J14" si="2">+I4-E4</f>
        <v>2</v>
      </c>
      <c r="K4" s="5">
        <f t="shared" ref="K4:K14" si="3">$E$22</f>
        <v>3.2</v>
      </c>
      <c r="L4" s="7">
        <f t="shared" ref="L4:L13" si="4">+H4-F4</f>
        <v>100</v>
      </c>
      <c r="M4" s="7">
        <f t="shared" ref="M4:M14" si="5">+K4*L4</f>
        <v>320</v>
      </c>
      <c r="N4" s="5">
        <f t="shared" ref="N4:N14" si="6">20*160*0.25</f>
        <v>800</v>
      </c>
      <c r="O4" s="5">
        <f>IF(N4&gt;M4,M4,N4)</f>
        <v>320</v>
      </c>
      <c r="P4" s="5">
        <f>+O4/K4</f>
        <v>100</v>
      </c>
      <c r="Q4" s="5"/>
      <c r="R4" s="5">
        <v>0</v>
      </c>
      <c r="S4" s="5">
        <v>0</v>
      </c>
      <c r="T4" s="5">
        <f>+H4</f>
        <v>1100</v>
      </c>
      <c r="U4" s="6">
        <f>C4-T4</f>
        <v>0</v>
      </c>
      <c r="V4" s="6">
        <f t="shared" ref="V4:V14" si="7">+U4*400</f>
        <v>0</v>
      </c>
      <c r="W4" s="6">
        <f t="shared" ref="W4:W14" si="8">+H4*$C$18</f>
        <v>165000</v>
      </c>
      <c r="X4" s="6">
        <f t="shared" ref="X4:X14" si="9">+P4*$C$19</f>
        <v>20000</v>
      </c>
      <c r="Y4" s="6">
        <f t="shared" ref="Y4:Y14" si="10">+R4*$C$23</f>
        <v>0</v>
      </c>
      <c r="Z4" s="6">
        <f t="shared" ref="Z4:Z14" si="11">+S4*$C$24</f>
        <v>0</v>
      </c>
      <c r="AA4" s="6">
        <f t="shared" ref="AA4:AA14" si="12">+T4*$C$21</f>
        <v>55000</v>
      </c>
      <c r="AB4" s="7">
        <f t="shared" ref="AB4:AB14" si="13">+V4+W4+X4+Y4+Z4+AA4</f>
        <v>240000</v>
      </c>
    </row>
    <row r="5" spans="2:28" x14ac:dyDescent="0.3">
      <c r="B5" s="5" t="s">
        <v>4</v>
      </c>
      <c r="C5" s="5">
        <v>1300</v>
      </c>
      <c r="D5" s="6">
        <f>+IF(C5&lt;1500,C5,1500)</f>
        <v>1300</v>
      </c>
      <c r="E5" s="6">
        <v>20</v>
      </c>
      <c r="F5" s="6">
        <v>1000</v>
      </c>
      <c r="G5" s="5">
        <v>1500</v>
      </c>
      <c r="H5" s="5">
        <f t="shared" si="0"/>
        <v>1300</v>
      </c>
      <c r="I5" s="5">
        <f t="shared" si="1"/>
        <v>26</v>
      </c>
      <c r="J5" s="7">
        <f t="shared" si="2"/>
        <v>6</v>
      </c>
      <c r="K5" s="5">
        <f t="shared" si="3"/>
        <v>3.2</v>
      </c>
      <c r="L5" s="7">
        <f t="shared" si="4"/>
        <v>300</v>
      </c>
      <c r="M5" s="7">
        <f t="shared" si="5"/>
        <v>960</v>
      </c>
      <c r="N5" s="5">
        <f t="shared" si="6"/>
        <v>800</v>
      </c>
      <c r="O5" s="5">
        <f t="shared" ref="O5:O14" si="14">IF(N5&gt;M5,M5,N5)</f>
        <v>800</v>
      </c>
      <c r="P5" s="5">
        <f t="shared" ref="P5:P14" si="15">+O5/K5</f>
        <v>250</v>
      </c>
      <c r="Q5" s="7">
        <f>+M5-N5</f>
        <v>160</v>
      </c>
      <c r="R5" s="5">
        <f>+Q5/160</f>
        <v>1</v>
      </c>
      <c r="S5" s="5">
        <v>0</v>
      </c>
      <c r="T5" s="5">
        <f>+H5</f>
        <v>1300</v>
      </c>
      <c r="U5" s="6">
        <f>C5-T5</f>
        <v>0</v>
      </c>
      <c r="V5" s="6">
        <f t="shared" si="7"/>
        <v>0</v>
      </c>
      <c r="W5" s="6">
        <f t="shared" si="8"/>
        <v>195000</v>
      </c>
      <c r="X5" s="6">
        <f t="shared" si="9"/>
        <v>50000</v>
      </c>
      <c r="Y5" s="6">
        <f t="shared" si="10"/>
        <v>1000</v>
      </c>
      <c r="Z5" s="6">
        <f t="shared" si="11"/>
        <v>0</v>
      </c>
      <c r="AA5" s="6">
        <f t="shared" si="12"/>
        <v>65000</v>
      </c>
      <c r="AB5" s="7">
        <f t="shared" si="13"/>
        <v>311000</v>
      </c>
    </row>
    <row r="6" spans="2:28" x14ac:dyDescent="0.3">
      <c r="B6" s="5" t="s">
        <v>5</v>
      </c>
      <c r="C6" s="5">
        <v>1500</v>
      </c>
      <c r="D6" s="6">
        <f>+IF(C6&lt;1500,C6,1500)</f>
        <v>1500</v>
      </c>
      <c r="E6" s="6">
        <v>20</v>
      </c>
      <c r="F6" s="6">
        <v>1000</v>
      </c>
      <c r="G6" s="5">
        <v>1500</v>
      </c>
      <c r="H6" s="5">
        <f t="shared" si="0"/>
        <v>1500</v>
      </c>
      <c r="I6" s="5">
        <f t="shared" si="1"/>
        <v>30</v>
      </c>
      <c r="J6" s="7">
        <f t="shared" si="2"/>
        <v>10</v>
      </c>
      <c r="K6" s="5">
        <f t="shared" si="3"/>
        <v>3.2</v>
      </c>
      <c r="L6" s="7">
        <f t="shared" si="4"/>
        <v>500</v>
      </c>
      <c r="M6" s="7">
        <f t="shared" si="5"/>
        <v>1600</v>
      </c>
      <c r="N6" s="5">
        <f t="shared" si="6"/>
        <v>800</v>
      </c>
      <c r="O6" s="5">
        <f t="shared" si="14"/>
        <v>800</v>
      </c>
      <c r="P6" s="5">
        <f t="shared" si="15"/>
        <v>250</v>
      </c>
      <c r="Q6" s="7">
        <f t="shared" ref="Q6:Q13" si="16">+M6-N6</f>
        <v>800</v>
      </c>
      <c r="R6" s="5">
        <v>4</v>
      </c>
      <c r="S6" s="5">
        <v>0</v>
      </c>
      <c r="T6" s="5">
        <f>+H6</f>
        <v>1500</v>
      </c>
      <c r="U6" s="6">
        <f>C6-T6</f>
        <v>0</v>
      </c>
      <c r="V6" s="6">
        <f t="shared" si="7"/>
        <v>0</v>
      </c>
      <c r="W6" s="6">
        <f t="shared" si="8"/>
        <v>225000</v>
      </c>
      <c r="X6" s="6">
        <f t="shared" si="9"/>
        <v>50000</v>
      </c>
      <c r="Y6" s="6">
        <f t="shared" si="10"/>
        <v>4000</v>
      </c>
      <c r="Z6" s="6">
        <f t="shared" si="11"/>
        <v>0</v>
      </c>
      <c r="AA6" s="6">
        <f t="shared" si="12"/>
        <v>75000</v>
      </c>
      <c r="AB6" s="7">
        <f t="shared" si="13"/>
        <v>354000</v>
      </c>
    </row>
    <row r="7" spans="2:28" x14ac:dyDescent="0.3">
      <c r="B7" s="5" t="s">
        <v>6</v>
      </c>
      <c r="C7" s="5">
        <v>1800</v>
      </c>
      <c r="D7" s="6">
        <f>+IF(C7&lt;1500,C7,1500)</f>
        <v>1500</v>
      </c>
      <c r="E7" s="6">
        <v>20</v>
      </c>
      <c r="F7" s="6">
        <v>1000</v>
      </c>
      <c r="G7" s="5">
        <v>1500</v>
      </c>
      <c r="H7" s="5">
        <f t="shared" si="0"/>
        <v>1500</v>
      </c>
      <c r="I7" s="5">
        <f t="shared" si="1"/>
        <v>30</v>
      </c>
      <c r="J7" s="7">
        <f t="shared" si="2"/>
        <v>10</v>
      </c>
      <c r="K7" s="5">
        <f t="shared" si="3"/>
        <v>3.2</v>
      </c>
      <c r="L7" s="7">
        <f t="shared" si="4"/>
        <v>500</v>
      </c>
      <c r="M7" s="7">
        <f t="shared" si="5"/>
        <v>1600</v>
      </c>
      <c r="N7" s="5">
        <f t="shared" si="6"/>
        <v>800</v>
      </c>
      <c r="O7" s="5">
        <f t="shared" si="14"/>
        <v>800</v>
      </c>
      <c r="P7" s="5">
        <f t="shared" si="15"/>
        <v>250</v>
      </c>
      <c r="Q7" s="7">
        <f t="shared" si="16"/>
        <v>800</v>
      </c>
      <c r="R7" s="5">
        <v>0</v>
      </c>
      <c r="S7" s="5">
        <v>0</v>
      </c>
      <c r="T7" s="5">
        <f>+H7</f>
        <v>1500</v>
      </c>
      <c r="U7" s="6">
        <f>C7-T7</f>
        <v>300</v>
      </c>
      <c r="V7" s="6">
        <f t="shared" si="7"/>
        <v>120000</v>
      </c>
      <c r="W7" s="6">
        <f t="shared" si="8"/>
        <v>225000</v>
      </c>
      <c r="X7" s="6">
        <f t="shared" si="9"/>
        <v>50000</v>
      </c>
      <c r="Y7" s="6">
        <f t="shared" si="10"/>
        <v>0</v>
      </c>
      <c r="Z7" s="6">
        <f t="shared" si="11"/>
        <v>0</v>
      </c>
      <c r="AA7" s="6">
        <f t="shared" si="12"/>
        <v>75000</v>
      </c>
      <c r="AB7" s="7">
        <f t="shared" si="13"/>
        <v>470000</v>
      </c>
    </row>
    <row r="8" spans="2:28" x14ac:dyDescent="0.3">
      <c r="B8" s="5" t="s">
        <v>7</v>
      </c>
      <c r="C8" s="5">
        <v>2200</v>
      </c>
      <c r="D8" s="6">
        <f>+IF(C8&lt;1500,C8,1500)</f>
        <v>1500</v>
      </c>
      <c r="E8" s="6">
        <v>20</v>
      </c>
      <c r="F8" s="6">
        <v>1000</v>
      </c>
      <c r="G8" s="5">
        <v>1500</v>
      </c>
      <c r="H8" s="5">
        <f t="shared" si="0"/>
        <v>1500</v>
      </c>
      <c r="I8" s="5">
        <f t="shared" si="1"/>
        <v>30</v>
      </c>
      <c r="J8" s="7">
        <f t="shared" si="2"/>
        <v>10</v>
      </c>
      <c r="K8" s="5">
        <f t="shared" si="3"/>
        <v>3.2</v>
      </c>
      <c r="L8" s="7">
        <f t="shared" si="4"/>
        <v>500</v>
      </c>
      <c r="M8" s="7">
        <f t="shared" si="5"/>
        <v>1600</v>
      </c>
      <c r="N8" s="5">
        <f t="shared" si="6"/>
        <v>800</v>
      </c>
      <c r="O8" s="5">
        <f t="shared" si="14"/>
        <v>800</v>
      </c>
      <c r="P8" s="5">
        <f t="shared" si="15"/>
        <v>250</v>
      </c>
      <c r="Q8" s="7">
        <f t="shared" si="16"/>
        <v>800</v>
      </c>
      <c r="R8" s="5">
        <v>0</v>
      </c>
      <c r="S8" s="5">
        <v>0</v>
      </c>
      <c r="T8" s="5">
        <f>+H8</f>
        <v>1500</v>
      </c>
      <c r="U8" s="6">
        <f>C8-T8</f>
        <v>700</v>
      </c>
      <c r="V8" s="6">
        <f t="shared" si="7"/>
        <v>280000</v>
      </c>
      <c r="W8" s="6">
        <f t="shared" si="8"/>
        <v>225000</v>
      </c>
      <c r="X8" s="6">
        <f t="shared" si="9"/>
        <v>50000</v>
      </c>
      <c r="Y8" s="6">
        <f t="shared" si="10"/>
        <v>0</v>
      </c>
      <c r="Z8" s="6">
        <f t="shared" si="11"/>
        <v>0</v>
      </c>
      <c r="AA8" s="6">
        <f t="shared" si="12"/>
        <v>75000</v>
      </c>
      <c r="AB8" s="7">
        <f t="shared" si="13"/>
        <v>630000</v>
      </c>
    </row>
    <row r="9" spans="2:28" x14ac:dyDescent="0.3">
      <c r="B9" s="5" t="s">
        <v>8</v>
      </c>
      <c r="C9" s="5">
        <v>2500</v>
      </c>
      <c r="D9" s="6">
        <f>+IF(C9&lt;1500,C9,1500)</f>
        <v>1500</v>
      </c>
      <c r="E9" s="6">
        <v>20</v>
      </c>
      <c r="F9" s="6">
        <v>1000</v>
      </c>
      <c r="G9" s="5">
        <v>1500</v>
      </c>
      <c r="H9" s="5">
        <f t="shared" si="0"/>
        <v>1500</v>
      </c>
      <c r="I9" s="5">
        <f t="shared" si="1"/>
        <v>30</v>
      </c>
      <c r="J9" s="7">
        <f t="shared" si="2"/>
        <v>10</v>
      </c>
      <c r="K9" s="5">
        <f t="shared" si="3"/>
        <v>3.2</v>
      </c>
      <c r="L9" s="7">
        <f t="shared" si="4"/>
        <v>500</v>
      </c>
      <c r="M9" s="7">
        <f t="shared" si="5"/>
        <v>1600</v>
      </c>
      <c r="N9" s="5">
        <f t="shared" si="6"/>
        <v>800</v>
      </c>
      <c r="O9" s="5">
        <f t="shared" si="14"/>
        <v>800</v>
      </c>
      <c r="P9" s="5">
        <f t="shared" si="15"/>
        <v>250</v>
      </c>
      <c r="Q9" s="7">
        <f t="shared" si="16"/>
        <v>800</v>
      </c>
      <c r="R9" s="5">
        <v>0</v>
      </c>
      <c r="S9" s="5">
        <v>0</v>
      </c>
      <c r="T9" s="5">
        <f>+H9</f>
        <v>1500</v>
      </c>
      <c r="U9" s="6">
        <f>C9-T9</f>
        <v>1000</v>
      </c>
      <c r="V9" s="6">
        <f t="shared" si="7"/>
        <v>400000</v>
      </c>
      <c r="W9" s="6">
        <f t="shared" si="8"/>
        <v>225000</v>
      </c>
      <c r="X9" s="6">
        <f t="shared" si="9"/>
        <v>50000</v>
      </c>
      <c r="Y9" s="6">
        <f t="shared" si="10"/>
        <v>0</v>
      </c>
      <c r="Z9" s="6">
        <f t="shared" si="11"/>
        <v>0</v>
      </c>
      <c r="AA9" s="6">
        <f t="shared" si="12"/>
        <v>75000</v>
      </c>
      <c r="AB9" s="7">
        <f t="shared" si="13"/>
        <v>750000</v>
      </c>
    </row>
    <row r="10" spans="2:28" x14ac:dyDescent="0.3">
      <c r="B10" s="5" t="s">
        <v>9</v>
      </c>
      <c r="C10" s="5">
        <v>2400</v>
      </c>
      <c r="D10" s="6">
        <f>+IF(C10&lt;1500,C10,1500)</f>
        <v>1500</v>
      </c>
      <c r="E10" s="6">
        <v>20</v>
      </c>
      <c r="F10" s="6">
        <v>1000</v>
      </c>
      <c r="G10" s="5">
        <v>1500</v>
      </c>
      <c r="H10" s="5">
        <f t="shared" si="0"/>
        <v>1500</v>
      </c>
      <c r="I10" s="5">
        <f t="shared" si="1"/>
        <v>30</v>
      </c>
      <c r="J10" s="7">
        <f t="shared" si="2"/>
        <v>10</v>
      </c>
      <c r="K10" s="5">
        <f t="shared" si="3"/>
        <v>3.2</v>
      </c>
      <c r="L10" s="7">
        <f t="shared" si="4"/>
        <v>500</v>
      </c>
      <c r="M10" s="7">
        <f t="shared" si="5"/>
        <v>1600</v>
      </c>
      <c r="N10" s="5">
        <f t="shared" si="6"/>
        <v>800</v>
      </c>
      <c r="O10" s="5">
        <f t="shared" si="14"/>
        <v>800</v>
      </c>
      <c r="P10" s="5">
        <f t="shared" si="15"/>
        <v>250</v>
      </c>
      <c r="Q10" s="7">
        <f t="shared" si="16"/>
        <v>800</v>
      </c>
      <c r="R10" s="5">
        <v>0</v>
      </c>
      <c r="S10" s="5">
        <v>0</v>
      </c>
      <c r="T10" s="5">
        <f>+H10</f>
        <v>1500</v>
      </c>
      <c r="U10" s="6">
        <f>C10-T10</f>
        <v>900</v>
      </c>
      <c r="V10" s="6">
        <f t="shared" si="7"/>
        <v>360000</v>
      </c>
      <c r="W10" s="6">
        <f t="shared" si="8"/>
        <v>225000</v>
      </c>
      <c r="X10" s="6">
        <f t="shared" si="9"/>
        <v>50000</v>
      </c>
      <c r="Y10" s="6">
        <f t="shared" si="10"/>
        <v>0</v>
      </c>
      <c r="Z10" s="6">
        <f t="shared" si="11"/>
        <v>0</v>
      </c>
      <c r="AA10" s="6">
        <f t="shared" si="12"/>
        <v>75000</v>
      </c>
      <c r="AB10" s="7">
        <f t="shared" si="13"/>
        <v>710000</v>
      </c>
    </row>
    <row r="11" spans="2:28" x14ac:dyDescent="0.3">
      <c r="B11" s="5" t="s">
        <v>10</v>
      </c>
      <c r="C11" s="5">
        <v>2000</v>
      </c>
      <c r="D11" s="6">
        <f>+IF(C11&lt;1500,C11,1500)</f>
        <v>1500</v>
      </c>
      <c r="E11" s="6">
        <v>20</v>
      </c>
      <c r="F11" s="6">
        <v>1000</v>
      </c>
      <c r="G11" s="5">
        <v>1500</v>
      </c>
      <c r="H11" s="5">
        <f t="shared" si="0"/>
        <v>1500</v>
      </c>
      <c r="I11" s="5">
        <f t="shared" si="1"/>
        <v>30</v>
      </c>
      <c r="J11" s="7">
        <f t="shared" si="2"/>
        <v>10</v>
      </c>
      <c r="K11" s="5">
        <f t="shared" si="3"/>
        <v>3.2</v>
      </c>
      <c r="L11" s="7">
        <f t="shared" si="4"/>
        <v>500</v>
      </c>
      <c r="M11" s="7">
        <f t="shared" si="5"/>
        <v>1600</v>
      </c>
      <c r="N11" s="5">
        <f t="shared" si="6"/>
        <v>800</v>
      </c>
      <c r="O11" s="5">
        <f t="shared" si="14"/>
        <v>800</v>
      </c>
      <c r="P11" s="5">
        <f t="shared" si="15"/>
        <v>250</v>
      </c>
      <c r="Q11" s="7">
        <f t="shared" si="16"/>
        <v>800</v>
      </c>
      <c r="R11" s="5">
        <v>0</v>
      </c>
      <c r="S11" s="5">
        <v>0</v>
      </c>
      <c r="T11" s="5">
        <f>+H11</f>
        <v>1500</v>
      </c>
      <c r="U11" s="6">
        <f>C11-T11</f>
        <v>500</v>
      </c>
      <c r="V11" s="6">
        <f t="shared" si="7"/>
        <v>200000</v>
      </c>
      <c r="W11" s="6">
        <f t="shared" si="8"/>
        <v>225000</v>
      </c>
      <c r="X11" s="6">
        <f t="shared" si="9"/>
        <v>50000</v>
      </c>
      <c r="Y11" s="6">
        <f t="shared" si="10"/>
        <v>0</v>
      </c>
      <c r="Z11" s="6">
        <f t="shared" si="11"/>
        <v>0</v>
      </c>
      <c r="AA11" s="6">
        <f t="shared" si="12"/>
        <v>75000</v>
      </c>
      <c r="AB11" s="7">
        <f t="shared" si="13"/>
        <v>550000</v>
      </c>
    </row>
    <row r="12" spans="2:28" x14ac:dyDescent="0.3">
      <c r="B12" s="5" t="s">
        <v>11</v>
      </c>
      <c r="C12" s="5">
        <v>1600</v>
      </c>
      <c r="D12" s="6">
        <f>+IF(C12&lt;1500,C12,1500)</f>
        <v>1500</v>
      </c>
      <c r="E12" s="6">
        <v>20</v>
      </c>
      <c r="F12" s="6">
        <v>1000</v>
      </c>
      <c r="G12" s="5">
        <v>1500</v>
      </c>
      <c r="H12" s="5">
        <f t="shared" si="0"/>
        <v>1500</v>
      </c>
      <c r="I12" s="5">
        <f t="shared" si="1"/>
        <v>30</v>
      </c>
      <c r="J12" s="7">
        <f t="shared" si="2"/>
        <v>10</v>
      </c>
      <c r="K12" s="5">
        <f t="shared" si="3"/>
        <v>3.2</v>
      </c>
      <c r="L12" s="7">
        <f t="shared" si="4"/>
        <v>500</v>
      </c>
      <c r="M12" s="7">
        <f t="shared" si="5"/>
        <v>1600</v>
      </c>
      <c r="N12" s="5">
        <f t="shared" si="6"/>
        <v>800</v>
      </c>
      <c r="O12" s="5">
        <f t="shared" si="14"/>
        <v>800</v>
      </c>
      <c r="P12" s="5">
        <f t="shared" si="15"/>
        <v>250</v>
      </c>
      <c r="Q12" s="7">
        <f t="shared" si="16"/>
        <v>800</v>
      </c>
      <c r="R12" s="5">
        <v>0</v>
      </c>
      <c r="S12" s="5">
        <v>0</v>
      </c>
      <c r="T12" s="5">
        <f>+H12</f>
        <v>1500</v>
      </c>
      <c r="U12" s="6">
        <f>C12-T12</f>
        <v>100</v>
      </c>
      <c r="V12" s="6">
        <f t="shared" si="7"/>
        <v>40000</v>
      </c>
      <c r="W12" s="6">
        <f t="shared" si="8"/>
        <v>225000</v>
      </c>
      <c r="X12" s="6">
        <f t="shared" si="9"/>
        <v>50000</v>
      </c>
      <c r="Y12" s="6">
        <f t="shared" si="10"/>
        <v>0</v>
      </c>
      <c r="Z12" s="6">
        <f t="shared" si="11"/>
        <v>0</v>
      </c>
      <c r="AA12" s="6">
        <f t="shared" si="12"/>
        <v>75000</v>
      </c>
      <c r="AB12" s="7">
        <f t="shared" si="13"/>
        <v>390000</v>
      </c>
    </row>
    <row r="13" spans="2:28" x14ac:dyDescent="0.3">
      <c r="B13" s="5" t="s">
        <v>12</v>
      </c>
      <c r="C13" s="5">
        <v>1200</v>
      </c>
      <c r="D13" s="6">
        <f>+IF(C13&lt;1500,C13,1500)</f>
        <v>1200</v>
      </c>
      <c r="E13" s="6">
        <v>20</v>
      </c>
      <c r="F13" s="6">
        <v>1000</v>
      </c>
      <c r="G13" s="5">
        <v>1500</v>
      </c>
      <c r="H13" s="5">
        <f t="shared" si="0"/>
        <v>1200</v>
      </c>
      <c r="I13" s="5">
        <f t="shared" si="1"/>
        <v>24</v>
      </c>
      <c r="J13" s="7">
        <f t="shared" si="2"/>
        <v>4</v>
      </c>
      <c r="K13" s="5">
        <f t="shared" si="3"/>
        <v>3.2</v>
      </c>
      <c r="L13" s="7">
        <f t="shared" si="4"/>
        <v>200</v>
      </c>
      <c r="M13" s="7">
        <f t="shared" si="5"/>
        <v>640</v>
      </c>
      <c r="N13" s="5">
        <f t="shared" si="6"/>
        <v>800</v>
      </c>
      <c r="O13" s="5">
        <f t="shared" si="14"/>
        <v>640</v>
      </c>
      <c r="P13" s="5">
        <f t="shared" si="15"/>
        <v>200</v>
      </c>
      <c r="Q13" s="7">
        <f t="shared" si="16"/>
        <v>-160</v>
      </c>
      <c r="R13" s="5">
        <v>0</v>
      </c>
      <c r="S13" s="5">
        <v>1</v>
      </c>
      <c r="T13" s="5">
        <f>+H13</f>
        <v>1200</v>
      </c>
      <c r="U13" s="6">
        <f>C13-T13</f>
        <v>0</v>
      </c>
      <c r="V13" s="6">
        <f t="shared" si="7"/>
        <v>0</v>
      </c>
      <c r="W13" s="6">
        <f t="shared" si="8"/>
        <v>180000</v>
      </c>
      <c r="X13" s="6">
        <f t="shared" si="9"/>
        <v>40000</v>
      </c>
      <c r="Y13" s="6">
        <f t="shared" si="10"/>
        <v>0</v>
      </c>
      <c r="Z13" s="6">
        <f t="shared" si="11"/>
        <v>500</v>
      </c>
      <c r="AA13" s="6">
        <f t="shared" si="12"/>
        <v>60000</v>
      </c>
      <c r="AB13" s="7">
        <f t="shared" si="13"/>
        <v>280500</v>
      </c>
    </row>
    <row r="14" spans="2:28" x14ac:dyDescent="0.3">
      <c r="B14" s="5" t="s">
        <v>13</v>
      </c>
      <c r="C14" s="5">
        <v>800</v>
      </c>
      <c r="D14" s="6">
        <f>+IF(C14&lt;1500,C14,1500)</f>
        <v>800</v>
      </c>
      <c r="E14" s="6">
        <v>20</v>
      </c>
      <c r="F14" s="6">
        <v>1000</v>
      </c>
      <c r="G14" s="5">
        <v>1500</v>
      </c>
      <c r="H14" s="5">
        <f t="shared" si="0"/>
        <v>800</v>
      </c>
      <c r="I14" s="5">
        <f t="shared" si="1"/>
        <v>16</v>
      </c>
      <c r="J14" s="7">
        <f t="shared" si="2"/>
        <v>-4</v>
      </c>
      <c r="K14" s="5">
        <f t="shared" si="3"/>
        <v>3.2</v>
      </c>
      <c r="L14" s="7">
        <v>0</v>
      </c>
      <c r="M14" s="7">
        <f t="shared" si="5"/>
        <v>0</v>
      </c>
      <c r="N14" s="5">
        <f t="shared" si="6"/>
        <v>800</v>
      </c>
      <c r="O14" s="5">
        <f t="shared" si="14"/>
        <v>0</v>
      </c>
      <c r="P14" s="5">
        <f t="shared" si="15"/>
        <v>0</v>
      </c>
      <c r="Q14" s="7">
        <v>200</v>
      </c>
      <c r="R14" s="5">
        <v>0</v>
      </c>
      <c r="S14" s="5">
        <v>9</v>
      </c>
      <c r="T14" s="5">
        <f>+H14</f>
        <v>800</v>
      </c>
      <c r="U14" s="6">
        <f>C14-T14</f>
        <v>0</v>
      </c>
      <c r="V14" s="6">
        <f t="shared" si="7"/>
        <v>0</v>
      </c>
      <c r="W14" s="6">
        <f t="shared" si="8"/>
        <v>120000</v>
      </c>
      <c r="X14" s="6">
        <f t="shared" si="9"/>
        <v>0</v>
      </c>
      <c r="Y14" s="6">
        <f t="shared" si="10"/>
        <v>0</v>
      </c>
      <c r="Z14" s="6">
        <f t="shared" si="11"/>
        <v>4500</v>
      </c>
      <c r="AA14" s="6">
        <f t="shared" si="12"/>
        <v>40000</v>
      </c>
      <c r="AB14" s="7">
        <f t="shared" si="13"/>
        <v>164500</v>
      </c>
    </row>
    <row r="15" spans="2:28" x14ac:dyDescent="0.3">
      <c r="B15" s="20"/>
      <c r="C15" s="21"/>
      <c r="D15" s="20"/>
      <c r="E15" s="22"/>
      <c r="F15" s="22"/>
      <c r="G15" s="22"/>
      <c r="H15" s="20"/>
      <c r="I15" s="20"/>
      <c r="J15" s="20"/>
      <c r="K15" s="20"/>
      <c r="L15" s="23"/>
      <c r="M15" s="20"/>
      <c r="N15" s="20"/>
      <c r="O15" s="20"/>
      <c r="P15" s="20"/>
      <c r="Q15" s="20"/>
      <c r="R15" s="20">
        <f>SUM(R5:R14)</f>
        <v>5</v>
      </c>
      <c r="S15" s="20">
        <f>SUM(S5:S14)</f>
        <v>10</v>
      </c>
      <c r="T15" s="20"/>
      <c r="U15" s="23"/>
      <c r="V15" s="23">
        <f>SUM(V3:V14)</f>
        <v>1400000</v>
      </c>
      <c r="W15" s="23">
        <f>SUM(W3:W14)</f>
        <v>2385000</v>
      </c>
      <c r="X15" s="23">
        <f t="shared" ref="X15:AB15" si="17">SUM(X3:X14)</f>
        <v>460000</v>
      </c>
      <c r="Y15" s="23">
        <f t="shared" si="17"/>
        <v>5000</v>
      </c>
      <c r="Z15" s="23">
        <f t="shared" si="17"/>
        <v>5000</v>
      </c>
      <c r="AA15" s="23">
        <f t="shared" si="17"/>
        <v>795000</v>
      </c>
      <c r="AB15" s="23">
        <f t="shared" si="17"/>
        <v>5050000</v>
      </c>
    </row>
    <row r="17" spans="2:7" s="2" customFormat="1" ht="28.8" x14ac:dyDescent="0.3">
      <c r="B17" s="9" t="s">
        <v>14</v>
      </c>
      <c r="C17" s="9" t="s">
        <v>20</v>
      </c>
      <c r="D17" s="9"/>
      <c r="E17" s="9"/>
    </row>
    <row r="18" spans="2:7" s="2" customFormat="1" ht="28.8" x14ac:dyDescent="0.3">
      <c r="B18" s="9" t="s">
        <v>15</v>
      </c>
      <c r="C18" s="11">
        <v>150</v>
      </c>
      <c r="D18" s="9"/>
      <c r="E18" s="9"/>
    </row>
    <row r="19" spans="2:7" s="2" customFormat="1" ht="28.8" x14ac:dyDescent="0.3">
      <c r="B19" s="9" t="s">
        <v>16</v>
      </c>
      <c r="C19" s="11">
        <v>200</v>
      </c>
      <c r="D19" s="9" t="s">
        <v>24</v>
      </c>
      <c r="E19" s="11">
        <v>20</v>
      </c>
      <c r="F19" s="4"/>
      <c r="G19" s="4"/>
    </row>
    <row r="20" spans="2:7" s="2" customFormat="1" ht="28.8" x14ac:dyDescent="0.3">
      <c r="B20" s="9" t="s">
        <v>17</v>
      </c>
      <c r="C20" s="11">
        <f>25*1.25</f>
        <v>31.25</v>
      </c>
      <c r="D20" s="9" t="s">
        <v>25</v>
      </c>
      <c r="E20" s="11">
        <v>160</v>
      </c>
      <c r="F20" s="4"/>
      <c r="G20" s="4"/>
    </row>
    <row r="21" spans="2:7" s="2" customFormat="1" ht="57.6" x14ac:dyDescent="0.3">
      <c r="B21" s="9" t="s">
        <v>18</v>
      </c>
      <c r="C21" s="11">
        <v>50</v>
      </c>
      <c r="D21" s="9" t="s">
        <v>50</v>
      </c>
      <c r="E21" s="11">
        <v>50000</v>
      </c>
      <c r="F21" s="4"/>
      <c r="G21" s="4"/>
    </row>
    <row r="22" spans="2:7" s="2" customFormat="1" ht="28.8" x14ac:dyDescent="0.3">
      <c r="B22" s="9" t="s">
        <v>19</v>
      </c>
      <c r="C22" s="11">
        <v>400</v>
      </c>
      <c r="D22" s="9" t="s">
        <v>51</v>
      </c>
      <c r="E22" s="9">
        <f>+(1000*160)/E21</f>
        <v>3.2</v>
      </c>
    </row>
    <row r="23" spans="2:7" s="2" customFormat="1" ht="28.8" x14ac:dyDescent="0.3">
      <c r="B23" s="9" t="s">
        <v>21</v>
      </c>
      <c r="C23" s="11">
        <v>1000</v>
      </c>
      <c r="D23" s="9"/>
      <c r="E23" s="9"/>
    </row>
    <row r="24" spans="2:7" s="2" customFormat="1" ht="28.8" x14ac:dyDescent="0.3">
      <c r="B24" s="9" t="s">
        <v>22</v>
      </c>
      <c r="C24" s="11">
        <v>500</v>
      </c>
      <c r="D24" s="9"/>
      <c r="E24" s="9"/>
    </row>
    <row r="25" spans="2:7" s="2" customFormat="1" x14ac:dyDescent="0.3"/>
    <row r="26" spans="2:7" s="2" customFormat="1" x14ac:dyDescent="0.3"/>
    <row r="27" spans="2:7" s="2" customFormat="1" x14ac:dyDescent="0.3"/>
    <row r="28" spans="2:7" s="2" customFormat="1" x14ac:dyDescent="0.3"/>
    <row r="29" spans="2:7" s="2" customFormat="1" x14ac:dyDescent="0.3"/>
    <row r="30" spans="2:7" s="2" customFormat="1" x14ac:dyDescent="0.3"/>
    <row r="31" spans="2:7" s="2" customFormat="1" x14ac:dyDescent="0.3"/>
    <row r="32" spans="2:7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zoomScale="78" zoomScaleNormal="78" workbookViewId="0">
      <selection activeCell="W2" sqref="W2:W14"/>
    </sheetView>
  </sheetViews>
  <sheetFormatPr defaultRowHeight="14.4" x14ac:dyDescent="0.3"/>
  <cols>
    <col min="1" max="23" width="11.21875" customWidth="1"/>
  </cols>
  <sheetData>
    <row r="1" spans="1:23" s="3" customFormat="1" ht="72" x14ac:dyDescent="0.3">
      <c r="A1" s="24" t="s">
        <v>0</v>
      </c>
      <c r="B1" s="24" t="s">
        <v>57</v>
      </c>
      <c r="C1" s="24" t="s">
        <v>78</v>
      </c>
      <c r="D1" s="24" t="s">
        <v>23</v>
      </c>
      <c r="E1" s="24" t="s">
        <v>79</v>
      </c>
      <c r="F1" s="24" t="s">
        <v>80</v>
      </c>
      <c r="G1" s="24" t="s">
        <v>81</v>
      </c>
      <c r="H1" s="24" t="s">
        <v>82</v>
      </c>
      <c r="I1" s="24" t="s">
        <v>68</v>
      </c>
      <c r="J1" s="24" t="s">
        <v>83</v>
      </c>
      <c r="K1" s="24" t="s">
        <v>84</v>
      </c>
      <c r="L1" s="24" t="s">
        <v>85</v>
      </c>
      <c r="M1" s="24" t="s">
        <v>86</v>
      </c>
      <c r="N1" s="24" t="s">
        <v>54</v>
      </c>
      <c r="O1" s="24" t="s">
        <v>87</v>
      </c>
      <c r="P1" s="24" t="s">
        <v>76</v>
      </c>
      <c r="Q1" s="24" t="s">
        <v>48</v>
      </c>
      <c r="R1" s="24" t="s">
        <v>31</v>
      </c>
      <c r="S1" s="24" t="s">
        <v>27</v>
      </c>
      <c r="T1" s="24" t="s">
        <v>32</v>
      </c>
      <c r="U1" s="24" t="s">
        <v>88</v>
      </c>
      <c r="V1" s="24" t="s">
        <v>89</v>
      </c>
      <c r="W1" s="24" t="s">
        <v>77</v>
      </c>
    </row>
    <row r="2" spans="1:23" x14ac:dyDescent="0.3">
      <c r="A2" s="5" t="s">
        <v>2</v>
      </c>
      <c r="B2" s="5">
        <v>1000</v>
      </c>
      <c r="C2" s="6">
        <v>1500</v>
      </c>
      <c r="D2" s="12">
        <f>+C2-B2</f>
        <v>500</v>
      </c>
      <c r="E2" s="13">
        <v>0</v>
      </c>
      <c r="F2" s="13">
        <v>20</v>
      </c>
      <c r="G2" s="13">
        <f>+F2*50</f>
        <v>1000</v>
      </c>
      <c r="H2" s="13">
        <v>3.2</v>
      </c>
      <c r="I2" s="13">
        <f>160*0.25*20</f>
        <v>800</v>
      </c>
      <c r="J2" s="13">
        <f>+C2/50</f>
        <v>30</v>
      </c>
      <c r="K2" s="13">
        <f>+I2/3.2</f>
        <v>250</v>
      </c>
      <c r="L2" s="13">
        <f>+I2/160</f>
        <v>5</v>
      </c>
      <c r="M2" s="13">
        <f>+J2-(F2+L2)</f>
        <v>5</v>
      </c>
      <c r="N2" s="13">
        <v>5</v>
      </c>
      <c r="O2" s="13">
        <v>0</v>
      </c>
      <c r="P2" s="12">
        <f>C2*$B$20</f>
        <v>225000</v>
      </c>
      <c r="Q2" s="13">
        <f>K2*$B$21</f>
        <v>50000</v>
      </c>
      <c r="R2" s="13">
        <f>+C2*$B$23</f>
        <v>75000</v>
      </c>
      <c r="S2" s="13">
        <f>+N2*$B$25</f>
        <v>5000</v>
      </c>
      <c r="T2" s="13">
        <f>O2*$B$26</f>
        <v>0</v>
      </c>
      <c r="U2" s="12">
        <f>D2*$B$22</f>
        <v>15625</v>
      </c>
      <c r="V2" s="13">
        <f>+E2*$B$24</f>
        <v>0</v>
      </c>
      <c r="W2" s="12">
        <f>+P2+Q2+R2+S2+T2+U2+V2</f>
        <v>370625</v>
      </c>
    </row>
    <row r="3" spans="1:23" x14ac:dyDescent="0.3">
      <c r="A3" s="5" t="s">
        <v>3</v>
      </c>
      <c r="B3" s="5">
        <v>1100</v>
      </c>
      <c r="C3" s="6">
        <v>1500</v>
      </c>
      <c r="D3" s="12">
        <f>+D2+C3-B3</f>
        <v>900</v>
      </c>
      <c r="E3" s="13">
        <v>0</v>
      </c>
      <c r="F3" s="13">
        <v>20</v>
      </c>
      <c r="G3" s="13">
        <f t="shared" ref="G3:G13" si="0">+F3*50</f>
        <v>1000</v>
      </c>
      <c r="H3" s="13">
        <v>3.2</v>
      </c>
      <c r="I3" s="13">
        <f t="shared" ref="I3:I13" si="1">160*0.25*20</f>
        <v>800</v>
      </c>
      <c r="J3" s="13">
        <f t="shared" ref="J3:J13" si="2">+C3/50</f>
        <v>30</v>
      </c>
      <c r="K3" s="13">
        <f t="shared" ref="K3:K13" si="3">+I3/3.2</f>
        <v>250</v>
      </c>
      <c r="L3" s="13">
        <f t="shared" ref="L3:L13" si="4">+I3/160</f>
        <v>5</v>
      </c>
      <c r="M3" s="13">
        <f t="shared" ref="M3:M13" si="5">+J3-(F3+L3)</f>
        <v>5</v>
      </c>
      <c r="N3" s="13">
        <v>0</v>
      </c>
      <c r="O3" s="13">
        <v>0</v>
      </c>
      <c r="P3" s="12">
        <f t="shared" ref="P3:P13" si="6">C3*$B$20</f>
        <v>225000</v>
      </c>
      <c r="Q3" s="13">
        <f t="shared" ref="Q3:Q13" si="7">K3*$B$21</f>
        <v>50000</v>
      </c>
      <c r="R3" s="13">
        <f t="shared" ref="R3:R13" si="8">+C3*$B$23</f>
        <v>75000</v>
      </c>
      <c r="S3" s="13">
        <f t="shared" ref="S3:S13" si="9">+N3*$B$25</f>
        <v>0</v>
      </c>
      <c r="T3" s="13">
        <f t="shared" ref="T3:T13" si="10">O3*$B$26</f>
        <v>0</v>
      </c>
      <c r="U3" s="12">
        <f t="shared" ref="U3:U13" si="11">D3*$B$22</f>
        <v>28125</v>
      </c>
      <c r="V3" s="13">
        <f t="shared" ref="V3:V13" si="12">+E3*$B$24</f>
        <v>0</v>
      </c>
      <c r="W3" s="12">
        <f t="shared" ref="W3:W13" si="13">+P3+Q3+R3+S3+T3+U3+V3</f>
        <v>378125</v>
      </c>
    </row>
    <row r="4" spans="1:23" x14ac:dyDescent="0.3">
      <c r="A4" s="5" t="s">
        <v>4</v>
      </c>
      <c r="B4" s="5">
        <v>1300</v>
      </c>
      <c r="C4" s="6">
        <v>1500</v>
      </c>
      <c r="D4" s="12">
        <f t="shared" ref="D4:D7" si="14">+D3+C4-B4</f>
        <v>1100</v>
      </c>
      <c r="E4" s="13">
        <v>0</v>
      </c>
      <c r="F4" s="13">
        <v>20</v>
      </c>
      <c r="G4" s="13">
        <f t="shared" si="0"/>
        <v>1000</v>
      </c>
      <c r="H4" s="13">
        <v>3.2</v>
      </c>
      <c r="I4" s="13">
        <f t="shared" si="1"/>
        <v>800</v>
      </c>
      <c r="J4" s="13">
        <f t="shared" si="2"/>
        <v>30</v>
      </c>
      <c r="K4" s="13">
        <f t="shared" si="3"/>
        <v>250</v>
      </c>
      <c r="L4" s="13">
        <f t="shared" si="4"/>
        <v>5</v>
      </c>
      <c r="M4" s="13">
        <f t="shared" si="5"/>
        <v>5</v>
      </c>
      <c r="N4" s="13">
        <v>0</v>
      </c>
      <c r="O4" s="13">
        <v>0</v>
      </c>
      <c r="P4" s="12">
        <f t="shared" si="6"/>
        <v>225000</v>
      </c>
      <c r="Q4" s="13">
        <f t="shared" si="7"/>
        <v>50000</v>
      </c>
      <c r="R4" s="13">
        <f t="shared" si="8"/>
        <v>75000</v>
      </c>
      <c r="S4" s="13">
        <f t="shared" si="9"/>
        <v>0</v>
      </c>
      <c r="T4" s="13">
        <f t="shared" si="10"/>
        <v>0</v>
      </c>
      <c r="U4" s="12">
        <f t="shared" si="11"/>
        <v>34375</v>
      </c>
      <c r="V4" s="13">
        <f t="shared" si="12"/>
        <v>0</v>
      </c>
      <c r="W4" s="12">
        <f t="shared" si="13"/>
        <v>384375</v>
      </c>
    </row>
    <row r="5" spans="1:23" x14ac:dyDescent="0.3">
      <c r="A5" s="5" t="s">
        <v>5</v>
      </c>
      <c r="B5" s="5">
        <v>1500</v>
      </c>
      <c r="C5" s="6">
        <v>1500</v>
      </c>
      <c r="D5" s="12">
        <f t="shared" si="14"/>
        <v>1100</v>
      </c>
      <c r="E5" s="13">
        <v>0</v>
      </c>
      <c r="F5" s="13">
        <v>20</v>
      </c>
      <c r="G5" s="13">
        <f t="shared" si="0"/>
        <v>1000</v>
      </c>
      <c r="H5" s="13">
        <v>3.2</v>
      </c>
      <c r="I5" s="13">
        <f t="shared" si="1"/>
        <v>800</v>
      </c>
      <c r="J5" s="13">
        <f t="shared" si="2"/>
        <v>30</v>
      </c>
      <c r="K5" s="13">
        <f t="shared" si="3"/>
        <v>250</v>
      </c>
      <c r="L5" s="13">
        <f t="shared" si="4"/>
        <v>5</v>
      </c>
      <c r="M5" s="13">
        <f t="shared" si="5"/>
        <v>5</v>
      </c>
      <c r="N5" s="13">
        <v>0</v>
      </c>
      <c r="O5" s="13">
        <v>0</v>
      </c>
      <c r="P5" s="12">
        <f t="shared" si="6"/>
        <v>225000</v>
      </c>
      <c r="Q5" s="13">
        <f t="shared" si="7"/>
        <v>50000</v>
      </c>
      <c r="R5" s="13">
        <f t="shared" si="8"/>
        <v>75000</v>
      </c>
      <c r="S5" s="13">
        <f t="shared" si="9"/>
        <v>0</v>
      </c>
      <c r="T5" s="13">
        <f t="shared" si="10"/>
        <v>0</v>
      </c>
      <c r="U5" s="12">
        <f t="shared" si="11"/>
        <v>34375</v>
      </c>
      <c r="V5" s="13">
        <f t="shared" si="12"/>
        <v>0</v>
      </c>
      <c r="W5" s="12">
        <f t="shared" si="13"/>
        <v>384375</v>
      </c>
    </row>
    <row r="6" spans="1:23" x14ac:dyDescent="0.3">
      <c r="A6" s="5" t="s">
        <v>6</v>
      </c>
      <c r="B6" s="5">
        <v>1800</v>
      </c>
      <c r="C6" s="6">
        <v>1500</v>
      </c>
      <c r="D6" s="12">
        <f t="shared" si="14"/>
        <v>800</v>
      </c>
      <c r="E6" s="13">
        <v>0</v>
      </c>
      <c r="F6" s="13">
        <v>20</v>
      </c>
      <c r="G6" s="13">
        <f t="shared" si="0"/>
        <v>1000</v>
      </c>
      <c r="H6" s="13">
        <v>3.2</v>
      </c>
      <c r="I6" s="13">
        <f t="shared" si="1"/>
        <v>800</v>
      </c>
      <c r="J6" s="13">
        <f t="shared" si="2"/>
        <v>30</v>
      </c>
      <c r="K6" s="13">
        <f t="shared" si="3"/>
        <v>250</v>
      </c>
      <c r="L6" s="13">
        <f t="shared" si="4"/>
        <v>5</v>
      </c>
      <c r="M6" s="13">
        <f t="shared" si="5"/>
        <v>5</v>
      </c>
      <c r="N6" s="13">
        <v>0</v>
      </c>
      <c r="O6" s="13">
        <v>0</v>
      </c>
      <c r="P6" s="12">
        <f t="shared" si="6"/>
        <v>225000</v>
      </c>
      <c r="Q6" s="13">
        <f t="shared" si="7"/>
        <v>50000</v>
      </c>
      <c r="R6" s="13">
        <f t="shared" si="8"/>
        <v>75000</v>
      </c>
      <c r="S6" s="13">
        <f t="shared" si="9"/>
        <v>0</v>
      </c>
      <c r="T6" s="13">
        <f t="shared" si="10"/>
        <v>0</v>
      </c>
      <c r="U6" s="12">
        <f t="shared" si="11"/>
        <v>25000</v>
      </c>
      <c r="V6" s="13">
        <f t="shared" si="12"/>
        <v>0</v>
      </c>
      <c r="W6" s="12">
        <f t="shared" si="13"/>
        <v>375000</v>
      </c>
    </row>
    <row r="7" spans="1:23" x14ac:dyDescent="0.3">
      <c r="A7" s="5" t="s">
        <v>7</v>
      </c>
      <c r="B7" s="5">
        <v>2200</v>
      </c>
      <c r="C7" s="6">
        <v>1500</v>
      </c>
      <c r="D7" s="12">
        <f t="shared" si="14"/>
        <v>100</v>
      </c>
      <c r="E7" s="13">
        <v>0</v>
      </c>
      <c r="F7" s="13">
        <v>20</v>
      </c>
      <c r="G7" s="13">
        <f t="shared" si="0"/>
        <v>1000</v>
      </c>
      <c r="H7" s="13">
        <v>3.2</v>
      </c>
      <c r="I7" s="13">
        <f t="shared" si="1"/>
        <v>800</v>
      </c>
      <c r="J7" s="13">
        <f t="shared" si="2"/>
        <v>30</v>
      </c>
      <c r="K7" s="13">
        <f t="shared" si="3"/>
        <v>250</v>
      </c>
      <c r="L7" s="13">
        <f t="shared" si="4"/>
        <v>5</v>
      </c>
      <c r="M7" s="13">
        <f t="shared" si="5"/>
        <v>5</v>
      </c>
      <c r="N7" s="13">
        <v>0</v>
      </c>
      <c r="O7" s="13">
        <v>0</v>
      </c>
      <c r="P7" s="12">
        <f t="shared" si="6"/>
        <v>225000</v>
      </c>
      <c r="Q7" s="13">
        <f t="shared" si="7"/>
        <v>50000</v>
      </c>
      <c r="R7" s="13">
        <f t="shared" si="8"/>
        <v>75000</v>
      </c>
      <c r="S7" s="13">
        <f t="shared" si="9"/>
        <v>0</v>
      </c>
      <c r="T7" s="13">
        <f t="shared" si="10"/>
        <v>0</v>
      </c>
      <c r="U7" s="12">
        <f t="shared" si="11"/>
        <v>3125</v>
      </c>
      <c r="V7" s="13">
        <f t="shared" si="12"/>
        <v>0</v>
      </c>
      <c r="W7" s="12">
        <f t="shared" si="13"/>
        <v>353125</v>
      </c>
    </row>
    <row r="8" spans="1:23" x14ac:dyDescent="0.3">
      <c r="A8" s="5" t="s">
        <v>8</v>
      </c>
      <c r="B8" s="5">
        <v>2500</v>
      </c>
      <c r="C8" s="6">
        <v>1500</v>
      </c>
      <c r="D8" s="12"/>
      <c r="E8" s="13">
        <v>900</v>
      </c>
      <c r="F8" s="13">
        <v>20</v>
      </c>
      <c r="G8" s="13">
        <f t="shared" si="0"/>
        <v>1000</v>
      </c>
      <c r="H8" s="13">
        <v>3.2</v>
      </c>
      <c r="I8" s="13">
        <f t="shared" si="1"/>
        <v>800</v>
      </c>
      <c r="J8" s="13">
        <f t="shared" si="2"/>
        <v>30</v>
      </c>
      <c r="K8" s="13">
        <f t="shared" si="3"/>
        <v>250</v>
      </c>
      <c r="L8" s="13">
        <f t="shared" si="4"/>
        <v>5</v>
      </c>
      <c r="M8" s="13">
        <f t="shared" si="5"/>
        <v>5</v>
      </c>
      <c r="N8" s="13">
        <v>0</v>
      </c>
      <c r="O8" s="13">
        <v>0</v>
      </c>
      <c r="P8" s="12">
        <f t="shared" si="6"/>
        <v>225000</v>
      </c>
      <c r="Q8" s="13">
        <f t="shared" si="7"/>
        <v>50000</v>
      </c>
      <c r="R8" s="13">
        <f t="shared" si="8"/>
        <v>75000</v>
      </c>
      <c r="S8" s="13">
        <f t="shared" si="9"/>
        <v>0</v>
      </c>
      <c r="T8" s="13">
        <f t="shared" si="10"/>
        <v>0</v>
      </c>
      <c r="U8" s="12">
        <f t="shared" si="11"/>
        <v>0</v>
      </c>
      <c r="V8" s="13">
        <f t="shared" si="12"/>
        <v>360000</v>
      </c>
      <c r="W8" s="12">
        <f t="shared" si="13"/>
        <v>710000</v>
      </c>
    </row>
    <row r="9" spans="1:23" x14ac:dyDescent="0.3">
      <c r="A9" s="5" t="s">
        <v>9</v>
      </c>
      <c r="B9" s="5">
        <v>2400</v>
      </c>
      <c r="C9" s="6">
        <v>1500</v>
      </c>
      <c r="D9" s="12"/>
      <c r="E9" s="13">
        <v>900</v>
      </c>
      <c r="F9" s="13">
        <v>20</v>
      </c>
      <c r="G9" s="13">
        <f t="shared" si="0"/>
        <v>1000</v>
      </c>
      <c r="H9" s="13">
        <v>3.2</v>
      </c>
      <c r="I9" s="13">
        <f t="shared" si="1"/>
        <v>800</v>
      </c>
      <c r="J9" s="13">
        <f t="shared" si="2"/>
        <v>30</v>
      </c>
      <c r="K9" s="13">
        <f t="shared" si="3"/>
        <v>250</v>
      </c>
      <c r="L9" s="13">
        <f t="shared" si="4"/>
        <v>5</v>
      </c>
      <c r="M9" s="13">
        <f t="shared" si="5"/>
        <v>5</v>
      </c>
      <c r="N9" s="13">
        <v>0</v>
      </c>
      <c r="O9" s="13">
        <v>0</v>
      </c>
      <c r="P9" s="12">
        <f t="shared" si="6"/>
        <v>225000</v>
      </c>
      <c r="Q9" s="13">
        <f t="shared" si="7"/>
        <v>50000</v>
      </c>
      <c r="R9" s="13">
        <f t="shared" si="8"/>
        <v>75000</v>
      </c>
      <c r="S9" s="13">
        <f t="shared" si="9"/>
        <v>0</v>
      </c>
      <c r="T9" s="13">
        <f t="shared" si="10"/>
        <v>0</v>
      </c>
      <c r="U9" s="12">
        <f t="shared" si="11"/>
        <v>0</v>
      </c>
      <c r="V9" s="13">
        <f t="shared" si="12"/>
        <v>360000</v>
      </c>
      <c r="W9" s="12">
        <f t="shared" si="13"/>
        <v>710000</v>
      </c>
    </row>
    <row r="10" spans="1:23" x14ac:dyDescent="0.3">
      <c r="A10" s="5" t="s">
        <v>10</v>
      </c>
      <c r="B10" s="5">
        <v>2000</v>
      </c>
      <c r="C10" s="6">
        <v>1500</v>
      </c>
      <c r="D10" s="12"/>
      <c r="E10" s="13">
        <v>500</v>
      </c>
      <c r="F10" s="13">
        <v>20</v>
      </c>
      <c r="G10" s="13">
        <f t="shared" si="0"/>
        <v>1000</v>
      </c>
      <c r="H10" s="13">
        <v>3.2</v>
      </c>
      <c r="I10" s="13">
        <f t="shared" si="1"/>
        <v>800</v>
      </c>
      <c r="J10" s="13">
        <f t="shared" si="2"/>
        <v>30</v>
      </c>
      <c r="K10" s="13">
        <f t="shared" si="3"/>
        <v>250</v>
      </c>
      <c r="L10" s="13">
        <f t="shared" si="4"/>
        <v>5</v>
      </c>
      <c r="M10" s="13">
        <f t="shared" si="5"/>
        <v>5</v>
      </c>
      <c r="N10" s="13">
        <v>0</v>
      </c>
      <c r="O10" s="13">
        <v>0</v>
      </c>
      <c r="P10" s="12">
        <f t="shared" si="6"/>
        <v>225000</v>
      </c>
      <c r="Q10" s="13">
        <f t="shared" si="7"/>
        <v>50000</v>
      </c>
      <c r="R10" s="13">
        <f t="shared" si="8"/>
        <v>75000</v>
      </c>
      <c r="S10" s="13">
        <f t="shared" si="9"/>
        <v>0</v>
      </c>
      <c r="T10" s="13">
        <f t="shared" si="10"/>
        <v>0</v>
      </c>
      <c r="U10" s="12">
        <f t="shared" si="11"/>
        <v>0</v>
      </c>
      <c r="V10" s="13">
        <f t="shared" si="12"/>
        <v>200000</v>
      </c>
      <c r="W10" s="12">
        <f t="shared" si="13"/>
        <v>550000</v>
      </c>
    </row>
    <row r="11" spans="1:23" x14ac:dyDescent="0.3">
      <c r="A11" s="5" t="s">
        <v>11</v>
      </c>
      <c r="B11" s="5">
        <v>1600</v>
      </c>
      <c r="C11" s="6">
        <v>1500</v>
      </c>
      <c r="D11" s="12"/>
      <c r="E11" s="13">
        <v>100</v>
      </c>
      <c r="F11" s="13">
        <v>20</v>
      </c>
      <c r="G11" s="13">
        <f t="shared" si="0"/>
        <v>1000</v>
      </c>
      <c r="H11" s="13">
        <v>3.2</v>
      </c>
      <c r="I11" s="13">
        <f t="shared" si="1"/>
        <v>800</v>
      </c>
      <c r="J11" s="13">
        <f t="shared" si="2"/>
        <v>30</v>
      </c>
      <c r="K11" s="13">
        <f t="shared" si="3"/>
        <v>250</v>
      </c>
      <c r="L11" s="13">
        <f t="shared" si="4"/>
        <v>5</v>
      </c>
      <c r="M11" s="13">
        <f t="shared" si="5"/>
        <v>5</v>
      </c>
      <c r="N11" s="13">
        <v>0</v>
      </c>
      <c r="O11" s="13">
        <v>0</v>
      </c>
      <c r="P11" s="12">
        <f t="shared" si="6"/>
        <v>225000</v>
      </c>
      <c r="Q11" s="13">
        <f t="shared" si="7"/>
        <v>50000</v>
      </c>
      <c r="R11" s="13">
        <f t="shared" si="8"/>
        <v>75000</v>
      </c>
      <c r="S11" s="13">
        <f t="shared" si="9"/>
        <v>0</v>
      </c>
      <c r="T11" s="13">
        <f t="shared" si="10"/>
        <v>0</v>
      </c>
      <c r="U11" s="12">
        <f t="shared" si="11"/>
        <v>0</v>
      </c>
      <c r="V11" s="13">
        <f t="shared" si="12"/>
        <v>40000</v>
      </c>
      <c r="W11" s="12">
        <f t="shared" si="13"/>
        <v>390000</v>
      </c>
    </row>
    <row r="12" spans="1:23" x14ac:dyDescent="0.3">
      <c r="A12" s="5" t="s">
        <v>12</v>
      </c>
      <c r="B12" s="5">
        <v>1200</v>
      </c>
      <c r="C12" s="6">
        <v>1500</v>
      </c>
      <c r="D12" s="12">
        <f>+C12-B12</f>
        <v>300</v>
      </c>
      <c r="E12" s="13">
        <v>0</v>
      </c>
      <c r="F12" s="13">
        <v>20</v>
      </c>
      <c r="G12" s="13">
        <f t="shared" si="0"/>
        <v>1000</v>
      </c>
      <c r="H12" s="13">
        <v>3.2</v>
      </c>
      <c r="I12" s="13">
        <f t="shared" si="1"/>
        <v>800</v>
      </c>
      <c r="J12" s="13">
        <f t="shared" si="2"/>
        <v>30</v>
      </c>
      <c r="K12" s="13">
        <f t="shared" si="3"/>
        <v>250</v>
      </c>
      <c r="L12" s="13">
        <f t="shared" si="4"/>
        <v>5</v>
      </c>
      <c r="M12" s="13">
        <f t="shared" si="5"/>
        <v>5</v>
      </c>
      <c r="N12" s="13">
        <v>0</v>
      </c>
      <c r="O12" s="13">
        <v>0</v>
      </c>
      <c r="P12" s="12">
        <f t="shared" si="6"/>
        <v>225000</v>
      </c>
      <c r="Q12" s="13">
        <f t="shared" si="7"/>
        <v>50000</v>
      </c>
      <c r="R12" s="13">
        <f t="shared" si="8"/>
        <v>75000</v>
      </c>
      <c r="S12" s="13">
        <f t="shared" si="9"/>
        <v>0</v>
      </c>
      <c r="T12" s="13">
        <f t="shared" si="10"/>
        <v>0</v>
      </c>
      <c r="U12" s="12">
        <f t="shared" si="11"/>
        <v>9375</v>
      </c>
      <c r="V12" s="13">
        <f t="shared" si="12"/>
        <v>0</v>
      </c>
      <c r="W12" s="12">
        <f t="shared" si="13"/>
        <v>359375</v>
      </c>
    </row>
    <row r="13" spans="1:23" x14ac:dyDescent="0.3">
      <c r="A13" s="5" t="s">
        <v>13</v>
      </c>
      <c r="B13" s="5">
        <v>800</v>
      </c>
      <c r="C13" s="6">
        <v>1500</v>
      </c>
      <c r="D13" s="12">
        <f>+D12+C13-B13</f>
        <v>1000</v>
      </c>
      <c r="E13" s="13">
        <v>0</v>
      </c>
      <c r="F13" s="13">
        <v>20</v>
      </c>
      <c r="G13" s="13">
        <f t="shared" si="0"/>
        <v>1000</v>
      </c>
      <c r="H13" s="13">
        <v>3.2</v>
      </c>
      <c r="I13" s="13">
        <f t="shared" si="1"/>
        <v>800</v>
      </c>
      <c r="J13" s="13">
        <f t="shared" si="2"/>
        <v>30</v>
      </c>
      <c r="K13" s="13">
        <f t="shared" si="3"/>
        <v>250</v>
      </c>
      <c r="L13" s="13">
        <f t="shared" si="4"/>
        <v>5</v>
      </c>
      <c r="M13" s="13">
        <f t="shared" si="5"/>
        <v>5</v>
      </c>
      <c r="N13" s="13">
        <v>0</v>
      </c>
      <c r="O13" s="13">
        <v>0</v>
      </c>
      <c r="P13" s="12">
        <f t="shared" si="6"/>
        <v>225000</v>
      </c>
      <c r="Q13" s="13">
        <f t="shared" si="7"/>
        <v>50000</v>
      </c>
      <c r="R13" s="13">
        <f t="shared" si="8"/>
        <v>75000</v>
      </c>
      <c r="S13" s="13">
        <f t="shared" si="9"/>
        <v>0</v>
      </c>
      <c r="T13" s="13">
        <f t="shared" si="10"/>
        <v>0</v>
      </c>
      <c r="U13" s="12">
        <f t="shared" si="11"/>
        <v>31250</v>
      </c>
      <c r="V13" s="13">
        <f t="shared" si="12"/>
        <v>0</v>
      </c>
      <c r="W13" s="12">
        <f t="shared" si="13"/>
        <v>381250</v>
      </c>
    </row>
    <row r="14" spans="1:23" x14ac:dyDescent="0.3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>
        <f>SUM(N2:N13)</f>
        <v>5</v>
      </c>
      <c r="O14" s="26">
        <f>SUM(O2:O13)</f>
        <v>0</v>
      </c>
      <c r="P14" s="27">
        <f>SUM(P2:P13)</f>
        <v>2700000</v>
      </c>
      <c r="Q14" s="27">
        <f t="shared" ref="Q14:W14" si="15">SUM(Q2:Q13)</f>
        <v>600000</v>
      </c>
      <c r="R14" s="27">
        <f t="shared" si="15"/>
        <v>900000</v>
      </c>
      <c r="S14" s="27">
        <f t="shared" si="15"/>
        <v>5000</v>
      </c>
      <c r="T14" s="27">
        <f t="shared" si="15"/>
        <v>0</v>
      </c>
      <c r="U14" s="27">
        <f t="shared" si="15"/>
        <v>181250</v>
      </c>
      <c r="V14" s="27">
        <f t="shared" si="15"/>
        <v>960000</v>
      </c>
      <c r="W14" s="28">
        <f t="shared" si="15"/>
        <v>5346250</v>
      </c>
    </row>
    <row r="16" spans="1:23" x14ac:dyDescent="0.3">
      <c r="B16" s="2"/>
    </row>
    <row r="17" spans="1:4" x14ac:dyDescent="0.3">
      <c r="B17" s="1"/>
    </row>
    <row r="18" spans="1:4" x14ac:dyDescent="0.3">
      <c r="B18" s="1"/>
      <c r="C18" s="2"/>
    </row>
    <row r="19" spans="1:4" ht="43.2" x14ac:dyDescent="0.3">
      <c r="A19" s="10" t="s">
        <v>14</v>
      </c>
      <c r="B19" s="9" t="s">
        <v>20</v>
      </c>
      <c r="C19" s="10"/>
      <c r="D19" s="10"/>
    </row>
    <row r="20" spans="1:4" x14ac:dyDescent="0.3">
      <c r="A20" s="10" t="s">
        <v>15</v>
      </c>
      <c r="B20" s="13">
        <v>150</v>
      </c>
      <c r="C20" s="10"/>
      <c r="D20" s="10"/>
    </row>
    <row r="21" spans="1:4" ht="28.8" x14ac:dyDescent="0.3">
      <c r="A21" s="10" t="s">
        <v>16</v>
      </c>
      <c r="B21" s="13">
        <v>200</v>
      </c>
      <c r="C21" s="9" t="s">
        <v>24</v>
      </c>
      <c r="D21" s="13">
        <v>20</v>
      </c>
    </row>
    <row r="22" spans="1:4" ht="28.8" x14ac:dyDescent="0.3">
      <c r="A22" s="10" t="s">
        <v>17</v>
      </c>
      <c r="B22" s="13">
        <f>25*1.25</f>
        <v>31.25</v>
      </c>
      <c r="C22" s="9" t="s">
        <v>25</v>
      </c>
      <c r="D22" s="13">
        <v>160</v>
      </c>
    </row>
    <row r="23" spans="1:4" ht="43.2" x14ac:dyDescent="0.3">
      <c r="A23" s="10" t="s">
        <v>18</v>
      </c>
      <c r="B23" s="13">
        <v>50</v>
      </c>
      <c r="C23" s="9" t="s">
        <v>50</v>
      </c>
      <c r="D23" s="13">
        <v>50000</v>
      </c>
    </row>
    <row r="24" spans="1:4" ht="28.8" x14ac:dyDescent="0.3">
      <c r="A24" s="10" t="s">
        <v>19</v>
      </c>
      <c r="B24" s="13">
        <v>400</v>
      </c>
      <c r="C24" s="9" t="s">
        <v>51</v>
      </c>
      <c r="D24" s="10">
        <f>+(1000*160)/D23</f>
        <v>3.2</v>
      </c>
    </row>
    <row r="25" spans="1:4" x14ac:dyDescent="0.3">
      <c r="A25" s="10" t="s">
        <v>21</v>
      </c>
      <c r="B25" s="13">
        <v>1000</v>
      </c>
      <c r="C25" s="10"/>
      <c r="D25" s="10"/>
    </row>
    <row r="26" spans="1:4" x14ac:dyDescent="0.3">
      <c r="A26" s="10" t="s">
        <v>22</v>
      </c>
      <c r="B26" s="13">
        <v>500</v>
      </c>
      <c r="C26" s="10"/>
      <c r="D26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zoomScale="78" zoomScaleNormal="78" workbookViewId="0">
      <selection activeCell="X2" sqref="X2:X14"/>
    </sheetView>
  </sheetViews>
  <sheetFormatPr defaultRowHeight="14.4" x14ac:dyDescent="0.3"/>
  <cols>
    <col min="1" max="24" width="10.77734375" customWidth="1"/>
  </cols>
  <sheetData>
    <row r="1" spans="1:24" ht="72" x14ac:dyDescent="0.3">
      <c r="A1" s="29" t="s">
        <v>1</v>
      </c>
      <c r="B1" s="29" t="s">
        <v>0</v>
      </c>
      <c r="C1" s="29" t="s">
        <v>1</v>
      </c>
      <c r="D1" s="29" t="s">
        <v>37</v>
      </c>
      <c r="E1" s="29" t="s">
        <v>23</v>
      </c>
      <c r="F1" s="30" t="s">
        <v>53</v>
      </c>
      <c r="G1" s="29" t="s">
        <v>38</v>
      </c>
      <c r="H1" s="29" t="s">
        <v>39</v>
      </c>
      <c r="I1" s="29" t="s">
        <v>40</v>
      </c>
      <c r="J1" s="29" t="s">
        <v>41</v>
      </c>
      <c r="K1" s="29" t="s">
        <v>42</v>
      </c>
      <c r="L1" s="29" t="s">
        <v>43</v>
      </c>
      <c r="M1" s="29" t="s">
        <v>44</v>
      </c>
      <c r="N1" s="29" t="s">
        <v>45</v>
      </c>
      <c r="O1" s="29" t="s">
        <v>46</v>
      </c>
      <c r="P1" s="29" t="s">
        <v>47</v>
      </c>
      <c r="Q1" s="29" t="s">
        <v>29</v>
      </c>
      <c r="R1" s="29" t="s">
        <v>48</v>
      </c>
      <c r="S1" s="29" t="s">
        <v>27</v>
      </c>
      <c r="T1" s="29" t="s">
        <v>49</v>
      </c>
      <c r="U1" s="29" t="s">
        <v>31</v>
      </c>
      <c r="V1" s="29" t="s">
        <v>55</v>
      </c>
      <c r="W1" s="29" t="s">
        <v>56</v>
      </c>
      <c r="X1" s="29" t="s">
        <v>30</v>
      </c>
    </row>
    <row r="2" spans="1:24" x14ac:dyDescent="0.3">
      <c r="A2" s="15">
        <v>1000</v>
      </c>
      <c r="B2" s="15" t="s">
        <v>2</v>
      </c>
      <c r="C2" s="15">
        <v>1000</v>
      </c>
      <c r="D2" s="16">
        <v>1300</v>
      </c>
      <c r="E2" s="17">
        <f>+D2-C2</f>
        <v>300</v>
      </c>
      <c r="F2" s="15">
        <f>+IF(C2&lt;1500,0,C2-1500)</f>
        <v>0</v>
      </c>
      <c r="G2" s="16">
        <v>26</v>
      </c>
      <c r="H2" s="16">
        <f>+G2*50000</f>
        <v>1300000</v>
      </c>
      <c r="I2" s="16">
        <f>160*0.25*G2</f>
        <v>1040</v>
      </c>
      <c r="J2" s="16">
        <v>3.2</v>
      </c>
      <c r="K2" s="18">
        <f>I2/J2</f>
        <v>325</v>
      </c>
      <c r="L2" s="18">
        <f>(+H2+K2)/1000</f>
        <v>1300.325</v>
      </c>
      <c r="M2" s="18">
        <f>+IF((D2+F2)&gt;L2,(D2+F2)-L2,0)</f>
        <v>0</v>
      </c>
      <c r="N2" s="18">
        <v>0</v>
      </c>
      <c r="O2" s="16">
        <v>0</v>
      </c>
      <c r="P2" s="16">
        <v>0</v>
      </c>
      <c r="Q2" s="14">
        <f>D2*$B$19</f>
        <v>195000</v>
      </c>
      <c r="R2" s="14">
        <f>+K2*$B$20</f>
        <v>65000</v>
      </c>
      <c r="S2" s="14">
        <f>+O2*$B$24</f>
        <v>0</v>
      </c>
      <c r="T2" s="16">
        <v>0</v>
      </c>
      <c r="U2" s="14">
        <f>1500*$B$22</f>
        <v>75000</v>
      </c>
      <c r="V2" s="17">
        <f>+F2*$B$23</f>
        <v>0</v>
      </c>
      <c r="W2" s="17">
        <f>E2*$B$21</f>
        <v>9375</v>
      </c>
      <c r="X2" s="17">
        <f>+Q2+R2+S2+T2+U2+V2+W2</f>
        <v>344375</v>
      </c>
    </row>
    <row r="3" spans="1:24" x14ac:dyDescent="0.3">
      <c r="A3" s="15">
        <v>1100</v>
      </c>
      <c r="B3" s="15" t="s">
        <v>3</v>
      </c>
      <c r="C3" s="15">
        <v>1100</v>
      </c>
      <c r="D3" s="16">
        <v>1300</v>
      </c>
      <c r="E3" s="17">
        <f>+D3+E2-C3</f>
        <v>500</v>
      </c>
      <c r="F3" s="15">
        <f t="shared" ref="F3:F13" si="0">+IF(C3&lt;1500,0,C3-1500)</f>
        <v>0</v>
      </c>
      <c r="G3" s="16">
        <v>26</v>
      </c>
      <c r="H3" s="16">
        <f t="shared" ref="H3:H13" si="1">+G3*50000</f>
        <v>1300000</v>
      </c>
      <c r="I3" s="16">
        <f t="shared" ref="I3:I13" si="2">160*0.25*G3</f>
        <v>1040</v>
      </c>
      <c r="J3" s="16">
        <v>3.2</v>
      </c>
      <c r="K3" s="18">
        <f t="shared" ref="K3:K13" si="3">I3/J3</f>
        <v>325</v>
      </c>
      <c r="L3" s="18">
        <f t="shared" ref="L3:L13" si="4">(+H3+K3)/1000</f>
        <v>1300.325</v>
      </c>
      <c r="M3" s="18">
        <f t="shared" ref="M3:M13" si="5">+IF((D3+F3)&gt;L3,(D3+F3)-L3,0)</f>
        <v>0</v>
      </c>
      <c r="N3" s="18">
        <v>0</v>
      </c>
      <c r="O3" s="16">
        <v>0</v>
      </c>
      <c r="P3" s="16">
        <v>0</v>
      </c>
      <c r="Q3" s="14">
        <f t="shared" ref="Q3:Q13" si="6">D3*$B$19</f>
        <v>195000</v>
      </c>
      <c r="R3" s="14">
        <f t="shared" ref="R3:R13" si="7">+K3*$B$20</f>
        <v>65000</v>
      </c>
      <c r="S3" s="14">
        <f t="shared" ref="S3:S13" si="8">+O3*$B$24</f>
        <v>0</v>
      </c>
      <c r="T3" s="16">
        <v>0</v>
      </c>
      <c r="U3" s="14">
        <f t="shared" ref="U3:U13" si="9">1500*$B$22</f>
        <v>75000</v>
      </c>
      <c r="V3" s="17">
        <f t="shared" ref="V3:V13" si="10">+F3*$B$23</f>
        <v>0</v>
      </c>
      <c r="W3" s="17">
        <f t="shared" ref="W3:W13" si="11">E3*$B$21</f>
        <v>15625</v>
      </c>
      <c r="X3" s="17">
        <f t="shared" ref="X3:X13" si="12">+Q3+R3+S3+T3+U3+V3+W3</f>
        <v>350625</v>
      </c>
    </row>
    <row r="4" spans="1:24" x14ac:dyDescent="0.3">
      <c r="A4" s="15">
        <v>1300</v>
      </c>
      <c r="B4" s="15" t="s">
        <v>4</v>
      </c>
      <c r="C4" s="15">
        <v>1300</v>
      </c>
      <c r="D4" s="16">
        <v>1300</v>
      </c>
      <c r="E4" s="17">
        <f t="shared" ref="E4:E5" si="13">+D4+E3-C4</f>
        <v>500</v>
      </c>
      <c r="F4" s="15">
        <f t="shared" si="0"/>
        <v>0</v>
      </c>
      <c r="G4" s="16">
        <v>26</v>
      </c>
      <c r="H4" s="16">
        <f t="shared" si="1"/>
        <v>1300000</v>
      </c>
      <c r="I4" s="16">
        <f t="shared" si="2"/>
        <v>1040</v>
      </c>
      <c r="J4" s="16">
        <v>3.2</v>
      </c>
      <c r="K4" s="18">
        <f t="shared" si="3"/>
        <v>325</v>
      </c>
      <c r="L4" s="18">
        <f t="shared" si="4"/>
        <v>1300.325</v>
      </c>
      <c r="M4" s="18">
        <f t="shared" si="5"/>
        <v>0</v>
      </c>
      <c r="N4" s="18">
        <v>0</v>
      </c>
      <c r="O4" s="16">
        <v>0</v>
      </c>
      <c r="P4" s="16">
        <v>0</v>
      </c>
      <c r="Q4" s="14">
        <f t="shared" si="6"/>
        <v>195000</v>
      </c>
      <c r="R4" s="14">
        <f t="shared" si="7"/>
        <v>65000</v>
      </c>
      <c r="S4" s="14">
        <f t="shared" si="8"/>
        <v>0</v>
      </c>
      <c r="T4" s="16">
        <v>0</v>
      </c>
      <c r="U4" s="14">
        <f t="shared" si="9"/>
        <v>75000</v>
      </c>
      <c r="V4" s="17">
        <f t="shared" si="10"/>
        <v>0</v>
      </c>
      <c r="W4" s="17">
        <f t="shared" si="11"/>
        <v>15625</v>
      </c>
      <c r="X4" s="17">
        <f t="shared" si="12"/>
        <v>350625</v>
      </c>
    </row>
    <row r="5" spans="1:24" x14ac:dyDescent="0.3">
      <c r="A5" s="15">
        <v>1500</v>
      </c>
      <c r="B5" s="15" t="s">
        <v>5</v>
      </c>
      <c r="C5" s="15">
        <v>1500</v>
      </c>
      <c r="D5" s="16">
        <v>1300</v>
      </c>
      <c r="E5" s="17">
        <f t="shared" si="13"/>
        <v>300</v>
      </c>
      <c r="F5" s="15">
        <f t="shared" si="0"/>
        <v>0</v>
      </c>
      <c r="G5" s="16">
        <v>26</v>
      </c>
      <c r="H5" s="16">
        <f t="shared" si="1"/>
        <v>1300000</v>
      </c>
      <c r="I5" s="16">
        <f t="shared" si="2"/>
        <v>1040</v>
      </c>
      <c r="J5" s="16">
        <v>3.2</v>
      </c>
      <c r="K5" s="18">
        <f t="shared" si="3"/>
        <v>325</v>
      </c>
      <c r="L5" s="18">
        <f t="shared" si="4"/>
        <v>1300.325</v>
      </c>
      <c r="M5" s="18">
        <f t="shared" si="5"/>
        <v>0</v>
      </c>
      <c r="N5" s="18">
        <v>0</v>
      </c>
      <c r="O5" s="16">
        <v>0</v>
      </c>
      <c r="P5" s="16">
        <v>0</v>
      </c>
      <c r="Q5" s="14">
        <f t="shared" si="6"/>
        <v>195000</v>
      </c>
      <c r="R5" s="14">
        <f t="shared" si="7"/>
        <v>65000</v>
      </c>
      <c r="S5" s="14">
        <f t="shared" si="8"/>
        <v>0</v>
      </c>
      <c r="T5" s="16">
        <v>0</v>
      </c>
      <c r="U5" s="14">
        <f t="shared" si="9"/>
        <v>75000</v>
      </c>
      <c r="V5" s="17">
        <f t="shared" si="10"/>
        <v>0</v>
      </c>
      <c r="W5" s="17">
        <f t="shared" si="11"/>
        <v>9375</v>
      </c>
      <c r="X5" s="17">
        <f t="shared" si="12"/>
        <v>344375</v>
      </c>
    </row>
    <row r="6" spans="1:24" x14ac:dyDescent="0.3">
      <c r="A6" s="15">
        <v>1800</v>
      </c>
      <c r="B6" s="15" t="s">
        <v>6</v>
      </c>
      <c r="C6" s="15">
        <v>1800</v>
      </c>
      <c r="D6" s="16">
        <v>1300</v>
      </c>
      <c r="E6" s="17">
        <v>0</v>
      </c>
      <c r="F6" s="15">
        <f t="shared" si="0"/>
        <v>300</v>
      </c>
      <c r="G6" s="16">
        <v>26</v>
      </c>
      <c r="H6" s="16">
        <f t="shared" si="1"/>
        <v>1300000</v>
      </c>
      <c r="I6" s="16">
        <f t="shared" si="2"/>
        <v>1040</v>
      </c>
      <c r="J6" s="16">
        <v>3.2</v>
      </c>
      <c r="K6" s="18">
        <f t="shared" si="3"/>
        <v>325</v>
      </c>
      <c r="L6" s="18">
        <f t="shared" si="4"/>
        <v>1300.325</v>
      </c>
      <c r="M6" s="18">
        <f>1500-L6</f>
        <v>199.67499999999995</v>
      </c>
      <c r="N6" s="18">
        <f>+M6/50</f>
        <v>3.9934999999999992</v>
      </c>
      <c r="O6" s="16">
        <v>4</v>
      </c>
      <c r="P6" s="16">
        <v>0</v>
      </c>
      <c r="Q6" s="14">
        <f t="shared" si="6"/>
        <v>195000</v>
      </c>
      <c r="R6" s="14">
        <f t="shared" si="7"/>
        <v>65000</v>
      </c>
      <c r="S6" s="14">
        <f t="shared" si="8"/>
        <v>4000</v>
      </c>
      <c r="T6" s="16">
        <v>0</v>
      </c>
      <c r="U6" s="14">
        <f t="shared" si="9"/>
        <v>75000</v>
      </c>
      <c r="V6" s="17">
        <f t="shared" si="10"/>
        <v>120000</v>
      </c>
      <c r="W6" s="17">
        <f t="shared" si="11"/>
        <v>0</v>
      </c>
      <c r="X6" s="17">
        <f t="shared" si="12"/>
        <v>459000</v>
      </c>
    </row>
    <row r="7" spans="1:24" x14ac:dyDescent="0.3">
      <c r="A7" s="15">
        <v>2200</v>
      </c>
      <c r="B7" s="15" t="s">
        <v>7</v>
      </c>
      <c r="C7" s="15">
        <v>2200</v>
      </c>
      <c r="D7" s="16">
        <v>1300</v>
      </c>
      <c r="E7" s="17">
        <v>0</v>
      </c>
      <c r="F7" s="15">
        <f t="shared" si="0"/>
        <v>700</v>
      </c>
      <c r="G7" s="16">
        <v>26</v>
      </c>
      <c r="H7" s="16">
        <f t="shared" si="1"/>
        <v>1300000</v>
      </c>
      <c r="I7" s="16">
        <f t="shared" si="2"/>
        <v>1040</v>
      </c>
      <c r="J7" s="16">
        <v>3.2</v>
      </c>
      <c r="K7" s="18">
        <f t="shared" si="3"/>
        <v>325</v>
      </c>
      <c r="L7" s="18">
        <f t="shared" si="4"/>
        <v>1300.325</v>
      </c>
      <c r="M7" s="18">
        <f t="shared" ref="M7:M11" si="14">1500-L7</f>
        <v>199.67499999999995</v>
      </c>
      <c r="N7" s="18">
        <v>0</v>
      </c>
      <c r="O7" s="16">
        <v>0</v>
      </c>
      <c r="P7" s="16">
        <v>0</v>
      </c>
      <c r="Q7" s="14">
        <f t="shared" si="6"/>
        <v>195000</v>
      </c>
      <c r="R7" s="14">
        <f t="shared" si="7"/>
        <v>65000</v>
      </c>
      <c r="S7" s="14">
        <f t="shared" si="8"/>
        <v>0</v>
      </c>
      <c r="T7" s="16">
        <v>0</v>
      </c>
      <c r="U7" s="14">
        <f t="shared" si="9"/>
        <v>75000</v>
      </c>
      <c r="V7" s="17">
        <f t="shared" si="10"/>
        <v>280000</v>
      </c>
      <c r="W7" s="17">
        <f t="shared" si="11"/>
        <v>0</v>
      </c>
      <c r="X7" s="17">
        <f t="shared" si="12"/>
        <v>615000</v>
      </c>
    </row>
    <row r="8" spans="1:24" x14ac:dyDescent="0.3">
      <c r="A8" s="15">
        <v>2500</v>
      </c>
      <c r="B8" s="15" t="s">
        <v>8</v>
      </c>
      <c r="C8" s="15">
        <v>2500</v>
      </c>
      <c r="D8" s="16">
        <v>1300</v>
      </c>
      <c r="E8" s="17">
        <v>0</v>
      </c>
      <c r="F8" s="15">
        <f t="shared" si="0"/>
        <v>1000</v>
      </c>
      <c r="G8" s="16">
        <v>26</v>
      </c>
      <c r="H8" s="16">
        <f t="shared" si="1"/>
        <v>1300000</v>
      </c>
      <c r="I8" s="16">
        <f t="shared" si="2"/>
        <v>1040</v>
      </c>
      <c r="J8" s="16">
        <v>3.2</v>
      </c>
      <c r="K8" s="18">
        <f t="shared" si="3"/>
        <v>325</v>
      </c>
      <c r="L8" s="18">
        <f t="shared" si="4"/>
        <v>1300.325</v>
      </c>
      <c r="M8" s="18">
        <f t="shared" si="14"/>
        <v>199.67499999999995</v>
      </c>
      <c r="N8" s="18">
        <v>0</v>
      </c>
      <c r="O8" s="16">
        <v>0</v>
      </c>
      <c r="P8" s="16">
        <v>0</v>
      </c>
      <c r="Q8" s="14">
        <f t="shared" si="6"/>
        <v>195000</v>
      </c>
      <c r="R8" s="14">
        <f t="shared" si="7"/>
        <v>65000</v>
      </c>
      <c r="S8" s="14">
        <f t="shared" si="8"/>
        <v>0</v>
      </c>
      <c r="T8" s="16">
        <v>0</v>
      </c>
      <c r="U8" s="14">
        <f t="shared" si="9"/>
        <v>75000</v>
      </c>
      <c r="V8" s="17">
        <f t="shared" si="10"/>
        <v>400000</v>
      </c>
      <c r="W8" s="17">
        <f t="shared" si="11"/>
        <v>0</v>
      </c>
      <c r="X8" s="17">
        <f t="shared" si="12"/>
        <v>735000</v>
      </c>
    </row>
    <row r="9" spans="1:24" x14ac:dyDescent="0.3">
      <c r="A9" s="15">
        <v>2400</v>
      </c>
      <c r="B9" s="15" t="s">
        <v>9</v>
      </c>
      <c r="C9" s="15">
        <v>2400</v>
      </c>
      <c r="D9" s="16">
        <v>1300</v>
      </c>
      <c r="E9" s="17">
        <v>0</v>
      </c>
      <c r="F9" s="15">
        <f t="shared" si="0"/>
        <v>900</v>
      </c>
      <c r="G9" s="16">
        <v>26</v>
      </c>
      <c r="H9" s="16">
        <f t="shared" si="1"/>
        <v>1300000</v>
      </c>
      <c r="I9" s="16">
        <f t="shared" si="2"/>
        <v>1040</v>
      </c>
      <c r="J9" s="16">
        <v>3.2</v>
      </c>
      <c r="K9" s="18">
        <f t="shared" si="3"/>
        <v>325</v>
      </c>
      <c r="L9" s="18">
        <f t="shared" si="4"/>
        <v>1300.325</v>
      </c>
      <c r="M9" s="18">
        <f t="shared" si="14"/>
        <v>199.67499999999995</v>
      </c>
      <c r="N9" s="18">
        <v>0</v>
      </c>
      <c r="O9" s="16">
        <v>0</v>
      </c>
      <c r="P9" s="16">
        <v>0</v>
      </c>
      <c r="Q9" s="14">
        <f t="shared" si="6"/>
        <v>195000</v>
      </c>
      <c r="R9" s="14">
        <f t="shared" si="7"/>
        <v>65000</v>
      </c>
      <c r="S9" s="14">
        <f t="shared" si="8"/>
        <v>0</v>
      </c>
      <c r="T9" s="16">
        <f>+P9*$B$25</f>
        <v>0</v>
      </c>
      <c r="U9" s="14">
        <f t="shared" si="9"/>
        <v>75000</v>
      </c>
      <c r="V9" s="17">
        <f t="shared" si="10"/>
        <v>360000</v>
      </c>
      <c r="W9" s="17">
        <f t="shared" si="11"/>
        <v>0</v>
      </c>
      <c r="X9" s="17">
        <f t="shared" si="12"/>
        <v>695000</v>
      </c>
    </row>
    <row r="10" spans="1:24" x14ac:dyDescent="0.3">
      <c r="A10" s="15">
        <v>2000</v>
      </c>
      <c r="B10" s="15" t="s">
        <v>10</v>
      </c>
      <c r="C10" s="15">
        <v>2000</v>
      </c>
      <c r="D10" s="16">
        <v>1300</v>
      </c>
      <c r="E10" s="17">
        <v>0</v>
      </c>
      <c r="F10" s="15">
        <f t="shared" si="0"/>
        <v>500</v>
      </c>
      <c r="G10" s="16">
        <v>26</v>
      </c>
      <c r="H10" s="16">
        <f t="shared" si="1"/>
        <v>1300000</v>
      </c>
      <c r="I10" s="16">
        <f t="shared" si="2"/>
        <v>1040</v>
      </c>
      <c r="J10" s="16">
        <v>3.2</v>
      </c>
      <c r="K10" s="18">
        <f t="shared" si="3"/>
        <v>325</v>
      </c>
      <c r="L10" s="18">
        <f t="shared" si="4"/>
        <v>1300.325</v>
      </c>
      <c r="M10" s="18">
        <f t="shared" si="14"/>
        <v>199.67499999999995</v>
      </c>
      <c r="N10" s="18">
        <v>0</v>
      </c>
      <c r="O10" s="16">
        <v>0</v>
      </c>
      <c r="P10" s="16">
        <v>0</v>
      </c>
      <c r="Q10" s="14">
        <f t="shared" si="6"/>
        <v>195000</v>
      </c>
      <c r="R10" s="14">
        <f t="shared" si="7"/>
        <v>65000</v>
      </c>
      <c r="S10" s="14">
        <f t="shared" si="8"/>
        <v>0</v>
      </c>
      <c r="T10" s="16">
        <f t="shared" ref="T10:T13" si="15">+P10*$B$25</f>
        <v>0</v>
      </c>
      <c r="U10" s="14">
        <f t="shared" si="9"/>
        <v>75000</v>
      </c>
      <c r="V10" s="17">
        <f t="shared" si="10"/>
        <v>200000</v>
      </c>
      <c r="W10" s="17">
        <f t="shared" si="11"/>
        <v>0</v>
      </c>
      <c r="X10" s="17">
        <f t="shared" si="12"/>
        <v>535000</v>
      </c>
    </row>
    <row r="11" spans="1:24" x14ac:dyDescent="0.3">
      <c r="A11" s="15">
        <v>1600</v>
      </c>
      <c r="B11" s="15" t="s">
        <v>11</v>
      </c>
      <c r="C11" s="15">
        <v>1600</v>
      </c>
      <c r="D11" s="16">
        <v>1300</v>
      </c>
      <c r="E11" s="17">
        <v>0</v>
      </c>
      <c r="F11" s="15">
        <f t="shared" si="0"/>
        <v>100</v>
      </c>
      <c r="G11" s="16">
        <v>26</v>
      </c>
      <c r="H11" s="16">
        <f t="shared" si="1"/>
        <v>1300000</v>
      </c>
      <c r="I11" s="16">
        <f t="shared" si="2"/>
        <v>1040</v>
      </c>
      <c r="J11" s="16">
        <v>3.2</v>
      </c>
      <c r="K11" s="18">
        <f t="shared" si="3"/>
        <v>325</v>
      </c>
      <c r="L11" s="18">
        <f t="shared" si="4"/>
        <v>1300.325</v>
      </c>
      <c r="M11" s="18">
        <f t="shared" si="14"/>
        <v>199.67499999999995</v>
      </c>
      <c r="N11" s="18">
        <v>0</v>
      </c>
      <c r="O11" s="16">
        <v>0</v>
      </c>
      <c r="P11" s="16">
        <v>0</v>
      </c>
      <c r="Q11" s="14">
        <f t="shared" si="6"/>
        <v>195000</v>
      </c>
      <c r="R11" s="14">
        <f t="shared" si="7"/>
        <v>65000</v>
      </c>
      <c r="S11" s="14">
        <f t="shared" si="8"/>
        <v>0</v>
      </c>
      <c r="T11" s="16">
        <f t="shared" si="15"/>
        <v>0</v>
      </c>
      <c r="U11" s="14">
        <f t="shared" si="9"/>
        <v>75000</v>
      </c>
      <c r="V11" s="17">
        <f t="shared" si="10"/>
        <v>40000</v>
      </c>
      <c r="W11" s="17">
        <f t="shared" si="11"/>
        <v>0</v>
      </c>
      <c r="X11" s="17">
        <f t="shared" si="12"/>
        <v>375000</v>
      </c>
    </row>
    <row r="12" spans="1:24" x14ac:dyDescent="0.3">
      <c r="A12" s="15">
        <v>1200</v>
      </c>
      <c r="B12" s="15" t="s">
        <v>12</v>
      </c>
      <c r="C12" s="15">
        <v>1200</v>
      </c>
      <c r="D12" s="16">
        <v>1300</v>
      </c>
      <c r="E12" s="17">
        <f>+D12-C12</f>
        <v>100</v>
      </c>
      <c r="F12" s="15">
        <f t="shared" si="0"/>
        <v>0</v>
      </c>
      <c r="G12" s="16">
        <v>26</v>
      </c>
      <c r="H12" s="16">
        <f t="shared" si="1"/>
        <v>1300000</v>
      </c>
      <c r="I12" s="16">
        <f t="shared" si="2"/>
        <v>1040</v>
      </c>
      <c r="J12" s="16">
        <v>3.2</v>
      </c>
      <c r="K12" s="18">
        <f t="shared" si="3"/>
        <v>325</v>
      </c>
      <c r="L12" s="18">
        <f t="shared" si="4"/>
        <v>1300.325</v>
      </c>
      <c r="M12" s="18">
        <f t="shared" si="5"/>
        <v>0</v>
      </c>
      <c r="N12" s="18">
        <f t="shared" ref="N12:N13" si="16">+M12/50000</f>
        <v>0</v>
      </c>
      <c r="O12" s="16">
        <v>0</v>
      </c>
      <c r="P12" s="16">
        <v>0</v>
      </c>
      <c r="Q12" s="14">
        <f t="shared" si="6"/>
        <v>195000</v>
      </c>
      <c r="R12" s="14">
        <f t="shared" si="7"/>
        <v>65000</v>
      </c>
      <c r="S12" s="14">
        <f t="shared" si="8"/>
        <v>0</v>
      </c>
      <c r="T12" s="16">
        <f t="shared" si="15"/>
        <v>0</v>
      </c>
      <c r="U12" s="14">
        <f t="shared" si="9"/>
        <v>75000</v>
      </c>
      <c r="V12" s="17">
        <f t="shared" si="10"/>
        <v>0</v>
      </c>
      <c r="W12" s="17">
        <f t="shared" si="11"/>
        <v>3125</v>
      </c>
      <c r="X12" s="17">
        <f t="shared" si="12"/>
        <v>338125</v>
      </c>
    </row>
    <row r="13" spans="1:24" x14ac:dyDescent="0.3">
      <c r="A13" s="15">
        <v>800</v>
      </c>
      <c r="B13" s="15" t="s">
        <v>13</v>
      </c>
      <c r="C13" s="15">
        <v>800</v>
      </c>
      <c r="D13" s="16">
        <v>1300</v>
      </c>
      <c r="E13" s="17">
        <f>+D13+E12-C13</f>
        <v>600</v>
      </c>
      <c r="F13" s="15">
        <f t="shared" si="0"/>
        <v>0</v>
      </c>
      <c r="G13" s="16">
        <v>26</v>
      </c>
      <c r="H13" s="16">
        <f t="shared" si="1"/>
        <v>1300000</v>
      </c>
      <c r="I13" s="16">
        <f t="shared" si="2"/>
        <v>1040</v>
      </c>
      <c r="J13" s="16">
        <v>3.2</v>
      </c>
      <c r="K13" s="18">
        <f t="shared" si="3"/>
        <v>325</v>
      </c>
      <c r="L13" s="18">
        <f t="shared" si="4"/>
        <v>1300.325</v>
      </c>
      <c r="M13" s="18">
        <f t="shared" si="5"/>
        <v>0</v>
      </c>
      <c r="N13" s="18">
        <f t="shared" si="16"/>
        <v>0</v>
      </c>
      <c r="O13" s="16">
        <v>0</v>
      </c>
      <c r="P13" s="16">
        <v>0</v>
      </c>
      <c r="Q13" s="14">
        <f t="shared" si="6"/>
        <v>195000</v>
      </c>
      <c r="R13" s="14">
        <f t="shared" si="7"/>
        <v>65000</v>
      </c>
      <c r="S13" s="14">
        <f t="shared" si="8"/>
        <v>0</v>
      </c>
      <c r="T13" s="16">
        <f t="shared" si="15"/>
        <v>0</v>
      </c>
      <c r="U13" s="14">
        <f t="shared" si="9"/>
        <v>75000</v>
      </c>
      <c r="V13" s="17">
        <f t="shared" si="10"/>
        <v>0</v>
      </c>
      <c r="W13" s="17">
        <f t="shared" si="11"/>
        <v>18750</v>
      </c>
      <c r="X13" s="17">
        <f t="shared" si="12"/>
        <v>353750</v>
      </c>
    </row>
    <row r="14" spans="1:24" x14ac:dyDescent="0.3">
      <c r="A14" s="31"/>
      <c r="B14" s="31"/>
      <c r="C14" s="31"/>
      <c r="D14" s="31"/>
      <c r="E14" s="31"/>
      <c r="F14" s="32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3">
        <f>SUM(Q2:Q13)</f>
        <v>2340000</v>
      </c>
      <c r="R14" s="33">
        <f t="shared" ref="R14:X14" si="17">SUM(R2:R13)</f>
        <v>780000</v>
      </c>
      <c r="S14" s="33">
        <f t="shared" si="17"/>
        <v>4000</v>
      </c>
      <c r="T14" s="33">
        <f t="shared" si="17"/>
        <v>0</v>
      </c>
      <c r="U14" s="33">
        <f t="shared" si="17"/>
        <v>900000</v>
      </c>
      <c r="V14" s="33">
        <f t="shared" si="17"/>
        <v>1400000</v>
      </c>
      <c r="W14" s="33">
        <f t="shared" si="17"/>
        <v>71875</v>
      </c>
      <c r="X14" s="33">
        <f t="shared" si="17"/>
        <v>5495875</v>
      </c>
    </row>
    <row r="18" spans="1:6" ht="43.2" x14ac:dyDescent="0.3">
      <c r="A18" t="s">
        <v>14</v>
      </c>
      <c r="B18" s="2" t="s">
        <v>20</v>
      </c>
    </row>
    <row r="19" spans="1:6" x14ac:dyDescent="0.3">
      <c r="A19" t="s">
        <v>15</v>
      </c>
      <c r="B19" s="1">
        <v>150</v>
      </c>
    </row>
    <row r="20" spans="1:6" ht="28.8" x14ac:dyDescent="0.3">
      <c r="A20" t="s">
        <v>16</v>
      </c>
      <c r="B20" s="1">
        <v>200</v>
      </c>
      <c r="C20" s="2" t="s">
        <v>24</v>
      </c>
      <c r="D20" s="1">
        <v>20</v>
      </c>
      <c r="F20" t="s">
        <v>33</v>
      </c>
    </row>
    <row r="21" spans="1:6" ht="43.2" x14ac:dyDescent="0.3">
      <c r="A21" t="s">
        <v>17</v>
      </c>
      <c r="B21" s="1">
        <f>25*1.25</f>
        <v>31.25</v>
      </c>
      <c r="C21" s="2" t="s">
        <v>25</v>
      </c>
      <c r="D21" s="1">
        <v>160</v>
      </c>
      <c r="F21" t="s">
        <v>34</v>
      </c>
    </row>
    <row r="22" spans="1:6" ht="43.2" x14ac:dyDescent="0.3">
      <c r="A22" t="s">
        <v>18</v>
      </c>
      <c r="B22" s="1">
        <v>50</v>
      </c>
      <c r="C22" s="2" t="s">
        <v>26</v>
      </c>
      <c r="D22" s="1">
        <v>50000</v>
      </c>
      <c r="F22" t="s">
        <v>35</v>
      </c>
    </row>
    <row r="23" spans="1:6" x14ac:dyDescent="0.3">
      <c r="A23" t="s">
        <v>19</v>
      </c>
      <c r="B23" s="1">
        <v>400</v>
      </c>
      <c r="F23" t="s">
        <v>36</v>
      </c>
    </row>
    <row r="24" spans="1:6" x14ac:dyDescent="0.3">
      <c r="A24" t="s">
        <v>21</v>
      </c>
      <c r="B24" s="1">
        <v>1000</v>
      </c>
    </row>
    <row r="25" spans="1:6" x14ac:dyDescent="0.3">
      <c r="A25" t="s">
        <v>28</v>
      </c>
      <c r="B25" s="1">
        <v>500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9"/>
  <sheetViews>
    <sheetView topLeftCell="A25" workbookViewId="0">
      <selection activeCell="F33" sqref="F33"/>
    </sheetView>
  </sheetViews>
  <sheetFormatPr defaultRowHeight="14.4" x14ac:dyDescent="0.3"/>
  <cols>
    <col min="2" max="2" width="7" bestFit="1" customWidth="1"/>
    <col min="3" max="3" width="14.33203125" bestFit="1" customWidth="1"/>
    <col min="4" max="5" width="13.77734375" bestFit="1" customWidth="1"/>
  </cols>
  <sheetData>
    <row r="3" spans="2:5" x14ac:dyDescent="0.3">
      <c r="B3" s="35" t="s">
        <v>0</v>
      </c>
      <c r="C3" s="36" t="s">
        <v>90</v>
      </c>
      <c r="D3" s="36" t="s">
        <v>92</v>
      </c>
      <c r="E3" s="36" t="s">
        <v>30</v>
      </c>
    </row>
    <row r="4" spans="2:5" x14ac:dyDescent="0.3">
      <c r="B4" s="34" t="s">
        <v>2</v>
      </c>
      <c r="C4" s="37">
        <v>200000</v>
      </c>
      <c r="D4" s="37">
        <v>367500</v>
      </c>
      <c r="E4" s="37">
        <v>342500</v>
      </c>
    </row>
    <row r="5" spans="2:5" x14ac:dyDescent="0.3">
      <c r="B5" s="38" t="s">
        <v>3</v>
      </c>
      <c r="C5" s="39">
        <v>240000</v>
      </c>
      <c r="D5" s="39">
        <v>372500</v>
      </c>
      <c r="E5" s="39">
        <v>347500</v>
      </c>
    </row>
    <row r="6" spans="2:5" x14ac:dyDescent="0.3">
      <c r="B6" s="34" t="s">
        <v>4</v>
      </c>
      <c r="C6" s="37">
        <v>311000</v>
      </c>
      <c r="D6" s="37">
        <v>377500</v>
      </c>
      <c r="E6" s="37">
        <v>347500</v>
      </c>
    </row>
    <row r="7" spans="2:5" x14ac:dyDescent="0.3">
      <c r="B7" s="38" t="s">
        <v>5</v>
      </c>
      <c r="C7" s="39">
        <v>354000</v>
      </c>
      <c r="D7" s="39">
        <v>377500</v>
      </c>
      <c r="E7" s="39">
        <v>342500</v>
      </c>
    </row>
    <row r="8" spans="2:5" x14ac:dyDescent="0.3">
      <c r="B8" s="34" t="s">
        <v>6</v>
      </c>
      <c r="C8" s="37">
        <v>470000</v>
      </c>
      <c r="D8" s="37">
        <v>370000</v>
      </c>
      <c r="E8" s="37">
        <v>459000</v>
      </c>
    </row>
    <row r="9" spans="2:5" x14ac:dyDescent="0.3">
      <c r="B9" s="38" t="s">
        <v>7</v>
      </c>
      <c r="C9" s="39">
        <v>630000</v>
      </c>
      <c r="D9" s="39">
        <v>352500</v>
      </c>
      <c r="E9" s="39">
        <v>615000</v>
      </c>
    </row>
    <row r="10" spans="2:5" x14ac:dyDescent="0.3">
      <c r="B10" s="34" t="s">
        <v>8</v>
      </c>
      <c r="C10" s="37">
        <v>750000</v>
      </c>
      <c r="D10" s="37">
        <v>710000</v>
      </c>
      <c r="E10" s="37">
        <v>735000</v>
      </c>
    </row>
    <row r="11" spans="2:5" x14ac:dyDescent="0.3">
      <c r="B11" s="38" t="s">
        <v>9</v>
      </c>
      <c r="C11" s="39">
        <v>710000</v>
      </c>
      <c r="D11" s="39">
        <v>710000</v>
      </c>
      <c r="E11" s="39">
        <v>695000</v>
      </c>
    </row>
    <row r="12" spans="2:5" x14ac:dyDescent="0.3">
      <c r="B12" s="34" t="s">
        <v>10</v>
      </c>
      <c r="C12" s="37">
        <v>550000</v>
      </c>
      <c r="D12" s="37">
        <v>550000</v>
      </c>
      <c r="E12" s="37">
        <v>535000</v>
      </c>
    </row>
    <row r="13" spans="2:5" x14ac:dyDescent="0.3">
      <c r="B13" s="38" t="s">
        <v>11</v>
      </c>
      <c r="C13" s="39">
        <v>390000</v>
      </c>
      <c r="D13" s="39">
        <v>390000</v>
      </c>
      <c r="E13" s="39">
        <v>375000</v>
      </c>
    </row>
    <row r="14" spans="2:5" x14ac:dyDescent="0.3">
      <c r="B14" s="34" t="s">
        <v>12</v>
      </c>
      <c r="C14" s="37">
        <v>280500</v>
      </c>
      <c r="D14" s="37">
        <v>357500</v>
      </c>
      <c r="E14" s="37">
        <v>337500</v>
      </c>
    </row>
    <row r="15" spans="2:5" x14ac:dyDescent="0.3">
      <c r="B15" s="38" t="s">
        <v>13</v>
      </c>
      <c r="C15" s="39">
        <v>164500</v>
      </c>
      <c r="D15" s="39">
        <v>375000</v>
      </c>
      <c r="E15" s="39">
        <v>350000</v>
      </c>
    </row>
    <row r="16" spans="2:5" x14ac:dyDescent="0.3">
      <c r="B16" s="40" t="s">
        <v>91</v>
      </c>
      <c r="C16" s="41">
        <v>5050000</v>
      </c>
      <c r="D16" s="41">
        <v>5310000</v>
      </c>
      <c r="E16" s="41">
        <v>5481500</v>
      </c>
    </row>
    <row r="20" spans="2:5" x14ac:dyDescent="0.3">
      <c r="B20" s="42" t="s">
        <v>0</v>
      </c>
      <c r="C20" s="43" t="s">
        <v>90</v>
      </c>
      <c r="D20" s="43" t="s">
        <v>92</v>
      </c>
      <c r="E20" s="43" t="s">
        <v>30</v>
      </c>
    </row>
    <row r="21" spans="2:5" x14ac:dyDescent="0.3">
      <c r="B21" s="34" t="s">
        <v>2</v>
      </c>
      <c r="C21" s="37">
        <v>200000</v>
      </c>
      <c r="D21" s="37">
        <v>368750</v>
      </c>
      <c r="E21" s="37">
        <v>342500</v>
      </c>
    </row>
    <row r="22" spans="2:5" x14ac:dyDescent="0.3">
      <c r="B22" s="38" t="s">
        <v>3</v>
      </c>
      <c r="C22" s="39">
        <v>240000</v>
      </c>
      <c r="D22" s="39">
        <v>372500</v>
      </c>
      <c r="E22" s="39">
        <v>347500</v>
      </c>
    </row>
    <row r="23" spans="2:5" x14ac:dyDescent="0.3">
      <c r="B23" s="34" t="s">
        <v>4</v>
      </c>
      <c r="C23" s="37">
        <v>311250</v>
      </c>
      <c r="D23" s="37">
        <v>377500</v>
      </c>
      <c r="E23" s="37">
        <v>347500</v>
      </c>
    </row>
    <row r="24" spans="2:5" x14ac:dyDescent="0.3">
      <c r="B24" s="38" t="s">
        <v>5</v>
      </c>
      <c r="C24" s="39">
        <v>355000</v>
      </c>
      <c r="D24" s="39">
        <v>377500</v>
      </c>
      <c r="E24" s="39">
        <v>342500</v>
      </c>
    </row>
    <row r="25" spans="2:5" x14ac:dyDescent="0.3">
      <c r="B25" s="34" t="s">
        <v>6</v>
      </c>
      <c r="C25" s="37">
        <v>470000</v>
      </c>
      <c r="D25" s="37">
        <v>370000</v>
      </c>
      <c r="E25" s="37">
        <v>460000</v>
      </c>
    </row>
    <row r="26" spans="2:5" x14ac:dyDescent="0.3">
      <c r="B26" s="38" t="s">
        <v>7</v>
      </c>
      <c r="C26" s="39">
        <v>630000</v>
      </c>
      <c r="D26" s="39">
        <v>352500</v>
      </c>
      <c r="E26" s="39">
        <v>615000</v>
      </c>
    </row>
    <row r="27" spans="2:5" x14ac:dyDescent="0.3">
      <c r="B27" s="34" t="s">
        <v>8</v>
      </c>
      <c r="C27" s="37">
        <v>750000</v>
      </c>
      <c r="D27" s="37">
        <v>710000</v>
      </c>
      <c r="E27" s="37">
        <v>735000</v>
      </c>
    </row>
    <row r="28" spans="2:5" x14ac:dyDescent="0.3">
      <c r="B28" s="38" t="s">
        <v>9</v>
      </c>
      <c r="C28" s="39">
        <v>710000</v>
      </c>
      <c r="D28" s="39">
        <v>710000</v>
      </c>
      <c r="E28" s="39">
        <v>695000</v>
      </c>
    </row>
    <row r="29" spans="2:5" x14ac:dyDescent="0.3">
      <c r="B29" s="34" t="s">
        <v>10</v>
      </c>
      <c r="C29" s="37">
        <v>550000</v>
      </c>
      <c r="D29" s="37">
        <v>550000</v>
      </c>
      <c r="E29" s="37">
        <v>535000</v>
      </c>
    </row>
    <row r="30" spans="2:5" x14ac:dyDescent="0.3">
      <c r="B30" s="38" t="s">
        <v>11</v>
      </c>
      <c r="C30" s="39">
        <v>390000</v>
      </c>
      <c r="D30" s="39">
        <v>390000</v>
      </c>
      <c r="E30" s="39">
        <v>375000</v>
      </c>
    </row>
    <row r="31" spans="2:5" x14ac:dyDescent="0.3">
      <c r="B31" s="34" t="s">
        <v>12</v>
      </c>
      <c r="C31" s="37">
        <v>280500</v>
      </c>
      <c r="D31" s="37">
        <v>357500</v>
      </c>
      <c r="E31" s="37">
        <v>337500</v>
      </c>
    </row>
    <row r="32" spans="2:5" x14ac:dyDescent="0.3">
      <c r="B32" s="38" t="s">
        <v>13</v>
      </c>
      <c r="C32" s="39">
        <v>164500</v>
      </c>
      <c r="D32" s="39">
        <v>375000</v>
      </c>
      <c r="E32" s="39">
        <v>350000</v>
      </c>
    </row>
    <row r="33" spans="2:5" x14ac:dyDescent="0.3">
      <c r="B33" s="40" t="s">
        <v>91</v>
      </c>
      <c r="C33" s="41">
        <v>5051250</v>
      </c>
      <c r="D33" s="41">
        <v>5311250</v>
      </c>
      <c r="E33" s="41">
        <v>5482500</v>
      </c>
    </row>
    <row r="36" spans="2:5" x14ac:dyDescent="0.3">
      <c r="B36" s="42" t="s">
        <v>0</v>
      </c>
      <c r="C36" s="43" t="s">
        <v>90</v>
      </c>
      <c r="D36" s="43" t="s">
        <v>92</v>
      </c>
      <c r="E36" s="43" t="s">
        <v>30</v>
      </c>
    </row>
    <row r="37" spans="2:5" x14ac:dyDescent="0.3">
      <c r="B37" s="34" t="s">
        <v>2</v>
      </c>
      <c r="C37" s="37">
        <v>200000</v>
      </c>
      <c r="D37" s="37">
        <v>370625</v>
      </c>
      <c r="E37" s="37">
        <v>344375</v>
      </c>
    </row>
    <row r="38" spans="2:5" x14ac:dyDescent="0.3">
      <c r="B38" s="38" t="s">
        <v>3</v>
      </c>
      <c r="C38" s="39">
        <v>240000</v>
      </c>
      <c r="D38" s="39">
        <v>378125</v>
      </c>
      <c r="E38" s="39">
        <v>350625</v>
      </c>
    </row>
    <row r="39" spans="2:5" x14ac:dyDescent="0.3">
      <c r="B39" s="34" t="s">
        <v>4</v>
      </c>
      <c r="C39" s="37">
        <v>311000</v>
      </c>
      <c r="D39" s="37">
        <v>384375</v>
      </c>
      <c r="E39" s="37">
        <v>350625</v>
      </c>
    </row>
    <row r="40" spans="2:5" x14ac:dyDescent="0.3">
      <c r="B40" s="38" t="s">
        <v>5</v>
      </c>
      <c r="C40" s="39">
        <v>354000</v>
      </c>
      <c r="D40" s="39">
        <v>384375</v>
      </c>
      <c r="E40" s="39">
        <v>344375</v>
      </c>
    </row>
    <row r="41" spans="2:5" x14ac:dyDescent="0.3">
      <c r="B41" s="34" t="s">
        <v>6</v>
      </c>
      <c r="C41" s="37">
        <v>470000</v>
      </c>
      <c r="D41" s="37">
        <v>375000</v>
      </c>
      <c r="E41" s="37">
        <v>459000</v>
      </c>
    </row>
    <row r="42" spans="2:5" x14ac:dyDescent="0.3">
      <c r="B42" s="38" t="s">
        <v>7</v>
      </c>
      <c r="C42" s="39">
        <v>630000</v>
      </c>
      <c r="D42" s="39">
        <v>353125</v>
      </c>
      <c r="E42" s="39">
        <v>615000</v>
      </c>
    </row>
    <row r="43" spans="2:5" x14ac:dyDescent="0.3">
      <c r="B43" s="34" t="s">
        <v>8</v>
      </c>
      <c r="C43" s="37">
        <v>750000</v>
      </c>
      <c r="D43" s="37">
        <v>710000</v>
      </c>
      <c r="E43" s="37">
        <v>735000</v>
      </c>
    </row>
    <row r="44" spans="2:5" x14ac:dyDescent="0.3">
      <c r="B44" s="38" t="s">
        <v>9</v>
      </c>
      <c r="C44" s="39">
        <v>710000</v>
      </c>
      <c r="D44" s="39">
        <v>710000</v>
      </c>
      <c r="E44" s="39">
        <v>695000</v>
      </c>
    </row>
    <row r="45" spans="2:5" x14ac:dyDescent="0.3">
      <c r="B45" s="34" t="s">
        <v>10</v>
      </c>
      <c r="C45" s="37">
        <v>550000</v>
      </c>
      <c r="D45" s="37">
        <v>550000</v>
      </c>
      <c r="E45" s="37">
        <v>535000</v>
      </c>
    </row>
    <row r="46" spans="2:5" x14ac:dyDescent="0.3">
      <c r="B46" s="38" t="s">
        <v>11</v>
      </c>
      <c r="C46" s="39">
        <v>390000</v>
      </c>
      <c r="D46" s="39">
        <v>390000</v>
      </c>
      <c r="E46" s="39">
        <v>375000</v>
      </c>
    </row>
    <row r="47" spans="2:5" x14ac:dyDescent="0.3">
      <c r="B47" s="34" t="s">
        <v>12</v>
      </c>
      <c r="C47" s="37">
        <v>280500</v>
      </c>
      <c r="D47" s="37">
        <v>359375</v>
      </c>
      <c r="E47" s="37">
        <v>338125</v>
      </c>
    </row>
    <row r="48" spans="2:5" x14ac:dyDescent="0.3">
      <c r="B48" s="38" t="s">
        <v>13</v>
      </c>
      <c r="C48" s="39">
        <v>164500</v>
      </c>
      <c r="D48" s="39">
        <v>381250</v>
      </c>
      <c r="E48" s="39">
        <v>353750</v>
      </c>
    </row>
    <row r="49" spans="2:5" x14ac:dyDescent="0.3">
      <c r="B49" s="40" t="s">
        <v>91</v>
      </c>
      <c r="C49" s="41">
        <v>5050000</v>
      </c>
      <c r="D49" s="41">
        <v>5346250</v>
      </c>
      <c r="E49" s="41">
        <v>5495875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Chase</vt:lpstr>
      <vt:lpstr>Level</vt:lpstr>
      <vt:lpstr>Mixed</vt:lpstr>
      <vt:lpstr>Chase HC</vt:lpstr>
      <vt:lpstr>Level HC</vt:lpstr>
      <vt:lpstr>Mixed HC</vt:lpstr>
      <vt:lpstr>Chase IC</vt:lpstr>
      <vt:lpstr>Level IC</vt:lpstr>
      <vt:lpstr>Mixed IC</vt:lpstr>
      <vt:lpstr>Consolidated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Kulkarni</dc:creator>
  <cp:lastModifiedBy>Amit Kulkarni</cp:lastModifiedBy>
  <dcterms:created xsi:type="dcterms:W3CDTF">2019-10-18T23:13:59Z</dcterms:created>
  <dcterms:modified xsi:type="dcterms:W3CDTF">2019-10-20T06:35:18Z</dcterms:modified>
</cp:coreProperties>
</file>